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E0204D6A-25A1-4FD5-8944-5D50EE8D54C4}" xr6:coauthVersionLast="47" xr6:coauthVersionMax="47" xr10:uidLastSave="{00000000-0000-0000-0000-000000000000}"/>
  <bookViews>
    <workbookView xWindow="-120" yWindow="-120" windowWidth="29040" windowHeight="15840" firstSheet="16" activeTab="26"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ain" sheetId="31" r:id="rId28"/>
    <sheet name="logit.black" sheetId="32" r:id="rId29"/>
    <sheet name="logit.white" sheetId="33" r:id="rId30"/>
    <sheet name="logit.hispan" sheetId="34" r:id="rId31"/>
    <sheet name="Table 6" sheetId="36" r:id="rId32"/>
    <sheet name="Table 7" sheetId="35" r:id="rId33"/>
    <sheet name="logitme.main" sheetId="42" r:id="rId34"/>
    <sheet name="logitme.black" sheetId="43" r:id="rId35"/>
    <sheet name="logitme.white" sheetId="44" r:id="rId36"/>
    <sheet name="logitme.hispan" sheetId="45" r:id="rId37"/>
    <sheet name="Table 6 ME" sheetId="46" r:id="rId38"/>
    <sheet name="Table 7 ME" sheetId="47" r:id="rId39"/>
    <sheet name="Sheet3" sheetId="49" r:id="rId40"/>
  </sheets>
  <definedNames>
    <definedName name="_xlnm.Print_Area" localSheetId="15">'Table 4'!$B$3:$F$85</definedName>
    <definedName name="_xlnm.Print_Area" localSheetId="25">'Table 5'!$B$1:$K$73</definedName>
    <definedName name="_xlnm.Print_Area" localSheetId="31">'Table 6'!$B$1:$F$69</definedName>
    <definedName name="_xlnm.Print_Area" localSheetId="37">'Table 6 ME'!$B$1:$F$72</definedName>
    <definedName name="_xlnm.Print_Area" localSheetId="32">'Table 7'!$B$2:$K$69</definedName>
    <definedName name="_xlnm.Print_Area" localSheetId="38">'Table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5" i="12" l="1"/>
  <c r="F74" i="12"/>
  <c r="E75" i="12"/>
  <c r="E74" i="12"/>
  <c r="D75" i="12"/>
  <c r="D74" i="12"/>
  <c r="C74" i="12"/>
  <c r="E10" i="1"/>
  <c r="D10" i="1"/>
  <c r="E13" i="1"/>
  <c r="E14" i="1"/>
  <c r="E12" i="1"/>
  <c r="D13" i="1"/>
  <c r="D14" i="1"/>
  <c r="D12" i="1"/>
  <c r="C14" i="1"/>
  <c r="C13" i="1"/>
  <c r="C12" i="1"/>
  <c r="B14" i="1"/>
  <c r="B13" i="1"/>
  <c r="B12" i="1"/>
  <c r="F85" i="17"/>
  <c r="E85" i="17"/>
  <c r="D85" i="17"/>
  <c r="C85" i="17"/>
  <c r="H21" i="48"/>
  <c r="H19" i="48"/>
  <c r="H17" i="48"/>
  <c r="H15" i="48"/>
  <c r="H13" i="48"/>
  <c r="H11" i="48"/>
  <c r="H9" i="48"/>
  <c r="H7" i="48"/>
  <c r="H5" i="48"/>
  <c r="F21" i="48"/>
  <c r="E21" i="48"/>
  <c r="D21" i="48"/>
  <c r="F19" i="48"/>
  <c r="E19" i="48"/>
  <c r="D19" i="48"/>
  <c r="F17" i="48"/>
  <c r="E17" i="48"/>
  <c r="D17" i="48"/>
  <c r="F15" i="48"/>
  <c r="E15" i="48"/>
  <c r="D15" i="48"/>
  <c r="F13" i="48"/>
  <c r="E13" i="48"/>
  <c r="D13" i="48"/>
  <c r="F11" i="48"/>
  <c r="E11" i="48"/>
  <c r="D11" i="48"/>
  <c r="F9" i="48"/>
  <c r="E9" i="48"/>
  <c r="D9" i="48"/>
  <c r="F7" i="48"/>
  <c r="E7" i="48"/>
  <c r="D7" i="48"/>
  <c r="F5" i="48"/>
  <c r="E5" i="48"/>
  <c r="D5" i="48"/>
  <c r="F59" i="12"/>
  <c r="E59" i="12"/>
  <c r="C71" i="40"/>
  <c r="E71" i="40"/>
  <c r="C72" i="40"/>
  <c r="C22" i="40"/>
  <c r="K21" i="49"/>
  <c r="I19" i="49"/>
  <c r="I17" i="49"/>
  <c r="J9" i="49"/>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J69" i="30"/>
  <c r="E69"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I59" i="30"/>
  <c r="D59"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E64" i="12"/>
  <c r="F63" i="12"/>
  <c r="E63" i="12"/>
  <c r="F61" i="12"/>
  <c r="E61" i="12"/>
  <c r="E60" i="12"/>
  <c r="F57" i="12"/>
  <c r="E57" i="12"/>
  <c r="E56" i="12"/>
  <c r="F55" i="12"/>
  <c r="E55" i="12"/>
  <c r="F53" i="12"/>
  <c r="E53" i="12"/>
  <c r="D53" i="12"/>
  <c r="C53" i="12"/>
  <c r="F52" i="12"/>
  <c r="D52" i="12"/>
  <c r="C52" i="12"/>
  <c r="F51" i="12"/>
  <c r="E51" i="12"/>
  <c r="D51" i="12"/>
  <c r="C51" i="12"/>
  <c r="F50" i="12"/>
  <c r="E50" i="12"/>
  <c r="C50" i="12"/>
  <c r="F49" i="12"/>
  <c r="E49" i="12"/>
  <c r="D49" i="12"/>
  <c r="C49" i="12"/>
  <c r="D48" i="12"/>
  <c r="C48" i="12"/>
  <c r="F47" i="12"/>
  <c r="E47" i="12"/>
  <c r="D47" i="12"/>
  <c r="C47" i="12"/>
  <c r="C46" i="12"/>
  <c r="F45" i="12"/>
  <c r="E45" i="12"/>
  <c r="D45" i="12"/>
  <c r="C45" i="12"/>
  <c r="C44" i="12"/>
  <c r="F43" i="12"/>
  <c r="E43" i="12"/>
  <c r="D43" i="12"/>
  <c r="C43" i="12"/>
  <c r="E42" i="12"/>
  <c r="C42" i="12"/>
  <c r="F41" i="12"/>
  <c r="E41" i="12"/>
  <c r="D41" i="12"/>
  <c r="C41" i="12"/>
  <c r="C40" i="12"/>
  <c r="F39" i="12"/>
  <c r="E39" i="12"/>
  <c r="D39" i="12"/>
  <c r="C39" i="12"/>
  <c r="E38"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E28" i="12"/>
  <c r="C28" i="12"/>
  <c r="F27" i="12"/>
  <c r="E27" i="12"/>
  <c r="D27" i="12"/>
  <c r="C27" i="12"/>
  <c r="E26" i="12"/>
  <c r="C26" i="12"/>
  <c r="F25" i="12"/>
  <c r="E25" i="12"/>
  <c r="D25" i="12"/>
  <c r="C25" i="12"/>
  <c r="F24" i="12"/>
  <c r="E24" i="12"/>
  <c r="C24" i="12"/>
  <c r="F23" i="12"/>
  <c r="E23" i="12"/>
  <c r="D23" i="12"/>
  <c r="C23" i="12"/>
  <c r="F22" i="12"/>
  <c r="C22" i="12"/>
  <c r="F21" i="12"/>
  <c r="E21" i="12"/>
  <c r="D21" i="12"/>
  <c r="C21" i="12"/>
  <c r="C20" i="12"/>
  <c r="F19" i="12"/>
  <c r="E19" i="12"/>
  <c r="D19" i="12"/>
  <c r="C19" i="12"/>
  <c r="F18" i="12"/>
  <c r="C18" i="12"/>
  <c r="F17" i="12"/>
  <c r="E17" i="12"/>
  <c r="D17" i="12"/>
  <c r="C17" i="12"/>
  <c r="F16" i="12"/>
  <c r="C16" i="12"/>
  <c r="F15" i="12"/>
  <c r="E15" i="12"/>
  <c r="D15" i="12"/>
  <c r="C15" i="12"/>
  <c r="C14" i="12"/>
  <c r="F13" i="12"/>
  <c r="E13" i="12"/>
  <c r="D13" i="12"/>
  <c r="C13" i="12"/>
  <c r="C12" i="12"/>
  <c r="F11" i="12"/>
  <c r="E11" i="12"/>
  <c r="D11" i="12"/>
  <c r="C11" i="12"/>
  <c r="C10" i="12"/>
  <c r="F9" i="12"/>
  <c r="E9" i="12"/>
  <c r="D9" i="12"/>
  <c r="C9" i="12"/>
  <c r="F8" i="12"/>
  <c r="C8" i="12"/>
  <c r="F7" i="12"/>
  <c r="E7" i="12"/>
  <c r="D7" i="12"/>
  <c r="C7" i="12"/>
  <c r="F5" i="12"/>
  <c r="E5" i="12"/>
  <c r="D5" i="12"/>
  <c r="C5" i="12"/>
  <c r="E9" i="1"/>
  <c r="E7" i="1"/>
  <c r="E5" i="1"/>
  <c r="D9" i="1"/>
  <c r="D7" i="1"/>
  <c r="D5" i="1"/>
  <c r="C9" i="1"/>
  <c r="C8" i="1"/>
  <c r="C7" i="1"/>
  <c r="C5" i="1"/>
  <c r="B9" i="1"/>
  <c r="B7" i="1"/>
  <c r="B5" i="1"/>
  <c r="F6" i="12"/>
  <c r="C6" i="12"/>
  <c r="F4" i="12"/>
  <c r="E4" i="12"/>
  <c r="C4" i="12"/>
  <c r="G2" i="11"/>
  <c r="G3" i="11"/>
  <c r="G4" i="11"/>
  <c r="G5" i="11"/>
  <c r="F10" i="12" s="1"/>
  <c r="G6" i="11"/>
  <c r="G7" i="11"/>
  <c r="G8" i="11"/>
  <c r="F20" i="12" s="1"/>
  <c r="G9" i="11"/>
  <c r="G10" i="11"/>
  <c r="F32" i="12" s="1"/>
  <c r="G11" i="11"/>
  <c r="F34" i="12" s="1"/>
  <c r="G12" i="11"/>
  <c r="F30" i="12" s="1"/>
  <c r="G13" i="11"/>
  <c r="F36" i="12" s="1"/>
  <c r="G14" i="11"/>
  <c r="F14" i="12" s="1"/>
  <c r="G15" i="11"/>
  <c r="F12" i="12" s="1"/>
  <c r="G16" i="11"/>
  <c r="G17" i="11"/>
  <c r="F26" i="12" s="1"/>
  <c r="G18" i="11"/>
  <c r="F28" i="12" s="1"/>
  <c r="G19" i="11"/>
  <c r="F38" i="12" s="1"/>
  <c r="G20" i="11"/>
  <c r="F40" i="12" s="1"/>
  <c r="G21" i="11"/>
  <c r="F42" i="12" s="1"/>
  <c r="G22" i="11"/>
  <c r="F44" i="12" s="1"/>
  <c r="G23" i="11"/>
  <c r="F46" i="12" s="1"/>
  <c r="G24" i="11"/>
  <c r="G25" i="1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E32" i="12" s="1"/>
  <c r="G11" i="9"/>
  <c r="E34" i="12" s="1"/>
  <c r="G12" i="9"/>
  <c r="E30" i="12" s="1"/>
  <c r="G13" i="9"/>
  <c r="E36" i="12" s="1"/>
  <c r="G14" i="9"/>
  <c r="E14" i="12" s="1"/>
  <c r="G15" i="9"/>
  <c r="E12" i="12" s="1"/>
  <c r="G16" i="9"/>
  <c r="G17" i="9"/>
  <c r="G18" i="9"/>
  <c r="G19" i="9"/>
  <c r="G20" i="9"/>
  <c r="E40" i="12" s="1"/>
  <c r="G21" i="9"/>
  <c r="G22" i="9"/>
  <c r="E44" i="12" s="1"/>
  <c r="G23" i="9"/>
  <c r="E46" i="12" s="1"/>
  <c r="G24" i="9"/>
  <c r="G25" i="9"/>
  <c r="E52" i="12" s="1"/>
  <c r="G26" i="9"/>
  <c r="E48" i="12" s="1"/>
  <c r="G27" i="9"/>
  <c r="E54" i="12" s="1"/>
  <c r="G28" i="9"/>
  <c r="G29" i="9"/>
  <c r="E68" i="12" s="1"/>
  <c r="G30" i="9"/>
  <c r="E58" i="12" s="1"/>
  <c r="G31" i="9"/>
  <c r="E66" i="12" s="1"/>
  <c r="G32" i="9"/>
  <c r="E62" i="12" s="1"/>
  <c r="G33" i="9"/>
  <c r="G34" i="9"/>
  <c r="G1" i="9"/>
  <c r="T4" i="42"/>
  <c r="P4" i="16"/>
  <c r="Q4" i="16"/>
  <c r="R4" i="16"/>
  <c r="S4" i="16"/>
  <c r="Q5" i="16"/>
  <c r="R5" i="16"/>
  <c r="S5" i="16"/>
  <c r="P6" i="16"/>
  <c r="Q6" i="16"/>
  <c r="R6" i="16"/>
  <c r="S6" i="16"/>
  <c r="P7" i="16"/>
  <c r="Q7" i="16"/>
  <c r="R7" i="16"/>
  <c r="S7" i="16"/>
  <c r="E10" i="17" s="1"/>
  <c r="P8" i="16"/>
  <c r="Q8" i="16"/>
  <c r="R8" i="16"/>
  <c r="S8" i="16"/>
  <c r="P9" i="16"/>
  <c r="Q9" i="16"/>
  <c r="R9" i="16"/>
  <c r="S9" i="16"/>
  <c r="P10" i="16"/>
  <c r="Q10" i="16"/>
  <c r="R10" i="16"/>
  <c r="S10" i="16"/>
  <c r="P11" i="16"/>
  <c r="Q11" i="16"/>
  <c r="R11" i="16"/>
  <c r="S11" i="16"/>
  <c r="E44" i="17" s="1"/>
  <c r="P12" i="16"/>
  <c r="Q12" i="16"/>
  <c r="R12" i="16"/>
  <c r="S12" i="16"/>
  <c r="P13" i="16"/>
  <c r="Q13" i="16"/>
  <c r="R13" i="16"/>
  <c r="S13" i="16"/>
  <c r="P14" i="16"/>
  <c r="Q14" i="16"/>
  <c r="R14" i="16"/>
  <c r="S14" i="16"/>
  <c r="P15" i="16"/>
  <c r="Q15" i="16"/>
  <c r="R15" i="16"/>
  <c r="S15" i="16"/>
  <c r="E26" i="17" s="1"/>
  <c r="P16" i="16"/>
  <c r="Q16" i="16"/>
  <c r="R16" i="16"/>
  <c r="S16" i="16"/>
  <c r="P17" i="16"/>
  <c r="Q17" i="16"/>
  <c r="R17" i="16"/>
  <c r="S17" i="16"/>
  <c r="P18" i="16"/>
  <c r="Q18" i="16"/>
  <c r="R18" i="16"/>
  <c r="S18" i="16"/>
  <c r="P19" i="16"/>
  <c r="Q19" i="16"/>
  <c r="R19" i="16"/>
  <c r="S19" i="16"/>
  <c r="E48" i="17" s="1"/>
  <c r="P20" i="16"/>
  <c r="Q20" i="16"/>
  <c r="R20" i="16"/>
  <c r="S20" i="16"/>
  <c r="P21" i="16"/>
  <c r="Q21" i="16"/>
  <c r="R21" i="16"/>
  <c r="S21" i="16"/>
  <c r="P22" i="16"/>
  <c r="Q22" i="16"/>
  <c r="R22" i="16"/>
  <c r="S22" i="16"/>
  <c r="P23" i="16"/>
  <c r="Q23" i="16"/>
  <c r="R23" i="16"/>
  <c r="S23" i="16"/>
  <c r="E56" i="17" s="1"/>
  <c r="P24" i="16"/>
  <c r="Q24" i="16"/>
  <c r="R24" i="16"/>
  <c r="S24" i="16"/>
  <c r="P25" i="16"/>
  <c r="Q25" i="16"/>
  <c r="R25" i="16"/>
  <c r="S25" i="16"/>
  <c r="P26" i="16"/>
  <c r="Q26" i="16"/>
  <c r="R26" i="16"/>
  <c r="S26" i="16"/>
  <c r="P27" i="16"/>
  <c r="Q27" i="16"/>
  <c r="R27" i="16"/>
  <c r="S27" i="16"/>
  <c r="E64" i="17" s="1"/>
  <c r="P28" i="16"/>
  <c r="Q28" i="16"/>
  <c r="R28" i="16"/>
  <c r="S28" i="16"/>
  <c r="P29" i="16"/>
  <c r="Q29" i="16"/>
  <c r="R29" i="16"/>
  <c r="S29" i="16"/>
  <c r="P30" i="16"/>
  <c r="Q30" i="16"/>
  <c r="R30" i="16"/>
  <c r="S30" i="16"/>
  <c r="P31" i="16"/>
  <c r="Q31" i="16"/>
  <c r="R31" i="16"/>
  <c r="S31" i="16"/>
  <c r="E76" i="17" s="1"/>
  <c r="P32" i="16"/>
  <c r="Q32" i="16"/>
  <c r="R32" i="16"/>
  <c r="S32" i="16"/>
  <c r="P33" i="16"/>
  <c r="Q33" i="16"/>
  <c r="R33" i="16"/>
  <c r="S33" i="16"/>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Q78" i="16"/>
  <c r="R78" i="16"/>
  <c r="S78" i="16"/>
  <c r="P79" i="16"/>
  <c r="Q79" i="16"/>
  <c r="R79" i="16"/>
  <c r="S79" i="16"/>
  <c r="S3" i="16"/>
  <c r="R3" i="16"/>
  <c r="Q3" i="16"/>
  <c r="P3" i="16"/>
  <c r="P31" i="28"/>
  <c r="J59" i="30" s="1"/>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9" i="30" s="1"/>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63" i="30" s="1"/>
  <c r="Q30" i="25"/>
  <c r="R30" i="25"/>
  <c r="S30" i="25"/>
  <c r="P31" i="25"/>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59" i="30" s="1"/>
  <c r="Q31" i="23"/>
  <c r="R31" i="23"/>
  <c r="S31" i="23"/>
  <c r="P32" i="23"/>
  <c r="H69" i="30" s="1"/>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29" i="17"/>
  <c r="F28" i="17"/>
  <c r="F27" i="17"/>
  <c r="F26" i="17"/>
  <c r="F47" i="17"/>
  <c r="F46" i="17"/>
  <c r="F45" i="17"/>
  <c r="F44" i="17"/>
  <c r="F43" i="17"/>
  <c r="F42" i="17"/>
  <c r="F41" i="17"/>
  <c r="F40" i="17"/>
  <c r="F39" i="17"/>
  <c r="F38" i="17"/>
  <c r="F37" i="17"/>
  <c r="F36" i="17"/>
  <c r="F35" i="17"/>
  <c r="F34" i="17"/>
  <c r="F33" i="17"/>
  <c r="F32" i="17"/>
  <c r="F31" i="17"/>
  <c r="F30" i="17"/>
  <c r="F25" i="17"/>
  <c r="F24" i="17"/>
  <c r="F23" i="17"/>
  <c r="F22" i="17"/>
  <c r="F21" i="17"/>
  <c r="F20" i="17"/>
  <c r="F19" i="17"/>
  <c r="F18" i="17"/>
  <c r="F17" i="17"/>
  <c r="F16" i="17"/>
  <c r="F15" i="17"/>
  <c r="F14" i="17"/>
  <c r="F13" i="17"/>
  <c r="F12" i="17"/>
  <c r="F11" i="17"/>
  <c r="F10" i="17"/>
  <c r="F9" i="17"/>
  <c r="F8" i="17"/>
  <c r="F7" i="17"/>
  <c r="F6" i="17"/>
  <c r="F5" i="17"/>
  <c r="F4" i="17"/>
  <c r="E81" i="17"/>
  <c r="E79" i="17"/>
  <c r="E78" i="17"/>
  <c r="E77" i="17"/>
  <c r="E75" i="17"/>
  <c r="E74" i="17"/>
  <c r="E73" i="17"/>
  <c r="E72" i="17"/>
  <c r="E71" i="17"/>
  <c r="E70" i="17"/>
  <c r="E69" i="17"/>
  <c r="E68" i="17"/>
  <c r="E67" i="17"/>
  <c r="E66" i="17"/>
  <c r="E65"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29" i="17"/>
  <c r="D28" i="17"/>
  <c r="D27" i="17"/>
  <c r="D26" i="17"/>
  <c r="D47" i="17"/>
  <c r="D46" i="17"/>
  <c r="D45" i="17"/>
  <c r="D44" i="17"/>
  <c r="D43" i="17"/>
  <c r="D42" i="17"/>
  <c r="D41" i="17"/>
  <c r="D40" i="17"/>
  <c r="D39" i="17"/>
  <c r="D38" i="17"/>
  <c r="D37" i="17"/>
  <c r="D36" i="17"/>
  <c r="D35" i="17"/>
  <c r="D34" i="17"/>
  <c r="D33" i="17"/>
  <c r="D32" i="17"/>
  <c r="D31" i="17"/>
  <c r="D30" i="17"/>
  <c r="D25" i="17"/>
  <c r="D24" i="17"/>
  <c r="D23" i="17"/>
  <c r="D22" i="17"/>
  <c r="D21" i="17"/>
  <c r="D20" i="17"/>
  <c r="D19" i="17"/>
  <c r="D18" i="17"/>
  <c r="D17" i="17"/>
  <c r="D16" i="17"/>
  <c r="D15" i="17"/>
  <c r="D14" i="17"/>
  <c r="D13" i="17"/>
  <c r="D12" i="17"/>
  <c r="D11" i="17"/>
  <c r="D10" i="17"/>
  <c r="D9" i="17"/>
  <c r="D8" i="17"/>
  <c r="D7" i="17"/>
  <c r="D6" i="17"/>
  <c r="D5" i="17"/>
  <c r="D4" i="17"/>
  <c r="C29" i="17"/>
  <c r="C28"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H3" i="47" l="1"/>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E18" i="48" l="1"/>
  <c r="J5" i="30"/>
  <c r="D18" i="48"/>
  <c r="J3" i="30"/>
  <c r="J7" i="30"/>
  <c r="F18" i="48"/>
  <c r="E20" i="48"/>
  <c r="K5" i="30"/>
  <c r="F20" i="48"/>
  <c r="K7" i="30"/>
  <c r="D20" i="48"/>
  <c r="K3" i="30"/>
  <c r="I7" i="30"/>
  <c r="F16" i="48"/>
  <c r="D16" i="48"/>
  <c r="I3" i="30"/>
  <c r="E16" i="48"/>
  <c r="I5" i="30"/>
  <c r="E7" i="30"/>
  <c r="F8" i="48"/>
  <c r="D8" i="48"/>
  <c r="E3" i="30"/>
  <c r="E8" i="48"/>
  <c r="E5" i="30"/>
  <c r="E6" i="48"/>
  <c r="D5" i="30"/>
  <c r="D6" i="48"/>
  <c r="D3" i="30"/>
  <c r="D7" i="30"/>
  <c r="F6" i="48"/>
  <c r="G7" i="30"/>
  <c r="F12" i="48"/>
  <c r="E12" i="48"/>
  <c r="G5" i="30"/>
  <c r="D12" i="48"/>
  <c r="G3" i="30"/>
  <c r="C3" i="30"/>
  <c r="D4" i="48"/>
  <c r="C5" i="30"/>
  <c r="E4" i="48"/>
  <c r="F4" i="48"/>
  <c r="C7" i="30"/>
  <c r="F5" i="30"/>
  <c r="E10" i="48"/>
  <c r="F10" i="48"/>
  <c r="F7" i="30"/>
  <c r="D10" i="48"/>
  <c r="F3" i="30"/>
  <c r="H3" i="30"/>
  <c r="D14" i="48"/>
  <c r="E14" i="48"/>
  <c r="H5" i="30"/>
  <c r="F14" i="48"/>
  <c r="H7" i="30"/>
</calcChain>
</file>

<file path=xl/sharedStrings.xml><?xml version="1.0" encoding="utf-8"?>
<sst xmlns="http://schemas.openxmlformats.org/spreadsheetml/2006/main" count="10413" uniqueCount="762">
  <si>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</si>
  <si>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</si>
  <si>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</si>
  <si>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</si>
  <si>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</si>
  <si>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</si>
  <si>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</si>
  <si>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</si>
  <si>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</si>
  <si>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</si>
  <si>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</si>
  <si>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</si>
  <si>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</si>
  <si>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</si>
  <si>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</si>
  <si>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</si>
  <si>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</si>
  <si>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</si>
  <si>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</si>
  <si>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</si>
  <si>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</si>
  <si>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</si>
  <si>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</si>
  <si>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</si>
  <si>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</si>
  <si>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</si>
  <si>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</si>
  <si>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</si>
  <si>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</si>
  <si>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</si>
  <si>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</si>
  <si>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</si>
  <si>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</si>
  <si>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</si>
  <si>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</si>
  <si>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</si>
  <si>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</si>
  <si>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</si>
  <si>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</si>
  <si>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</si>
  <si>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</si>
  <si>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</si>
  <si>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</si>
  <si>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</si>
  <si>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</si>
  <si>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</si>
  <si>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</si>
  <si>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</si>
  <si>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</si>
  <si>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</si>
  <si>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</si>
  <si>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</si>
  <si>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</si>
  <si>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</si>
  <si>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</si>
  <si>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</si>
  <si>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</si>
  <si>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</si>
  <si>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</si>
  <si>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</si>
  <si>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</si>
  <si>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</si>
  <si>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</si>
  <si>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</si>
  <si>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</si>
  <si>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</si>
  <si>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</si>
  <si>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</si>
  <si>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</si>
  <si>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</si>
  <si>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</si>
  <si>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</si>
  <si>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</si>
  <si>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</si>
  <si>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</si>
  <si>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</si>
  <si>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</si>
  <si>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</si>
  <si>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</si>
  <si>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</si>
  <si>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</si>
  <si>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</si>
  <si>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</si>
  <si>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</si>
  <si>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</si>
  <si>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</si>
  <si>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</si>
  <si>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</si>
  <si>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</si>
  <si>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</si>
  <si>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</si>
  <si>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</si>
  <si>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</si>
  <si>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</si>
  <si>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</si>
  <si>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</si>
  <si>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</si>
  <si>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</si>
  <si>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</si>
  <si>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</si>
  <si>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</si>
  <si>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</si>
  <si>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</si>
  <si>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</si>
  <si>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</si>
  <si>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</si>
  <si>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</si>
  <si>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</si>
  <si>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</si>
  <si>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</si>
  <si>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</si>
  <si>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</si>
  <si>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</si>
  <si>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</si>
  <si>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</si>
  <si>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</si>
  <si>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</si>
  <si>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</si>
  <si>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</si>
  <si>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</si>
  <si>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</si>
  <si>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</si>
  <si>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</si>
  <si>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</si>
  <si>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</si>
  <si>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</si>
  <si>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</si>
  <si>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</si>
  <si>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</si>
  <si>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</si>
  <si>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</si>
  <si>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</si>
  <si>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</si>
  <si>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</si>
  <si>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</si>
  <si>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</si>
  <si>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</si>
  <si>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</si>
  <si>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</si>
  <si>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</si>
  <si>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</si>
  <si>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</si>
  <si>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</si>
  <si>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</si>
  <si>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</si>
  <si>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</si>
  <si>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</si>
  <si>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</si>
  <si>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</si>
  <si>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</si>
  <si>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</si>
  <si>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</si>
  <si>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</si>
  <si>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</si>
  <si>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</si>
  <si>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</si>
  <si>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</si>
  <si>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</si>
  <si>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</si>
  <si>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</si>
  <si>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</si>
  <si>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</si>
  <si>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</si>
  <si>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</si>
  <si>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</si>
  <si>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</si>
  <si>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</si>
  <si>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</si>
  <si>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</si>
  <si>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</si>
  <si>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</si>
  <si>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</si>
  <si>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</si>
  <si>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</si>
  <si>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</si>
  <si>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</si>
  <si>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</si>
  <si>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</si>
  <si>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</si>
  <si>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</si>
  <si>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</si>
  <si>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</si>
  <si>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</si>
  <si>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</si>
  <si>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</si>
  <si>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</si>
  <si>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</si>
  <si>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</si>
  <si>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</si>
  <si>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</si>
  <si>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</si>
  <si>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</si>
  <si>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</si>
  <si>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</si>
  <si>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</si>
  <si>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</si>
  <si>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</si>
  <si>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</si>
  <si>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</si>
  <si>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</si>
  <si>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</si>
  <si>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</si>
  <si>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</si>
  <si>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</si>
  <si>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</si>
  <si>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</si>
  <si>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</si>
  <si>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</si>
  <si>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</si>
  <si>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</si>
  <si>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</si>
  <si>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</si>
  <si>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</si>
  <si>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</si>
  <si>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</si>
  <si>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</si>
  <si>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</si>
  <si>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</si>
  <si>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</si>
  <si>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</si>
  <si>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</si>
  <si>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</si>
  <si>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</si>
  <si>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</si>
  <si>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</si>
  <si>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</si>
  <si>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</si>
  <si>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</si>
  <si>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</si>
  <si>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</si>
  <si>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</si>
  <si>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</si>
  <si>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</si>
  <si>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</si>
  <si>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</si>
  <si>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</si>
  <si>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</si>
  <si>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</si>
  <si>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</si>
  <si>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</si>
  <si>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</si>
  <si>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</si>
  <si>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</si>
  <si>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</si>
  <si>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</si>
  <si>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</si>
  <si>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</si>
  <si>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</si>
  <si>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</si>
  <si>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</si>
  <si>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</si>
  <si>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</si>
  <si>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</si>
  <si>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</si>
  <si>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</si>
  <si>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</si>
  <si>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</si>
  <si>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</si>
  <si>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</si>
  <si>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</si>
  <si>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</si>
  <si>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</si>
  <si>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</si>
  <si>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</si>
  <si>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</si>
  <si>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</si>
  <si>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</si>
  <si>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</si>
  <si>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</si>
  <si>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</si>
  <si>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</si>
  <si>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</si>
  <si>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</si>
  <si>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</si>
  <si>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</si>
  <si>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</si>
  <si>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</si>
  <si>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</si>
  <si>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</si>
  <si>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</si>
  <si>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</si>
  <si>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</si>
  <si>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</si>
  <si>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</si>
  <si>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</si>
  <si>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</si>
  <si>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</si>
  <si>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</si>
  <si>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</si>
  <si>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</si>
  <si>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</si>
  <si>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</si>
  <si>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</si>
  <si>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</si>
  <si>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</si>
  <si>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</si>
  <si>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</si>
  <si>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</si>
  <si>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</si>
  <si>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</si>
  <si>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</si>
  <si>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</si>
  <si>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</si>
  <si>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</si>
  <si>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</si>
  <si>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</si>
  <si>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</si>
  <si>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</si>
  <si>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</si>
  <si>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</si>
  <si>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</si>
  <si>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</si>
  <si>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</si>
  <si>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</si>
  <si>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</si>
  <si>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</si>
  <si>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</si>
  <si>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</si>
  <si>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</si>
  <si>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</si>
  <si>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</si>
  <si>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</si>
  <si>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</si>
  <si>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</si>
  <si>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</si>
  <si>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</si>
  <si>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</si>
  <si>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</si>
  <si>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</si>
  <si>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</si>
  <si>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</si>
  <si>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</si>
  <si>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</si>
  <si>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</si>
  <si>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</si>
  <si>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</si>
  <si>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</si>
  <si>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</si>
  <si>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</si>
  <si>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</si>
  <si>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</si>
  <si>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</si>
  <si>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</si>
  <si>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</si>
  <si>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</si>
  <si>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</si>
  <si>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</si>
  <si>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</si>
  <si>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</si>
  <si>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</si>
  <si>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</si>
  <si>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</si>
  <si>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</si>
  <si>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</si>
  <si>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</si>
  <si>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</si>
  <si>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</si>
  <si>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</si>
  <si>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</si>
  <si>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</si>
  <si>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</si>
  <si>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</si>
  <si>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</si>
  <si>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</si>
  <si>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</si>
  <si>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</si>
  <si>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</si>
  <si>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</si>
  <si>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</si>
  <si>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</si>
  <si>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</si>
  <si>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</si>
  <si>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</si>
  <si>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</si>
  <si>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</si>
  <si>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</si>
  <si>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</si>
  <si>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</si>
  <si>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</si>
  <si>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</si>
  <si>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</si>
  <si>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</si>
  <si>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</si>
  <si>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</si>
  <si>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</si>
  <si>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</si>
  <si>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</si>
  <si>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</si>
  <si>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</si>
  <si>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</si>
  <si>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</si>
  <si>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</si>
  <si>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</si>
  <si>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</si>
  <si>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</si>
  <si>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</si>
  <si>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</si>
  <si>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</si>
  <si>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</si>
  <si>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</si>
  <si>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</si>
  <si>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</si>
  <si>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</si>
  <si>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</si>
  <si>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</si>
  <si>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</si>
  <si>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</si>
  <si>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</si>
  <si>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</si>
  <si>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</si>
  <si>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</si>
  <si>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</si>
  <si>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</si>
  <si>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</si>
  <si>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</si>
  <si>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</si>
  <si>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</si>
  <si>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</si>
  <si>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</si>
  <si>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</si>
  <si>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</si>
  <si>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</si>
  <si>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</si>
  <si>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</si>
  <si>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</si>
  <si>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</si>
  <si>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</si>
  <si>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</si>
  <si>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</si>
  <si>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</si>
  <si>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</si>
  <si>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</si>
  <si>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</si>
  <si>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</si>
  <si>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</si>
  <si>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</si>
  <si>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</si>
  <si>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</si>
  <si>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</si>
  <si>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</si>
  <si>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</si>
  <si>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</si>
  <si>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</si>
  <si>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</si>
  <si>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</si>
  <si>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</si>
  <si>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</si>
  <si>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</si>
  <si>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</si>
  <si>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</si>
  <si>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</si>
  <si>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</si>
  <si>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</si>
  <si>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</si>
  <si>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</si>
  <si>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</si>
  <si>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</si>
  <si>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</si>
  <si>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</si>
  <si>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</si>
  <si>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</si>
  <si>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</si>
  <si>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</si>
  <si>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</si>
  <si>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</si>
  <si>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</si>
  <si>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</si>
  <si>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</si>
  <si>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</si>
  <si>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</si>
  <si>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</si>
  <si>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</si>
  <si>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</si>
  <si>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</si>
  <si>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</si>
  <si>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</si>
  <si>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</si>
  <si>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</si>
  <si>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</si>
  <si>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</si>
  <si>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</si>
  <si>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</si>
  <si>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</si>
  <si>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</si>
  <si>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</si>
  <si>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</si>
  <si>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</si>
  <si>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</si>
  <si>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</si>
  <si>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</si>
  <si>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</si>
  <si>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</si>
  <si>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</si>
  <si>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</si>
  <si>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</si>
  <si>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</si>
  <si>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</si>
  <si>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</si>
  <si>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</si>
  <si>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</si>
  <si>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</si>
  <si>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</si>
  <si>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</si>
  <si>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</si>
  <si>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</si>
  <si>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</si>
  <si>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</si>
  <si>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</si>
  <si>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</si>
  <si>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</si>
  <si>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</si>
  <si>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</si>
  <si>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</si>
  <si>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</si>
  <si>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</si>
  <si>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</si>
  <si>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</si>
  <si>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</si>
  <si>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</si>
  <si>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</si>
  <si>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</si>
  <si>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</si>
  <si>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</si>
  <si>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</si>
  <si>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</si>
  <si>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</si>
  <si>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</si>
  <si>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</si>
  <si>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</si>
  <si>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</si>
  <si>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</si>
  <si>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</si>
  <si>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</si>
  <si>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</si>
  <si>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</si>
  <si>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</si>
  <si>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</si>
  <si>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</si>
  <si>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</si>
  <si>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</si>
  <si>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</si>
  <si>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</si>
  <si>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</si>
  <si>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</si>
  <si>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</si>
  <si>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</si>
  <si>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</si>
  <si>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</si>
  <si>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</si>
  <si>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</si>
  <si>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</si>
  <si>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</si>
  <si>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</si>
  <si>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</si>
  <si>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</si>
  <si>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</si>
  <si>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</si>
  <si>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</si>
  <si>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</si>
  <si>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</si>
  <si>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</si>
  <si>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</si>
  <si>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</si>
  <si>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</si>
  <si>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</si>
  <si>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</si>
  <si>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</si>
  <si>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</si>
  <si>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</si>
  <si>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</si>
  <si>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</si>
  <si>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</si>
  <si>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</si>
  <si>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</si>
  <si>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</si>
  <si>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</si>
  <si>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</si>
  <si>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</si>
  <si>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</si>
  <si>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</si>
  <si>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</si>
  <si>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</si>
  <si>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</si>
  <si>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</si>
  <si>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</si>
  <si>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</si>
  <si>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</si>
  <si>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</si>
  <si>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</si>
  <si>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</si>
  <si>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</si>
  <si>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</si>
  <si>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</si>
  <si>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</si>
  <si>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</si>
  <si>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</si>
  <si>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</si>
  <si>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</si>
  <si>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</si>
  <si>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</si>
  <si>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</si>
  <si>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</si>
  <si>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</si>
  <si>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</si>
  <si>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</si>
  <si>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</si>
  <si>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</si>
  <si>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</si>
  <si>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</si>
  <si>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</si>
  <si>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</si>
  <si>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</si>
  <si>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</si>
  <si>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</si>
  <si>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</si>
  <si>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</si>
  <si>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</si>
  <si>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</si>
  <si>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</si>
  <si>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</si>
  <si>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</si>
  <si>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</si>
  <si>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</si>
  <si>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</si>
  <si>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</si>
  <si>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</si>
  <si>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</si>
  <si>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</si>
  <si>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</si>
  <si>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</si>
  <si>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</si>
  <si>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</si>
  <si>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</si>
  <si>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</si>
  <si>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</si>
  <si>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</si>
  <si>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</si>
  <si>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</si>
  <si>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</si>
  <si>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</si>
  <si>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</si>
  <si>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</si>
  <si>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</si>
  <si>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</si>
  <si>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</si>
  <si>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</si>
  <si>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</si>
  <si>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</si>
  <si>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</si>
  <si>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</si>
  <si>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</si>
  <si>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</si>
  <si>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</si>
  <si>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</si>
  <si>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</si>
  <si>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</si>
  <si>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</si>
  <si>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</si>
  <si>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</si>
  <si>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</si>
  <si>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</si>
  <si>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</si>
  <si>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</si>
  <si>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</si>
  <si>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</si>
  <si>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</si>
  <si>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</si>
  <si>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</si>
  <si>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</si>
  <si>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</si>
  <si>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</si>
  <si>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</si>
  <si>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</si>
  <si>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</si>
  <si>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</si>
  <si>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</si>
  <si>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</si>
  <si>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</si>
  <si>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</si>
  <si>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</si>
  <si>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</si>
  <si>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</si>
  <si>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</si>
  <si>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</si>
  <si>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</si>
  <si>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</si>
  <si>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</si>
  <si>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</si>
  <si>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</si>
  <si>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</si>
  <si>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</si>
  <si>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</si>
  <si>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</si>
  <si>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</si>
  <si>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</si>
  <si>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</si>
  <si>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</si>
  <si>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</si>
  <si>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</si>
  <si>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</si>
  <si>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</si>
  <si>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</si>
  <si>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</si>
  <si>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</si>
  <si>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</si>
  <si>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</si>
  <si>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</si>
  <si>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</si>
  <si>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</si>
  <si>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</si>
  <si>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</si>
  <si>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</si>
  <si>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</si>
  <si>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</si>
  <si>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</si>
  <si>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</si>
  <si>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</si>
  <si>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</si>
  <si>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</si>
  <si>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</si>
  <si>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</si>
  <si>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</si>
  <si>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</si>
  <si>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</si>
  <si>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</si>
  <si>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</si>
  <si>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</si>
  <si>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</si>
  <si>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</si>
  <si>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</si>
  <si>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</si>
  <si>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</si>
  <si>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</si>
  <si>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</si>
  <si>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</si>
  <si>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</si>
  <si>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</si>
  <si>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</si>
  <si>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</si>
  <si>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</si>
  <si>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</si>
  <si>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</si>
  <si>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</si>
  <si>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</si>
  <si>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</si>
  <si>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</si>
  <si>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</si>
  <si>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</si>
  <si>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</si>
  <si>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</si>
  <si>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</si>
  <si>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</si>
  <si>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</si>
  <si>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</si>
  <si>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</si>
  <si>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</si>
  <si>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</si>
  <si>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</si>
  <si>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n</t>
  </si>
  <si>
    <t>LL</t>
  </si>
  <si>
    <t xml:space="preserve">                              coef exp(coef)     se(coef)      z       p</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</si>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</sst>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5">
        <v>15228</v>
      </c>
      <c r="C1" s="26">
        <v>4924.8680000000004</v>
      </c>
      <c r="D1" s="26">
        <v>2589.98</v>
      </c>
      <c r="E1">
        <v>4</v>
      </c>
      <c r="F1" s="25">
        <v>9022</v>
      </c>
      <c r="H1" t="s">
        <v>19</v>
      </c>
      <c r="I1" s="25">
        <v>7051</v>
      </c>
      <c r="J1" s="26">
        <v>4831.6260000000002</v>
      </c>
      <c r="K1" s="26">
        <v>2583.913</v>
      </c>
      <c r="L1">
        <v>6</v>
      </c>
      <c r="M1" s="25">
        <v>9022</v>
      </c>
      <c r="O1" t="s">
        <v>19</v>
      </c>
      <c r="P1" s="25">
        <v>4084</v>
      </c>
      <c r="Q1" s="26">
        <v>4871.335</v>
      </c>
      <c r="R1" s="26">
        <v>2639.261</v>
      </c>
      <c r="S1">
        <v>4</v>
      </c>
      <c r="T1" s="25">
        <v>9020</v>
      </c>
      <c r="V1" t="s">
        <v>19</v>
      </c>
      <c r="W1" s="25">
        <v>3702</v>
      </c>
      <c r="X1" s="26">
        <v>5206.4719999999998</v>
      </c>
      <c r="Y1" s="26">
        <v>2550.8589999999999</v>
      </c>
      <c r="Z1">
        <v>4</v>
      </c>
      <c r="AA1" s="25">
        <v>9018</v>
      </c>
      <c r="AC1" t="s">
        <v>19</v>
      </c>
      <c r="AD1">
        <v>391</v>
      </c>
      <c r="AE1" s="26">
        <v>4499.2560000000003</v>
      </c>
      <c r="AF1" s="26">
        <v>2327.25</v>
      </c>
      <c r="AG1">
        <v>15</v>
      </c>
      <c r="AH1" s="25">
        <v>8951</v>
      </c>
    </row>
    <row r="2" spans="1:34" x14ac:dyDescent="0.25">
      <c r="A2" t="s">
        <v>520</v>
      </c>
      <c r="B2" s="25">
        <v>15228</v>
      </c>
      <c r="C2">
        <v>12.606999999999999</v>
      </c>
      <c r="D2">
        <v>17.536999999999999</v>
      </c>
      <c r="E2">
        <v>1</v>
      </c>
      <c r="F2">
        <v>328</v>
      </c>
      <c r="H2" t="s">
        <v>520</v>
      </c>
      <c r="I2" s="25">
        <v>7051</v>
      </c>
      <c r="J2">
        <v>11.419</v>
      </c>
      <c r="K2">
        <v>15.932</v>
      </c>
      <c r="L2">
        <v>1</v>
      </c>
      <c r="M2">
        <v>328</v>
      </c>
      <c r="O2" t="s">
        <v>520</v>
      </c>
      <c r="P2" s="25">
        <v>4084</v>
      </c>
      <c r="Q2">
        <v>12.907</v>
      </c>
      <c r="R2">
        <v>17.344000000000001</v>
      </c>
      <c r="S2">
        <v>1</v>
      </c>
      <c r="T2">
        <v>215</v>
      </c>
      <c r="V2" t="s">
        <v>520</v>
      </c>
      <c r="W2" s="25">
        <v>3702</v>
      </c>
      <c r="X2">
        <v>14.675000000000001</v>
      </c>
      <c r="Y2">
        <v>20.541</v>
      </c>
      <c r="Z2">
        <v>1</v>
      </c>
      <c r="AA2">
        <v>318</v>
      </c>
      <c r="AC2" t="s">
        <v>520</v>
      </c>
      <c r="AD2">
        <v>391</v>
      </c>
      <c r="AE2">
        <v>11.33</v>
      </c>
      <c r="AF2">
        <v>14.036</v>
      </c>
      <c r="AG2">
        <v>1</v>
      </c>
      <c r="AH2">
        <v>100</v>
      </c>
    </row>
    <row r="3" spans="1:34" x14ac:dyDescent="0.25">
      <c r="A3" t="s">
        <v>519</v>
      </c>
      <c r="B3" s="25">
        <v>15228</v>
      </c>
      <c r="C3">
        <v>26.759</v>
      </c>
      <c r="D3">
        <v>6.6070000000000002</v>
      </c>
      <c r="E3">
        <v>7.9390000000000001</v>
      </c>
      <c r="F3">
        <v>92.224000000000004</v>
      </c>
      <c r="H3" t="s">
        <v>519</v>
      </c>
      <c r="I3" s="25">
        <v>7051</v>
      </c>
      <c r="J3">
        <v>22.091000000000001</v>
      </c>
      <c r="K3">
        <v>1.7</v>
      </c>
      <c r="L3">
        <v>18.509</v>
      </c>
      <c r="M3">
        <v>24.998000000000001</v>
      </c>
      <c r="O3" t="s">
        <v>519</v>
      </c>
      <c r="P3" s="25">
        <v>4084</v>
      </c>
      <c r="Q3">
        <v>27.212</v>
      </c>
      <c r="R3">
        <v>1.476</v>
      </c>
      <c r="S3">
        <v>25.016999999999999</v>
      </c>
      <c r="T3">
        <v>29.998000000000001</v>
      </c>
      <c r="V3" t="s">
        <v>519</v>
      </c>
      <c r="W3" s="25">
        <v>3702</v>
      </c>
      <c r="X3">
        <v>36.124000000000002</v>
      </c>
      <c r="Y3">
        <v>5.7530000000000001</v>
      </c>
      <c r="Z3">
        <v>30.007999999999999</v>
      </c>
      <c r="AA3">
        <v>92.224000000000004</v>
      </c>
      <c r="AC3" t="s">
        <v>519</v>
      </c>
      <c r="AD3">
        <v>391</v>
      </c>
      <c r="AE3">
        <v>17.535</v>
      </c>
      <c r="AF3">
        <v>1.0169999999999999</v>
      </c>
      <c r="AG3">
        <v>7.9390000000000001</v>
      </c>
      <c r="AH3">
        <v>18.481000000000002</v>
      </c>
    </row>
    <row r="4" spans="1:34" x14ac:dyDescent="0.25">
      <c r="A4" t="s">
        <v>31</v>
      </c>
      <c r="B4" s="25">
        <v>15228</v>
      </c>
      <c r="C4">
        <v>22.795999999999999</v>
      </c>
      <c r="D4">
        <v>3.5449999999999999</v>
      </c>
      <c r="E4">
        <v>17</v>
      </c>
      <c r="F4">
        <v>31</v>
      </c>
      <c r="H4" t="s">
        <v>31</v>
      </c>
      <c r="I4" s="25">
        <v>7051</v>
      </c>
      <c r="J4">
        <v>22.123000000000001</v>
      </c>
      <c r="K4">
        <v>3.3919999999999999</v>
      </c>
      <c r="L4">
        <v>17</v>
      </c>
      <c r="M4">
        <v>31</v>
      </c>
      <c r="O4" t="s">
        <v>31</v>
      </c>
      <c r="P4" s="25">
        <v>4084</v>
      </c>
      <c r="Q4">
        <v>23.18</v>
      </c>
      <c r="R4">
        <v>3.5049999999999999</v>
      </c>
      <c r="S4">
        <v>17</v>
      </c>
      <c r="T4">
        <v>31</v>
      </c>
      <c r="V4" t="s">
        <v>31</v>
      </c>
      <c r="W4" s="25">
        <v>3702</v>
      </c>
      <c r="X4">
        <v>23.795999999999999</v>
      </c>
      <c r="Y4">
        <v>3.56</v>
      </c>
      <c r="Z4">
        <v>17</v>
      </c>
      <c r="AA4">
        <v>31</v>
      </c>
      <c r="AC4" t="s">
        <v>31</v>
      </c>
      <c r="AD4">
        <v>391</v>
      </c>
      <c r="AE4">
        <v>21.44</v>
      </c>
      <c r="AF4">
        <v>3.55</v>
      </c>
      <c r="AG4">
        <v>17</v>
      </c>
      <c r="AH4">
        <v>31</v>
      </c>
    </row>
    <row r="5" spans="1:34" x14ac:dyDescent="0.25">
      <c r="A5" t="s">
        <v>172</v>
      </c>
      <c r="B5" s="25">
        <v>15228</v>
      </c>
      <c r="C5">
        <v>0.57799999999999996</v>
      </c>
      <c r="D5">
        <v>0.49399999999999999</v>
      </c>
      <c r="E5">
        <v>0</v>
      </c>
      <c r="F5">
        <v>1</v>
      </c>
      <c r="H5" t="s">
        <v>172</v>
      </c>
      <c r="I5" s="25">
        <v>7051</v>
      </c>
      <c r="J5">
        <v>0.497</v>
      </c>
      <c r="K5">
        <v>0.5</v>
      </c>
      <c r="L5">
        <v>0</v>
      </c>
      <c r="M5">
        <v>1</v>
      </c>
      <c r="O5" t="s">
        <v>172</v>
      </c>
      <c r="P5" s="25">
        <v>4084</v>
      </c>
      <c r="Q5">
        <v>0.63100000000000001</v>
      </c>
      <c r="R5">
        <v>0.48199999999999998</v>
      </c>
      <c r="S5">
        <v>0</v>
      </c>
      <c r="T5">
        <v>1</v>
      </c>
      <c r="V5" t="s">
        <v>172</v>
      </c>
      <c r="W5" s="25">
        <v>3702</v>
      </c>
      <c r="X5">
        <v>0.69299999999999995</v>
      </c>
      <c r="Y5">
        <v>0.46100000000000002</v>
      </c>
      <c r="Z5">
        <v>0</v>
      </c>
      <c r="AA5">
        <v>1</v>
      </c>
      <c r="AC5" t="s">
        <v>172</v>
      </c>
      <c r="AD5">
        <v>391</v>
      </c>
      <c r="AE5">
        <v>0.38900000000000001</v>
      </c>
      <c r="AF5">
        <v>0.48799999999999999</v>
      </c>
      <c r="AG5">
        <v>0</v>
      </c>
      <c r="AH5">
        <v>1</v>
      </c>
    </row>
    <row r="6" spans="1:34" x14ac:dyDescent="0.25">
      <c r="A6" t="s">
        <v>32</v>
      </c>
      <c r="B6" s="25">
        <v>15228</v>
      </c>
      <c r="C6">
        <v>0.45300000000000001</v>
      </c>
      <c r="D6">
        <v>0.79</v>
      </c>
      <c r="E6">
        <v>0</v>
      </c>
      <c r="F6">
        <v>10</v>
      </c>
      <c r="H6" t="s">
        <v>32</v>
      </c>
      <c r="I6" s="25">
        <v>7051</v>
      </c>
      <c r="J6">
        <v>0.38500000000000001</v>
      </c>
      <c r="K6">
        <v>0.755</v>
      </c>
      <c r="L6">
        <v>0</v>
      </c>
      <c r="M6">
        <v>10</v>
      </c>
      <c r="O6" t="s">
        <v>32</v>
      </c>
      <c r="P6" s="25">
        <v>4084</v>
      </c>
      <c r="Q6">
        <v>0.45800000000000002</v>
      </c>
      <c r="R6">
        <v>0.77700000000000002</v>
      </c>
      <c r="S6">
        <v>0</v>
      </c>
      <c r="T6">
        <v>7</v>
      </c>
      <c r="V6" t="s">
        <v>32</v>
      </c>
      <c r="W6" s="25">
        <v>3702</v>
      </c>
      <c r="X6">
        <v>0.58899999999999997</v>
      </c>
      <c r="Y6">
        <v>0.85899999999999999</v>
      </c>
      <c r="Z6">
        <v>0</v>
      </c>
      <c r="AA6">
        <v>6</v>
      </c>
      <c r="AC6" t="s">
        <v>32</v>
      </c>
      <c r="AD6">
        <v>391</v>
      </c>
      <c r="AE6">
        <v>0.33800000000000002</v>
      </c>
      <c r="AF6">
        <v>0.70799999999999996</v>
      </c>
      <c r="AG6">
        <v>0</v>
      </c>
      <c r="AH6">
        <v>5</v>
      </c>
    </row>
    <row r="7" spans="1:34" x14ac:dyDescent="0.25">
      <c r="A7" t="s">
        <v>118</v>
      </c>
      <c r="B7" s="25">
        <v>15228</v>
      </c>
      <c r="C7">
        <v>3.6619999999999999</v>
      </c>
      <c r="D7">
        <v>1.8029999999999999</v>
      </c>
      <c r="E7">
        <v>1</v>
      </c>
      <c r="F7">
        <v>19</v>
      </c>
      <c r="H7" t="s">
        <v>118</v>
      </c>
      <c r="I7" s="25">
        <v>7051</v>
      </c>
      <c r="J7">
        <v>3.649</v>
      </c>
      <c r="K7">
        <v>1.784</v>
      </c>
      <c r="L7">
        <v>1</v>
      </c>
      <c r="M7">
        <v>19</v>
      </c>
      <c r="O7" t="s">
        <v>118</v>
      </c>
      <c r="P7" s="25">
        <v>4084</v>
      </c>
      <c r="Q7">
        <v>3.6320000000000001</v>
      </c>
      <c r="R7">
        <v>1.83</v>
      </c>
      <c r="S7">
        <v>1</v>
      </c>
      <c r="T7">
        <v>15</v>
      </c>
      <c r="V7" t="s">
        <v>118</v>
      </c>
      <c r="W7" s="25">
        <v>3702</v>
      </c>
      <c r="X7">
        <v>3.734</v>
      </c>
      <c r="Y7">
        <v>1.8009999999999999</v>
      </c>
      <c r="Z7">
        <v>1</v>
      </c>
      <c r="AA7">
        <v>12</v>
      </c>
      <c r="AC7" t="s">
        <v>118</v>
      </c>
      <c r="AD7">
        <v>391</v>
      </c>
      <c r="AE7">
        <v>3.5139999999999998</v>
      </c>
      <c r="AF7">
        <v>1.871</v>
      </c>
      <c r="AG7">
        <v>1</v>
      </c>
      <c r="AH7">
        <v>13</v>
      </c>
    </row>
    <row r="8" spans="1:34" x14ac:dyDescent="0.25">
      <c r="A8" t="s">
        <v>33</v>
      </c>
      <c r="B8" s="25">
        <v>15228</v>
      </c>
      <c r="C8">
        <v>10.438000000000001</v>
      </c>
      <c r="D8">
        <v>2.4660000000000002</v>
      </c>
      <c r="E8">
        <v>0</v>
      </c>
      <c r="F8">
        <v>13.654</v>
      </c>
      <c r="H8" t="s">
        <v>33</v>
      </c>
      <c r="I8" s="25">
        <v>7051</v>
      </c>
      <c r="J8">
        <v>10.492000000000001</v>
      </c>
      <c r="K8">
        <v>2.4169999999999998</v>
      </c>
      <c r="L8">
        <v>0</v>
      </c>
      <c r="M8">
        <v>13.654</v>
      </c>
      <c r="O8" t="s">
        <v>33</v>
      </c>
      <c r="P8" s="25">
        <v>4084</v>
      </c>
      <c r="Q8">
        <v>10.436</v>
      </c>
      <c r="R8">
        <v>2.5230000000000001</v>
      </c>
      <c r="S8">
        <v>0</v>
      </c>
      <c r="T8">
        <v>13.644</v>
      </c>
      <c r="V8" t="s">
        <v>33</v>
      </c>
      <c r="W8" s="25">
        <v>3702</v>
      </c>
      <c r="X8">
        <v>10.337</v>
      </c>
      <c r="Y8">
        <v>2.5209999999999999</v>
      </c>
      <c r="Z8">
        <v>0</v>
      </c>
      <c r="AA8">
        <v>13.644</v>
      </c>
      <c r="AC8" t="s">
        <v>33</v>
      </c>
      <c r="AD8">
        <v>391</v>
      </c>
      <c r="AE8">
        <v>10.45</v>
      </c>
      <c r="AF8">
        <v>2.177</v>
      </c>
      <c r="AG8">
        <v>0</v>
      </c>
      <c r="AH8">
        <v>13.348000000000001</v>
      </c>
    </row>
    <row r="9" spans="1:34" x14ac:dyDescent="0.25">
      <c r="A9" t="s">
        <v>43</v>
      </c>
      <c r="B9" s="25">
        <v>15228</v>
      </c>
      <c r="C9">
        <v>6.0119999999999996</v>
      </c>
      <c r="D9">
        <v>1.8680000000000001</v>
      </c>
      <c r="E9">
        <v>3.5</v>
      </c>
      <c r="F9">
        <v>11</v>
      </c>
      <c r="H9" t="s">
        <v>43</v>
      </c>
      <c r="I9" s="25">
        <v>7051</v>
      </c>
      <c r="J9">
        <v>5.7590000000000003</v>
      </c>
      <c r="K9">
        <v>1.7030000000000001</v>
      </c>
      <c r="L9">
        <v>3.5</v>
      </c>
      <c r="M9">
        <v>11</v>
      </c>
      <c r="O9" t="s">
        <v>43</v>
      </c>
      <c r="P9" s="25">
        <v>4084</v>
      </c>
      <c r="Q9">
        <v>6.1289999999999996</v>
      </c>
      <c r="R9">
        <v>1.891</v>
      </c>
      <c r="S9">
        <v>3.5</v>
      </c>
      <c r="T9">
        <v>11</v>
      </c>
      <c r="V9" t="s">
        <v>43</v>
      </c>
      <c r="W9" s="25">
        <v>3702</v>
      </c>
      <c r="X9">
        <v>6.4059999999999997</v>
      </c>
      <c r="Y9">
        <v>2.0670000000000002</v>
      </c>
      <c r="Z9">
        <v>3.5</v>
      </c>
      <c r="AA9">
        <v>11</v>
      </c>
      <c r="AC9" t="s">
        <v>43</v>
      </c>
      <c r="AD9">
        <v>391</v>
      </c>
      <c r="AE9">
        <v>5.6079999999999997</v>
      </c>
      <c r="AF9">
        <v>1.677</v>
      </c>
      <c r="AG9">
        <v>3.5</v>
      </c>
      <c r="AH9">
        <v>11</v>
      </c>
    </row>
    <row r="10" spans="1:34" x14ac:dyDescent="0.25">
      <c r="A10" t="s">
        <v>34</v>
      </c>
      <c r="B10" s="25">
        <v>15228</v>
      </c>
      <c r="C10">
        <v>38.563000000000002</v>
      </c>
      <c r="D10">
        <v>28.571999999999999</v>
      </c>
      <c r="E10">
        <v>0</v>
      </c>
      <c r="F10">
        <v>100</v>
      </c>
      <c r="H10" t="s">
        <v>34</v>
      </c>
      <c r="I10" s="25">
        <v>7051</v>
      </c>
      <c r="J10">
        <v>40.847999999999999</v>
      </c>
      <c r="K10">
        <v>29.384</v>
      </c>
      <c r="L10">
        <v>0</v>
      </c>
      <c r="M10">
        <v>100</v>
      </c>
      <c r="O10" t="s">
        <v>34</v>
      </c>
      <c r="P10" s="25">
        <v>4084</v>
      </c>
      <c r="Q10">
        <v>37.911999999999999</v>
      </c>
      <c r="R10">
        <v>28.379000000000001</v>
      </c>
      <c r="S10">
        <v>0</v>
      </c>
      <c r="T10">
        <v>100</v>
      </c>
      <c r="V10" t="s">
        <v>34</v>
      </c>
      <c r="W10" s="25">
        <v>3702</v>
      </c>
      <c r="X10">
        <v>34.976999999999997</v>
      </c>
      <c r="Y10">
        <v>26.783999999999999</v>
      </c>
      <c r="Z10">
        <v>0</v>
      </c>
      <c r="AA10">
        <v>100</v>
      </c>
      <c r="AC10" t="s">
        <v>34</v>
      </c>
      <c r="AD10">
        <v>391</v>
      </c>
      <c r="AE10">
        <v>38.113</v>
      </c>
      <c r="AF10">
        <v>28.376999999999999</v>
      </c>
      <c r="AG10">
        <v>0</v>
      </c>
      <c r="AH10">
        <v>100</v>
      </c>
    </row>
    <row r="11" spans="1:34" x14ac:dyDescent="0.25">
      <c r="A11" t="s">
        <v>44</v>
      </c>
      <c r="B11" s="25">
        <v>15228</v>
      </c>
      <c r="C11">
        <v>7.3999999999999996E-2</v>
      </c>
      <c r="D11">
        <v>0.51600000000000001</v>
      </c>
      <c r="E11">
        <v>0</v>
      </c>
      <c r="F11">
        <v>8</v>
      </c>
      <c r="H11" t="s">
        <v>44</v>
      </c>
      <c r="I11" s="25">
        <v>7051</v>
      </c>
      <c r="J11">
        <v>8.4000000000000005E-2</v>
      </c>
      <c r="K11">
        <v>0.54800000000000004</v>
      </c>
      <c r="L11">
        <v>0</v>
      </c>
      <c r="M11">
        <v>8</v>
      </c>
      <c r="O11" t="s">
        <v>44</v>
      </c>
      <c r="P11" s="25">
        <v>4084</v>
      </c>
      <c r="Q11">
        <v>7.0000000000000007E-2</v>
      </c>
      <c r="R11">
        <v>0.495</v>
      </c>
      <c r="S11">
        <v>0</v>
      </c>
      <c r="T11">
        <v>6</v>
      </c>
      <c r="V11" t="s">
        <v>44</v>
      </c>
      <c r="W11" s="25">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5">
        <v>15228</v>
      </c>
      <c r="C12">
        <v>21.655000000000001</v>
      </c>
      <c r="D12">
        <v>51.615000000000002</v>
      </c>
      <c r="E12">
        <v>0</v>
      </c>
      <c r="F12">
        <v>696</v>
      </c>
      <c r="H12" t="s">
        <v>35</v>
      </c>
      <c r="I12" s="25">
        <v>7051</v>
      </c>
      <c r="J12">
        <v>19.754000000000001</v>
      </c>
      <c r="K12">
        <v>49.228999999999999</v>
      </c>
      <c r="L12">
        <v>0</v>
      </c>
      <c r="M12" s="25">
        <v>696</v>
      </c>
      <c r="O12" t="s">
        <v>35</v>
      </c>
      <c r="P12" s="25">
        <v>4084</v>
      </c>
      <c r="Q12">
        <v>22.062999999999999</v>
      </c>
      <c r="R12">
        <v>51.395000000000003</v>
      </c>
      <c r="S12">
        <v>0</v>
      </c>
      <c r="T12">
        <v>490</v>
      </c>
      <c r="V12" t="s">
        <v>35</v>
      </c>
      <c r="W12" s="25">
        <v>3702</v>
      </c>
      <c r="X12">
        <v>25.483000000000001</v>
      </c>
      <c r="Y12">
        <v>57.131</v>
      </c>
      <c r="Z12">
        <v>0</v>
      </c>
      <c r="AA12">
        <v>462</v>
      </c>
      <c r="AC12" t="s">
        <v>35</v>
      </c>
      <c r="AD12">
        <v>391</v>
      </c>
      <c r="AE12">
        <v>15.425000000000001</v>
      </c>
      <c r="AF12">
        <v>36.543999999999997</v>
      </c>
      <c r="AG12">
        <v>0</v>
      </c>
      <c r="AH12">
        <v>246</v>
      </c>
    </row>
    <row r="13" spans="1:34" x14ac:dyDescent="0.25">
      <c r="A13" t="s">
        <v>36</v>
      </c>
      <c r="B13" s="25">
        <v>15228</v>
      </c>
      <c r="C13">
        <v>182.565</v>
      </c>
      <c r="D13">
        <v>147.19200000000001</v>
      </c>
      <c r="E13">
        <v>0</v>
      </c>
      <c r="F13" s="25">
        <v>772</v>
      </c>
      <c r="H13" t="s">
        <v>36</v>
      </c>
      <c r="I13" s="25">
        <v>7051</v>
      </c>
      <c r="J13">
        <v>161.80500000000001</v>
      </c>
      <c r="K13">
        <v>137.71199999999999</v>
      </c>
      <c r="L13">
        <v>0</v>
      </c>
      <c r="M13">
        <v>772</v>
      </c>
      <c r="O13" t="s">
        <v>36</v>
      </c>
      <c r="P13" s="25">
        <v>4084</v>
      </c>
      <c r="Q13">
        <v>194.12700000000001</v>
      </c>
      <c r="R13">
        <v>148.62</v>
      </c>
      <c r="S13">
        <v>0</v>
      </c>
      <c r="T13" s="25">
        <v>742</v>
      </c>
      <c r="V13" t="s">
        <v>36</v>
      </c>
      <c r="W13" s="25">
        <v>3702</v>
      </c>
      <c r="X13">
        <v>214.542</v>
      </c>
      <c r="Y13">
        <v>157.16499999999999</v>
      </c>
      <c r="Z13">
        <v>0</v>
      </c>
      <c r="AA13" s="25">
        <v>742</v>
      </c>
      <c r="AC13" t="s">
        <v>36</v>
      </c>
      <c r="AD13">
        <v>391</v>
      </c>
      <c r="AE13">
        <v>133.43199999999999</v>
      </c>
      <c r="AF13">
        <v>126.932</v>
      </c>
      <c r="AG13">
        <v>0</v>
      </c>
      <c r="AH13">
        <v>650</v>
      </c>
    </row>
    <row r="14" spans="1:34" x14ac:dyDescent="0.25">
      <c r="A14" t="s">
        <v>106</v>
      </c>
      <c r="B14" s="25">
        <v>15228</v>
      </c>
      <c r="C14">
        <v>1.9E-2</v>
      </c>
      <c r="D14">
        <v>0.13600000000000001</v>
      </c>
      <c r="E14">
        <v>0</v>
      </c>
      <c r="F14">
        <v>1</v>
      </c>
      <c r="H14" t="s">
        <v>106</v>
      </c>
      <c r="I14" s="25">
        <v>7051</v>
      </c>
      <c r="J14">
        <v>1.6E-2</v>
      </c>
      <c r="K14">
        <v>0.127</v>
      </c>
      <c r="L14">
        <v>0</v>
      </c>
      <c r="M14">
        <v>1</v>
      </c>
      <c r="O14" t="s">
        <v>106</v>
      </c>
      <c r="P14" s="25">
        <v>4084</v>
      </c>
      <c r="Q14">
        <v>2.4E-2</v>
      </c>
      <c r="R14">
        <v>0.152</v>
      </c>
      <c r="S14">
        <v>0</v>
      </c>
      <c r="T14">
        <v>1</v>
      </c>
      <c r="V14" t="s">
        <v>106</v>
      </c>
      <c r="W14" s="25">
        <v>3702</v>
      </c>
      <c r="X14">
        <v>1.9E-2</v>
      </c>
      <c r="Y14">
        <v>0.13800000000000001</v>
      </c>
      <c r="Z14">
        <v>0</v>
      </c>
      <c r="AA14">
        <v>1</v>
      </c>
      <c r="AC14" t="s">
        <v>106</v>
      </c>
      <c r="AD14">
        <v>391</v>
      </c>
      <c r="AE14">
        <v>1.2999999999999999E-2</v>
      </c>
      <c r="AF14">
        <v>0.113</v>
      </c>
      <c r="AG14">
        <v>0</v>
      </c>
      <c r="AH14">
        <v>1</v>
      </c>
    </row>
    <row r="15" spans="1:34" x14ac:dyDescent="0.25">
      <c r="A15" t="s">
        <v>518</v>
      </c>
      <c r="B15" s="25">
        <v>15228</v>
      </c>
      <c r="C15">
        <v>0.501</v>
      </c>
      <c r="D15">
        <v>0.5</v>
      </c>
      <c r="E15">
        <v>0</v>
      </c>
      <c r="F15">
        <v>1</v>
      </c>
      <c r="H15" t="s">
        <v>518</v>
      </c>
      <c r="I15" s="25">
        <v>7051</v>
      </c>
      <c r="J15">
        <v>0.51300000000000001</v>
      </c>
      <c r="K15">
        <v>0.5</v>
      </c>
      <c r="L15">
        <v>0</v>
      </c>
      <c r="M15">
        <v>1</v>
      </c>
      <c r="O15" t="s">
        <v>518</v>
      </c>
      <c r="P15" s="25">
        <v>4084</v>
      </c>
      <c r="Q15">
        <v>0.56899999999999995</v>
      </c>
      <c r="R15">
        <v>0.495</v>
      </c>
      <c r="S15">
        <v>0</v>
      </c>
      <c r="T15">
        <v>1</v>
      </c>
      <c r="V15" t="s">
        <v>518</v>
      </c>
      <c r="W15" s="25">
        <v>3702</v>
      </c>
      <c r="X15">
        <v>0.42499999999999999</v>
      </c>
      <c r="Y15">
        <v>0.49399999999999999</v>
      </c>
      <c r="Z15">
        <v>0</v>
      </c>
      <c r="AA15">
        <v>1</v>
      </c>
      <c r="AC15" t="s">
        <v>518</v>
      </c>
      <c r="AD15">
        <v>391</v>
      </c>
      <c r="AE15">
        <v>0.312</v>
      </c>
      <c r="AF15">
        <v>0.46400000000000002</v>
      </c>
      <c r="AG15">
        <v>0</v>
      </c>
      <c r="AH15">
        <v>1</v>
      </c>
    </row>
    <row r="16" spans="1:34" x14ac:dyDescent="0.25">
      <c r="A16" t="s">
        <v>124</v>
      </c>
      <c r="B16" s="25">
        <v>15228</v>
      </c>
      <c r="C16">
        <v>0.499</v>
      </c>
      <c r="D16">
        <v>0.5</v>
      </c>
      <c r="E16">
        <v>0</v>
      </c>
      <c r="F16">
        <v>1</v>
      </c>
      <c r="H16" t="s">
        <v>124</v>
      </c>
      <c r="I16" s="25">
        <v>7051</v>
      </c>
      <c r="J16">
        <v>0.48699999999999999</v>
      </c>
      <c r="K16">
        <v>0.5</v>
      </c>
      <c r="L16">
        <v>0</v>
      </c>
      <c r="M16">
        <v>1</v>
      </c>
      <c r="O16" t="s">
        <v>124</v>
      </c>
      <c r="P16" s="25">
        <v>4084</v>
      </c>
      <c r="Q16">
        <v>0.43099999999999999</v>
      </c>
      <c r="R16">
        <v>0.495</v>
      </c>
      <c r="S16">
        <v>0</v>
      </c>
      <c r="T16">
        <v>1</v>
      </c>
      <c r="V16" t="s">
        <v>124</v>
      </c>
      <c r="W16" s="25">
        <v>3702</v>
      </c>
      <c r="X16">
        <v>0.57499999999999996</v>
      </c>
      <c r="Y16">
        <v>0.49399999999999999</v>
      </c>
      <c r="Z16">
        <v>0</v>
      </c>
      <c r="AA16">
        <v>1</v>
      </c>
      <c r="AC16" t="s">
        <v>124</v>
      </c>
      <c r="AD16">
        <v>391</v>
      </c>
      <c r="AE16">
        <v>0.68799999999999994</v>
      </c>
      <c r="AF16">
        <v>0.46400000000000002</v>
      </c>
      <c r="AG16">
        <v>0</v>
      </c>
      <c r="AH16">
        <v>1</v>
      </c>
    </row>
    <row r="17" spans="1:34" x14ac:dyDescent="0.25">
      <c r="A17" t="s">
        <v>517</v>
      </c>
      <c r="B17" s="25">
        <v>15228</v>
      </c>
      <c r="C17">
        <v>0.46300000000000002</v>
      </c>
      <c r="D17">
        <v>0.499</v>
      </c>
      <c r="E17">
        <v>0</v>
      </c>
      <c r="F17">
        <v>1</v>
      </c>
      <c r="H17" t="s">
        <v>517</v>
      </c>
      <c r="I17" s="25">
        <v>7051</v>
      </c>
      <c r="J17">
        <v>1</v>
      </c>
      <c r="K17">
        <v>0</v>
      </c>
      <c r="L17">
        <v>1</v>
      </c>
      <c r="M17">
        <v>1</v>
      </c>
      <c r="O17" t="s">
        <v>517</v>
      </c>
      <c r="P17" s="25">
        <v>4084</v>
      </c>
      <c r="Q17">
        <v>0</v>
      </c>
      <c r="R17">
        <v>0</v>
      </c>
      <c r="S17">
        <v>0</v>
      </c>
      <c r="T17">
        <v>0</v>
      </c>
      <c r="V17" t="s">
        <v>517</v>
      </c>
      <c r="W17" s="25">
        <v>3702</v>
      </c>
      <c r="X17">
        <v>0</v>
      </c>
      <c r="Y17">
        <v>0</v>
      </c>
      <c r="Z17">
        <v>0</v>
      </c>
      <c r="AA17">
        <v>0</v>
      </c>
      <c r="AC17" t="s">
        <v>517</v>
      </c>
      <c r="AD17">
        <v>391</v>
      </c>
      <c r="AE17">
        <v>0</v>
      </c>
      <c r="AF17">
        <v>0</v>
      </c>
      <c r="AG17">
        <v>0</v>
      </c>
      <c r="AH17">
        <v>0</v>
      </c>
    </row>
    <row r="18" spans="1:34" x14ac:dyDescent="0.25">
      <c r="A18" t="s">
        <v>120</v>
      </c>
      <c r="B18" s="25">
        <v>15228</v>
      </c>
      <c r="C18">
        <v>2.5999999999999999E-2</v>
      </c>
      <c r="D18">
        <v>0.158</v>
      </c>
      <c r="E18">
        <v>0</v>
      </c>
      <c r="F18">
        <v>1</v>
      </c>
      <c r="H18" t="s">
        <v>120</v>
      </c>
      <c r="I18" s="25">
        <v>7051</v>
      </c>
      <c r="J18">
        <v>0</v>
      </c>
      <c r="K18">
        <v>0</v>
      </c>
      <c r="L18">
        <v>0</v>
      </c>
      <c r="M18">
        <v>0</v>
      </c>
      <c r="O18" t="s">
        <v>120</v>
      </c>
      <c r="P18" s="25">
        <v>4084</v>
      </c>
      <c r="Q18">
        <v>0</v>
      </c>
      <c r="R18">
        <v>0</v>
      </c>
      <c r="S18">
        <v>0</v>
      </c>
      <c r="T18">
        <v>0</v>
      </c>
      <c r="V18" t="s">
        <v>120</v>
      </c>
      <c r="W18" s="25">
        <v>3702</v>
      </c>
      <c r="X18">
        <v>0</v>
      </c>
      <c r="Y18">
        <v>0</v>
      </c>
      <c r="Z18">
        <v>0</v>
      </c>
      <c r="AA18">
        <v>0</v>
      </c>
      <c r="AC18" t="s">
        <v>120</v>
      </c>
      <c r="AD18">
        <v>391</v>
      </c>
      <c r="AE18">
        <v>1</v>
      </c>
      <c r="AF18">
        <v>0</v>
      </c>
      <c r="AG18">
        <v>1</v>
      </c>
      <c r="AH18">
        <v>1</v>
      </c>
    </row>
    <row r="19" spans="1:34" x14ac:dyDescent="0.25">
      <c r="A19" t="s">
        <v>10</v>
      </c>
      <c r="B19" s="25">
        <v>15228</v>
      </c>
      <c r="C19">
        <v>0.26800000000000002</v>
      </c>
      <c r="D19">
        <v>0.443</v>
      </c>
      <c r="E19">
        <v>0</v>
      </c>
      <c r="F19">
        <v>1</v>
      </c>
      <c r="H19" t="s">
        <v>10</v>
      </c>
      <c r="I19" s="25">
        <v>7051</v>
      </c>
      <c r="J19">
        <v>0</v>
      </c>
      <c r="K19">
        <v>0</v>
      </c>
      <c r="L19">
        <v>0</v>
      </c>
      <c r="M19">
        <v>0</v>
      </c>
      <c r="O19" t="s">
        <v>10</v>
      </c>
      <c r="P19" s="25">
        <v>4084</v>
      </c>
      <c r="Q19">
        <v>1</v>
      </c>
      <c r="R19">
        <v>0</v>
      </c>
      <c r="S19">
        <v>1</v>
      </c>
      <c r="T19">
        <v>1</v>
      </c>
      <c r="V19" t="s">
        <v>10</v>
      </c>
      <c r="W19" s="25">
        <v>3702</v>
      </c>
      <c r="X19">
        <v>0</v>
      </c>
      <c r="Y19">
        <v>0</v>
      </c>
      <c r="Z19">
        <v>0</v>
      </c>
      <c r="AA19">
        <v>0</v>
      </c>
      <c r="AC19" t="s">
        <v>10</v>
      </c>
      <c r="AD19">
        <v>391</v>
      </c>
      <c r="AE19">
        <v>0</v>
      </c>
      <c r="AF19">
        <v>0</v>
      </c>
      <c r="AG19">
        <v>0</v>
      </c>
      <c r="AH19">
        <v>0</v>
      </c>
    </row>
    <row r="20" spans="1:34" x14ac:dyDescent="0.25">
      <c r="A20" t="s">
        <v>12</v>
      </c>
      <c r="B20" s="25">
        <v>15228</v>
      </c>
      <c r="C20">
        <v>0.24299999999999999</v>
      </c>
      <c r="D20">
        <v>0.42899999999999999</v>
      </c>
      <c r="E20">
        <v>0</v>
      </c>
      <c r="F20">
        <v>1</v>
      </c>
      <c r="H20" t="s">
        <v>12</v>
      </c>
      <c r="I20" s="25">
        <v>7051</v>
      </c>
      <c r="J20">
        <v>0</v>
      </c>
      <c r="K20">
        <v>0</v>
      </c>
      <c r="L20">
        <v>0</v>
      </c>
      <c r="M20">
        <v>0</v>
      </c>
      <c r="O20" t="s">
        <v>12</v>
      </c>
      <c r="P20" s="25">
        <v>4084</v>
      </c>
      <c r="Q20">
        <v>0</v>
      </c>
      <c r="R20">
        <v>0</v>
      </c>
      <c r="S20">
        <v>0</v>
      </c>
      <c r="T20">
        <v>0</v>
      </c>
      <c r="V20" t="s">
        <v>12</v>
      </c>
      <c r="W20" s="25">
        <v>3702</v>
      </c>
      <c r="X20">
        <v>1</v>
      </c>
      <c r="Y20">
        <v>0</v>
      </c>
      <c r="Z20">
        <v>1</v>
      </c>
      <c r="AA20">
        <v>1</v>
      </c>
      <c r="AC20" t="s">
        <v>12</v>
      </c>
      <c r="AD20">
        <v>391</v>
      </c>
      <c r="AE20">
        <v>0</v>
      </c>
      <c r="AF20">
        <v>0</v>
      </c>
      <c r="AG20">
        <v>0</v>
      </c>
      <c r="AH20">
        <v>0</v>
      </c>
    </row>
    <row r="21" spans="1:34" x14ac:dyDescent="0.25">
      <c r="A21" t="s">
        <v>516</v>
      </c>
      <c r="B21" s="25">
        <v>15228</v>
      </c>
      <c r="C21">
        <v>0.443</v>
      </c>
      <c r="D21">
        <v>0.497</v>
      </c>
      <c r="E21">
        <v>0</v>
      </c>
      <c r="F21">
        <v>1</v>
      </c>
      <c r="H21" t="s">
        <v>516</v>
      </c>
      <c r="I21" s="25">
        <v>7051</v>
      </c>
      <c r="J21">
        <v>0.48899999999999999</v>
      </c>
      <c r="K21">
        <v>0.5</v>
      </c>
      <c r="L21">
        <v>0</v>
      </c>
      <c r="M21">
        <v>1</v>
      </c>
      <c r="O21" t="s">
        <v>516</v>
      </c>
      <c r="P21" s="25">
        <v>4084</v>
      </c>
      <c r="Q21">
        <v>0.42299999999999999</v>
      </c>
      <c r="R21">
        <v>0.49399999999999999</v>
      </c>
      <c r="S21">
        <v>0</v>
      </c>
      <c r="T21">
        <v>1</v>
      </c>
      <c r="V21" t="s">
        <v>516</v>
      </c>
      <c r="W21" s="25">
        <v>3702</v>
      </c>
      <c r="X21">
        <v>0.36199999999999999</v>
      </c>
      <c r="Y21">
        <v>0.48099999999999998</v>
      </c>
      <c r="Z21">
        <v>0</v>
      </c>
      <c r="AA21">
        <v>1</v>
      </c>
      <c r="AC21" t="s">
        <v>516</v>
      </c>
      <c r="AD21">
        <v>391</v>
      </c>
      <c r="AE21">
        <v>0.58599999999999997</v>
      </c>
      <c r="AF21">
        <v>0.49299999999999999</v>
      </c>
      <c r="AG21">
        <v>0</v>
      </c>
      <c r="AH21">
        <v>1</v>
      </c>
    </row>
    <row r="22" spans="1:34" x14ac:dyDescent="0.25">
      <c r="A22" t="s">
        <v>24</v>
      </c>
      <c r="B22" s="25">
        <v>15228</v>
      </c>
      <c r="C22">
        <v>0.192</v>
      </c>
      <c r="D22">
        <v>0.39400000000000002</v>
      </c>
      <c r="E22">
        <v>0</v>
      </c>
      <c r="F22">
        <v>1</v>
      </c>
      <c r="H22" t="s">
        <v>24</v>
      </c>
      <c r="I22" s="25">
        <v>7051</v>
      </c>
      <c r="J22">
        <v>0.17</v>
      </c>
      <c r="K22">
        <v>0.376</v>
      </c>
      <c r="L22">
        <v>0</v>
      </c>
      <c r="M22">
        <v>1</v>
      </c>
      <c r="O22" t="s">
        <v>24</v>
      </c>
      <c r="P22" s="25">
        <v>4084</v>
      </c>
      <c r="Q22">
        <v>0.20599999999999999</v>
      </c>
      <c r="R22">
        <v>0.40500000000000003</v>
      </c>
      <c r="S22">
        <v>0</v>
      </c>
      <c r="T22">
        <v>1</v>
      </c>
      <c r="V22" t="s">
        <v>24</v>
      </c>
      <c r="W22" s="25">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5">
        <v>15228</v>
      </c>
      <c r="C23">
        <v>0.36499999999999999</v>
      </c>
      <c r="D23">
        <v>0.48099999999999998</v>
      </c>
      <c r="E23">
        <v>0</v>
      </c>
      <c r="F23">
        <v>1</v>
      </c>
      <c r="H23" t="s">
        <v>23</v>
      </c>
      <c r="I23" s="25">
        <v>7051</v>
      </c>
      <c r="J23">
        <v>0.34100000000000003</v>
      </c>
      <c r="K23">
        <v>0.47399999999999998</v>
      </c>
      <c r="L23">
        <v>0</v>
      </c>
      <c r="M23">
        <v>1</v>
      </c>
      <c r="O23" t="s">
        <v>23</v>
      </c>
      <c r="P23" s="25">
        <v>4084</v>
      </c>
      <c r="Q23">
        <v>0.371</v>
      </c>
      <c r="R23">
        <v>0.48299999999999998</v>
      </c>
      <c r="S23">
        <v>0</v>
      </c>
      <c r="T23">
        <v>1</v>
      </c>
      <c r="V23" t="s">
        <v>23</v>
      </c>
      <c r="W23" s="25">
        <v>3702</v>
      </c>
      <c r="X23">
        <v>0.41299999999999998</v>
      </c>
      <c r="Y23">
        <v>0.49199999999999999</v>
      </c>
      <c r="Z23">
        <v>0</v>
      </c>
      <c r="AA23">
        <v>1</v>
      </c>
      <c r="AC23" t="s">
        <v>23</v>
      </c>
      <c r="AD23">
        <v>391</v>
      </c>
      <c r="AE23">
        <v>0.27600000000000002</v>
      </c>
      <c r="AF23">
        <v>0.44800000000000001</v>
      </c>
      <c r="AG23">
        <v>0</v>
      </c>
      <c r="AH23">
        <v>1</v>
      </c>
    </row>
    <row r="24" spans="1:34" x14ac:dyDescent="0.25">
      <c r="A24" t="s">
        <v>515</v>
      </c>
      <c r="B24" s="25">
        <v>15228</v>
      </c>
      <c r="C24">
        <v>0.21199999999999999</v>
      </c>
      <c r="D24">
        <v>0.40899999999999997</v>
      </c>
      <c r="E24">
        <v>0</v>
      </c>
      <c r="F24">
        <v>1</v>
      </c>
      <c r="H24" t="s">
        <v>515</v>
      </c>
      <c r="I24" s="25">
        <v>7051</v>
      </c>
      <c r="J24">
        <v>0.217</v>
      </c>
      <c r="K24">
        <v>0.41199999999999998</v>
      </c>
      <c r="L24">
        <v>0</v>
      </c>
      <c r="M24">
        <v>1</v>
      </c>
      <c r="O24" t="s">
        <v>515</v>
      </c>
      <c r="P24" s="25">
        <v>4084</v>
      </c>
      <c r="Q24">
        <v>0.218</v>
      </c>
      <c r="R24">
        <v>0.41299999999999998</v>
      </c>
      <c r="S24">
        <v>0</v>
      </c>
      <c r="T24">
        <v>1</v>
      </c>
      <c r="V24" t="s">
        <v>515</v>
      </c>
      <c r="W24" s="25">
        <v>3702</v>
      </c>
      <c r="X24">
        <v>0.19</v>
      </c>
      <c r="Y24">
        <v>0.39200000000000002</v>
      </c>
      <c r="Z24">
        <v>0</v>
      </c>
      <c r="AA24">
        <v>1</v>
      </c>
      <c r="AC24" t="s">
        <v>515</v>
      </c>
      <c r="AD24">
        <v>391</v>
      </c>
      <c r="AE24">
        <v>0.25800000000000001</v>
      </c>
      <c r="AF24">
        <v>0.438</v>
      </c>
      <c r="AG24">
        <v>0</v>
      </c>
      <c r="AH24">
        <v>1</v>
      </c>
    </row>
    <row r="25" spans="1:34" x14ac:dyDescent="0.25">
      <c r="A25" t="s">
        <v>40</v>
      </c>
      <c r="B25" s="25">
        <v>15228</v>
      </c>
      <c r="C25">
        <v>0.14299999999999999</v>
      </c>
      <c r="D25">
        <v>0.35</v>
      </c>
      <c r="E25">
        <v>0</v>
      </c>
      <c r="F25">
        <v>1</v>
      </c>
      <c r="H25" t="s">
        <v>40</v>
      </c>
      <c r="I25" s="25">
        <v>7051</v>
      </c>
      <c r="J25">
        <v>0.152</v>
      </c>
      <c r="K25">
        <v>0.35899999999999999</v>
      </c>
      <c r="L25">
        <v>0</v>
      </c>
      <c r="M25">
        <v>1</v>
      </c>
      <c r="O25" t="s">
        <v>40</v>
      </c>
      <c r="P25" s="25">
        <v>4084</v>
      </c>
      <c r="Q25">
        <v>0.13500000000000001</v>
      </c>
      <c r="R25">
        <v>0.34200000000000003</v>
      </c>
      <c r="S25">
        <v>0</v>
      </c>
      <c r="T25">
        <v>1</v>
      </c>
      <c r="V25" t="s">
        <v>40</v>
      </c>
      <c r="W25" s="25">
        <v>3702</v>
      </c>
      <c r="X25">
        <v>0.13600000000000001</v>
      </c>
      <c r="Y25">
        <v>0.34200000000000003</v>
      </c>
      <c r="Z25">
        <v>0</v>
      </c>
      <c r="AA25">
        <v>1</v>
      </c>
      <c r="AC25" t="s">
        <v>40</v>
      </c>
      <c r="AD25">
        <v>391</v>
      </c>
      <c r="AE25">
        <v>0.13300000000000001</v>
      </c>
      <c r="AF25">
        <v>0.34</v>
      </c>
      <c r="AG25">
        <v>0</v>
      </c>
      <c r="AH25">
        <v>1</v>
      </c>
    </row>
    <row r="26" spans="1:34" x14ac:dyDescent="0.25">
      <c r="A26" t="s">
        <v>41</v>
      </c>
      <c r="B26" s="25">
        <v>15228</v>
      </c>
      <c r="C26">
        <v>0.436</v>
      </c>
      <c r="D26">
        <v>0.496</v>
      </c>
      <c r="E26">
        <v>0</v>
      </c>
      <c r="F26">
        <v>1</v>
      </c>
      <c r="H26" t="s">
        <v>41</v>
      </c>
      <c r="I26" s="25">
        <v>7051</v>
      </c>
      <c r="J26">
        <v>0.41899999999999998</v>
      </c>
      <c r="K26">
        <v>0.49299999999999999</v>
      </c>
      <c r="L26">
        <v>0</v>
      </c>
      <c r="M26">
        <v>1</v>
      </c>
      <c r="O26" t="s">
        <v>41</v>
      </c>
      <c r="P26" s="25">
        <v>4084</v>
      </c>
      <c r="Q26">
        <v>0.42199999999999999</v>
      </c>
      <c r="R26">
        <v>0.49399999999999999</v>
      </c>
      <c r="S26">
        <v>0</v>
      </c>
      <c r="T26">
        <v>1</v>
      </c>
      <c r="V26" t="s">
        <v>41</v>
      </c>
      <c r="W26" s="25">
        <v>3702</v>
      </c>
      <c r="X26">
        <v>0.48499999999999999</v>
      </c>
      <c r="Y26">
        <v>0.5</v>
      </c>
      <c r="Z26">
        <v>0</v>
      </c>
      <c r="AA26">
        <v>1</v>
      </c>
      <c r="AC26" t="s">
        <v>41</v>
      </c>
      <c r="AD26">
        <v>391</v>
      </c>
      <c r="AE26">
        <v>0.41399999999999998</v>
      </c>
      <c r="AF26">
        <v>0.49299999999999999</v>
      </c>
      <c r="AG26">
        <v>0</v>
      </c>
      <c r="AH26">
        <v>1</v>
      </c>
    </row>
    <row r="27" spans="1:34" x14ac:dyDescent="0.25">
      <c r="A27" t="s">
        <v>39</v>
      </c>
      <c r="B27" s="25">
        <v>15228</v>
      </c>
      <c r="C27">
        <v>0.21</v>
      </c>
      <c r="D27">
        <v>0.40699999999999997</v>
      </c>
      <c r="E27">
        <v>0</v>
      </c>
      <c r="F27">
        <v>1</v>
      </c>
      <c r="H27" t="s">
        <v>39</v>
      </c>
      <c r="I27" s="25">
        <v>7051</v>
      </c>
      <c r="J27">
        <v>0.21299999999999999</v>
      </c>
      <c r="K27">
        <v>0.40899999999999997</v>
      </c>
      <c r="L27">
        <v>0</v>
      </c>
      <c r="M27">
        <v>1</v>
      </c>
      <c r="O27" t="s">
        <v>39</v>
      </c>
      <c r="P27" s="25">
        <v>4084</v>
      </c>
      <c r="Q27">
        <v>0.22500000000000001</v>
      </c>
      <c r="R27">
        <v>0.41699999999999998</v>
      </c>
      <c r="S27">
        <v>0</v>
      </c>
      <c r="T27">
        <v>1</v>
      </c>
      <c r="V27" t="s">
        <v>39</v>
      </c>
      <c r="W27" s="25">
        <v>3702</v>
      </c>
      <c r="X27">
        <v>0.19</v>
      </c>
      <c r="Y27">
        <v>0.39200000000000002</v>
      </c>
      <c r="Z27">
        <v>0</v>
      </c>
      <c r="AA27">
        <v>1</v>
      </c>
      <c r="AC27" t="s">
        <v>39</v>
      </c>
      <c r="AD27">
        <v>391</v>
      </c>
      <c r="AE27">
        <v>0.19400000000000001</v>
      </c>
      <c r="AF27">
        <v>0.39600000000000002</v>
      </c>
      <c r="AG27">
        <v>0</v>
      </c>
      <c r="AH27">
        <v>1</v>
      </c>
    </row>
    <row r="28" spans="1:34" x14ac:dyDescent="0.25">
      <c r="A28" t="s">
        <v>514</v>
      </c>
      <c r="B28" s="25">
        <v>15228</v>
      </c>
      <c r="C28">
        <v>0.84199999999999997</v>
      </c>
      <c r="D28">
        <v>0.36499999999999999</v>
      </c>
      <c r="E28">
        <v>0</v>
      </c>
      <c r="F28">
        <v>1</v>
      </c>
      <c r="H28" t="s">
        <v>514</v>
      </c>
      <c r="I28" s="25">
        <v>7051</v>
      </c>
      <c r="J28">
        <v>0.877</v>
      </c>
      <c r="K28">
        <v>0.32800000000000001</v>
      </c>
      <c r="L28">
        <v>0</v>
      </c>
      <c r="M28">
        <v>1</v>
      </c>
      <c r="O28" t="s">
        <v>514</v>
      </c>
      <c r="P28" s="25">
        <v>4084</v>
      </c>
      <c r="Q28">
        <v>0.82899999999999996</v>
      </c>
      <c r="R28">
        <v>0.377</v>
      </c>
      <c r="S28">
        <v>0</v>
      </c>
      <c r="T28">
        <v>1</v>
      </c>
      <c r="V28" t="s">
        <v>514</v>
      </c>
      <c r="W28" s="25">
        <v>3702</v>
      </c>
      <c r="X28">
        <v>0.78300000000000003</v>
      </c>
      <c r="Y28">
        <v>0.41199999999999998</v>
      </c>
      <c r="Z28">
        <v>0</v>
      </c>
      <c r="AA28">
        <v>1</v>
      </c>
      <c r="AC28" t="s">
        <v>514</v>
      </c>
      <c r="AD28">
        <v>391</v>
      </c>
      <c r="AE28">
        <v>0.88500000000000001</v>
      </c>
      <c r="AF28">
        <v>0.32</v>
      </c>
      <c r="AG28">
        <v>0</v>
      </c>
      <c r="AH28">
        <v>1</v>
      </c>
    </row>
    <row r="29" spans="1:34" x14ac:dyDescent="0.25">
      <c r="A29" t="s">
        <v>25</v>
      </c>
      <c r="B29" s="25">
        <v>15228</v>
      </c>
      <c r="C29">
        <v>0.124</v>
      </c>
      <c r="D29">
        <v>0.32900000000000001</v>
      </c>
      <c r="E29">
        <v>0</v>
      </c>
      <c r="F29">
        <v>1</v>
      </c>
      <c r="H29" t="s">
        <v>25</v>
      </c>
      <c r="I29" s="25">
        <v>7051</v>
      </c>
      <c r="J29">
        <v>9.2999999999999999E-2</v>
      </c>
      <c r="K29">
        <v>0.29099999999999998</v>
      </c>
      <c r="L29">
        <v>0</v>
      </c>
      <c r="M29">
        <v>1</v>
      </c>
      <c r="O29" t="s">
        <v>25</v>
      </c>
      <c r="P29" s="25">
        <v>4084</v>
      </c>
      <c r="Q29">
        <v>0.13400000000000001</v>
      </c>
      <c r="R29">
        <v>0.34</v>
      </c>
      <c r="S29">
        <v>0</v>
      </c>
      <c r="T29">
        <v>1</v>
      </c>
      <c r="V29" t="s">
        <v>25</v>
      </c>
      <c r="W29" s="25">
        <v>3702</v>
      </c>
      <c r="X29">
        <v>0.17699999999999999</v>
      </c>
      <c r="Y29">
        <v>0.38200000000000001</v>
      </c>
      <c r="Z29">
        <v>0</v>
      </c>
      <c r="AA29">
        <v>1</v>
      </c>
      <c r="AC29" t="s">
        <v>25</v>
      </c>
      <c r="AD29">
        <v>391</v>
      </c>
      <c r="AE29">
        <v>6.4000000000000001E-2</v>
      </c>
      <c r="AF29">
        <v>0.245</v>
      </c>
      <c r="AG29">
        <v>0</v>
      </c>
      <c r="AH29">
        <v>1</v>
      </c>
    </row>
    <row r="30" spans="1:34" x14ac:dyDescent="0.25">
      <c r="A30" t="s">
        <v>26</v>
      </c>
      <c r="B30" s="25">
        <v>15228</v>
      </c>
      <c r="C30">
        <v>3.5000000000000003E-2</v>
      </c>
      <c r="D30">
        <v>0.183</v>
      </c>
      <c r="E30">
        <v>0</v>
      </c>
      <c r="F30">
        <v>1</v>
      </c>
      <c r="H30" t="s">
        <v>26</v>
      </c>
      <c r="I30" s="25">
        <v>7051</v>
      </c>
      <c r="J30">
        <v>2.9000000000000001E-2</v>
      </c>
      <c r="K30">
        <v>0.16900000000000001</v>
      </c>
      <c r="L30">
        <v>0</v>
      </c>
      <c r="M30">
        <v>1</v>
      </c>
      <c r="O30" t="s">
        <v>26</v>
      </c>
      <c r="P30" s="25">
        <v>4084</v>
      </c>
      <c r="Q30">
        <v>3.6999999999999998E-2</v>
      </c>
      <c r="R30">
        <v>0.19</v>
      </c>
      <c r="S30">
        <v>0</v>
      </c>
      <c r="T30">
        <v>1</v>
      </c>
      <c r="V30" t="s">
        <v>26</v>
      </c>
      <c r="W30" s="25">
        <v>3702</v>
      </c>
      <c r="X30">
        <v>0.04</v>
      </c>
      <c r="Y30">
        <v>0.19700000000000001</v>
      </c>
      <c r="Z30">
        <v>0</v>
      </c>
      <c r="AA30">
        <v>1</v>
      </c>
      <c r="AC30" t="s">
        <v>26</v>
      </c>
      <c r="AD30">
        <v>391</v>
      </c>
      <c r="AE30">
        <v>5.0999999999999997E-2</v>
      </c>
      <c r="AF30">
        <v>0.221</v>
      </c>
      <c r="AG30">
        <v>0</v>
      </c>
      <c r="AH30">
        <v>1</v>
      </c>
    </row>
    <row r="31" spans="1:34" x14ac:dyDescent="0.25">
      <c r="A31" t="s">
        <v>513</v>
      </c>
      <c r="B31" s="25">
        <v>15228</v>
      </c>
      <c r="C31">
        <v>0.59199999999999997</v>
      </c>
      <c r="D31">
        <v>0.49199999999999999</v>
      </c>
      <c r="E31">
        <v>0</v>
      </c>
      <c r="F31">
        <v>1</v>
      </c>
      <c r="H31" t="s">
        <v>513</v>
      </c>
      <c r="I31" s="25">
        <v>7051</v>
      </c>
      <c r="J31">
        <v>0.65800000000000003</v>
      </c>
      <c r="K31">
        <v>0.47499999999999998</v>
      </c>
      <c r="L31">
        <v>0</v>
      </c>
      <c r="M31">
        <v>1</v>
      </c>
      <c r="O31" t="s">
        <v>513</v>
      </c>
      <c r="P31" s="25">
        <v>4084</v>
      </c>
      <c r="Q31">
        <v>0.62</v>
      </c>
      <c r="R31">
        <v>0.48599999999999999</v>
      </c>
      <c r="S31">
        <v>0</v>
      </c>
      <c r="T31">
        <v>1</v>
      </c>
      <c r="V31" t="s">
        <v>513</v>
      </c>
      <c r="W31" s="25">
        <v>3702</v>
      </c>
      <c r="X31">
        <v>0.43099999999999999</v>
      </c>
      <c r="Y31">
        <v>0.495</v>
      </c>
      <c r="Z31">
        <v>0</v>
      </c>
      <c r="AA31">
        <v>1</v>
      </c>
      <c r="AC31" t="s">
        <v>513</v>
      </c>
      <c r="AD31">
        <v>391</v>
      </c>
      <c r="AE31">
        <v>0.621</v>
      </c>
      <c r="AF31">
        <v>0.48599999999999999</v>
      </c>
      <c r="AG31">
        <v>0</v>
      </c>
      <c r="AH31">
        <v>1</v>
      </c>
    </row>
    <row r="32" spans="1:34" x14ac:dyDescent="0.25">
      <c r="A32" t="s">
        <v>37</v>
      </c>
      <c r="B32" s="25">
        <v>15228</v>
      </c>
      <c r="C32">
        <v>0.29799999999999999</v>
      </c>
      <c r="D32">
        <v>0.45700000000000002</v>
      </c>
      <c r="E32">
        <v>0</v>
      </c>
      <c r="F32">
        <v>1</v>
      </c>
      <c r="H32" t="s">
        <v>37</v>
      </c>
      <c r="I32" s="25">
        <v>7051</v>
      </c>
      <c r="J32">
        <v>0.26300000000000001</v>
      </c>
      <c r="K32">
        <v>0.44</v>
      </c>
      <c r="L32">
        <v>0</v>
      </c>
      <c r="M32">
        <v>1</v>
      </c>
      <c r="O32" t="s">
        <v>37</v>
      </c>
      <c r="P32" s="25">
        <v>4084</v>
      </c>
      <c r="Q32">
        <v>0.28699999999999998</v>
      </c>
      <c r="R32">
        <v>0.45200000000000001</v>
      </c>
      <c r="S32">
        <v>0</v>
      </c>
      <c r="T32">
        <v>1</v>
      </c>
      <c r="V32" t="s">
        <v>37</v>
      </c>
      <c r="W32" s="25">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5">
        <v>15228</v>
      </c>
      <c r="C33">
        <v>0.111</v>
      </c>
      <c r="D33">
        <v>0.314</v>
      </c>
      <c r="E33">
        <v>0</v>
      </c>
      <c r="F33">
        <v>1</v>
      </c>
      <c r="H33" t="s">
        <v>38</v>
      </c>
      <c r="I33" s="25">
        <v>7051</v>
      </c>
      <c r="J33">
        <v>7.9000000000000001E-2</v>
      </c>
      <c r="K33">
        <v>0.27</v>
      </c>
      <c r="L33">
        <v>0</v>
      </c>
      <c r="M33">
        <v>1</v>
      </c>
      <c r="O33" t="s">
        <v>38</v>
      </c>
      <c r="P33" s="25">
        <v>4084</v>
      </c>
      <c r="Q33">
        <v>9.2999999999999999E-2</v>
      </c>
      <c r="R33">
        <v>0.29099999999999998</v>
      </c>
      <c r="S33">
        <v>0</v>
      </c>
      <c r="T33">
        <v>1</v>
      </c>
      <c r="V33" t="s">
        <v>38</v>
      </c>
      <c r="W33" s="25">
        <v>3702</v>
      </c>
      <c r="X33">
        <v>0.187</v>
      </c>
      <c r="Y33">
        <v>0.39</v>
      </c>
      <c r="Z33">
        <v>0</v>
      </c>
      <c r="AA33">
        <v>1</v>
      </c>
      <c r="AC33" t="s">
        <v>38</v>
      </c>
      <c r="AD33">
        <v>391</v>
      </c>
      <c r="AE33">
        <v>0.13600000000000001</v>
      </c>
      <c r="AF33">
        <v>0.34300000000000003</v>
      </c>
      <c r="AG33">
        <v>0</v>
      </c>
      <c r="AH33">
        <v>1</v>
      </c>
    </row>
    <row r="34" spans="1:34" x14ac:dyDescent="0.25">
      <c r="A34" t="s">
        <v>512</v>
      </c>
      <c r="B34" s="25">
        <v>15228</v>
      </c>
      <c r="C34">
        <v>0.221</v>
      </c>
      <c r="D34">
        <v>0.41499999999999998</v>
      </c>
      <c r="E34">
        <v>0</v>
      </c>
      <c r="F34">
        <v>1</v>
      </c>
      <c r="H34" t="s">
        <v>512</v>
      </c>
      <c r="I34" s="25">
        <v>7051</v>
      </c>
      <c r="J34">
        <v>0.221</v>
      </c>
      <c r="K34">
        <v>0.41499999999999998</v>
      </c>
      <c r="L34">
        <v>0</v>
      </c>
      <c r="M34">
        <v>1</v>
      </c>
      <c r="O34" t="s">
        <v>512</v>
      </c>
      <c r="P34" s="25">
        <v>4084</v>
      </c>
      <c r="Q34">
        <v>0.20200000000000001</v>
      </c>
      <c r="R34">
        <v>0.40100000000000002</v>
      </c>
      <c r="S34">
        <v>0</v>
      </c>
      <c r="T34">
        <v>1</v>
      </c>
      <c r="V34" t="s">
        <v>512</v>
      </c>
      <c r="W34" s="25">
        <v>3702</v>
      </c>
      <c r="X34">
        <v>0.23300000000000001</v>
      </c>
      <c r="Y34">
        <v>0.42299999999999999</v>
      </c>
      <c r="Z34">
        <v>0</v>
      </c>
      <c r="AA34">
        <v>1</v>
      </c>
      <c r="AC34" t="s">
        <v>512</v>
      </c>
      <c r="AD34">
        <v>391</v>
      </c>
      <c r="AE34">
        <v>0.30399999999999999</v>
      </c>
      <c r="AF34">
        <v>0.46100000000000002</v>
      </c>
      <c r="AG34">
        <v>0</v>
      </c>
      <c r="AH34">
        <v>1</v>
      </c>
    </row>
    <row r="35" spans="1:34" x14ac:dyDescent="0.25">
      <c r="A35" t="s">
        <v>30</v>
      </c>
      <c r="B35" s="25">
        <v>15228</v>
      </c>
      <c r="C35">
        <v>0.36099999999999999</v>
      </c>
      <c r="D35">
        <v>0.48</v>
      </c>
      <c r="E35">
        <v>0</v>
      </c>
      <c r="F35">
        <v>1</v>
      </c>
      <c r="H35" t="s">
        <v>30</v>
      </c>
      <c r="I35" s="25">
        <v>7051</v>
      </c>
      <c r="J35">
        <v>0.36899999999999999</v>
      </c>
      <c r="K35">
        <v>0.48299999999999998</v>
      </c>
      <c r="L35">
        <v>0</v>
      </c>
      <c r="M35">
        <v>1</v>
      </c>
      <c r="O35" t="s">
        <v>30</v>
      </c>
      <c r="P35" s="25">
        <v>4084</v>
      </c>
      <c r="Q35">
        <v>0.35699999999999998</v>
      </c>
      <c r="R35">
        <v>0.47899999999999998</v>
      </c>
      <c r="S35">
        <v>0</v>
      </c>
      <c r="T35">
        <v>1</v>
      </c>
      <c r="V35" t="s">
        <v>30</v>
      </c>
      <c r="W35" s="25">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5">
        <v>15228</v>
      </c>
      <c r="C36">
        <v>7.8E-2</v>
      </c>
      <c r="D36">
        <v>0.26800000000000002</v>
      </c>
      <c r="E36">
        <v>0</v>
      </c>
      <c r="F36">
        <v>1</v>
      </c>
      <c r="H36" t="s">
        <v>27</v>
      </c>
      <c r="I36" s="25">
        <v>7051</v>
      </c>
      <c r="J36">
        <v>8.4000000000000005E-2</v>
      </c>
      <c r="K36">
        <v>0.27700000000000002</v>
      </c>
      <c r="L36">
        <v>0</v>
      </c>
      <c r="M36">
        <v>1</v>
      </c>
      <c r="O36" t="s">
        <v>27</v>
      </c>
      <c r="P36" s="25">
        <v>4084</v>
      </c>
      <c r="Q36">
        <v>8.5000000000000006E-2</v>
      </c>
      <c r="R36">
        <v>0.27900000000000003</v>
      </c>
      <c r="S36">
        <v>0</v>
      </c>
      <c r="T36">
        <v>1</v>
      </c>
      <c r="V36" t="s">
        <v>27</v>
      </c>
      <c r="W36" s="25">
        <v>3702</v>
      </c>
      <c r="X36">
        <v>6.3E-2</v>
      </c>
      <c r="Y36">
        <v>0.24299999999999999</v>
      </c>
      <c r="Z36">
        <v>0</v>
      </c>
      <c r="AA36">
        <v>1</v>
      </c>
      <c r="AC36" t="s">
        <v>27</v>
      </c>
      <c r="AD36">
        <v>391</v>
      </c>
      <c r="AE36">
        <v>4.9000000000000002E-2</v>
      </c>
      <c r="AF36">
        <v>0.215</v>
      </c>
      <c r="AG36">
        <v>0</v>
      </c>
      <c r="AH36">
        <v>1</v>
      </c>
    </row>
    <row r="37" spans="1:34" x14ac:dyDescent="0.25">
      <c r="A37" t="s">
        <v>29</v>
      </c>
      <c r="B37" s="25">
        <v>15228</v>
      </c>
      <c r="C37">
        <v>0.317</v>
      </c>
      <c r="D37">
        <v>0.46500000000000002</v>
      </c>
      <c r="E37">
        <v>0</v>
      </c>
      <c r="F37">
        <v>1</v>
      </c>
      <c r="H37" t="s">
        <v>29</v>
      </c>
      <c r="I37" s="25">
        <v>7051</v>
      </c>
      <c r="J37">
        <v>0.30299999999999999</v>
      </c>
      <c r="K37">
        <v>0.45900000000000002</v>
      </c>
      <c r="L37">
        <v>0</v>
      </c>
      <c r="M37">
        <v>1</v>
      </c>
      <c r="O37" t="s">
        <v>29</v>
      </c>
      <c r="P37" s="25">
        <v>4084</v>
      </c>
      <c r="Q37">
        <v>0.33100000000000002</v>
      </c>
      <c r="R37">
        <v>0.47099999999999997</v>
      </c>
      <c r="S37">
        <v>0</v>
      </c>
      <c r="T37">
        <v>1</v>
      </c>
      <c r="V37" t="s">
        <v>29</v>
      </c>
      <c r="W37" s="25">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5">
        <v>15228</v>
      </c>
      <c r="C38">
        <v>2.3E-2</v>
      </c>
      <c r="D38">
        <v>0.14799999999999999</v>
      </c>
      <c r="E38">
        <v>0</v>
      </c>
      <c r="F38">
        <v>1</v>
      </c>
      <c r="H38" t="s">
        <v>28</v>
      </c>
      <c r="I38" s="25">
        <v>7051</v>
      </c>
      <c r="J38">
        <v>2.4E-2</v>
      </c>
      <c r="K38">
        <v>0.153</v>
      </c>
      <c r="L38">
        <v>0</v>
      </c>
      <c r="M38">
        <v>1</v>
      </c>
      <c r="O38" t="s">
        <v>28</v>
      </c>
      <c r="P38" s="25">
        <v>4084</v>
      </c>
      <c r="Q38">
        <v>2.5000000000000001E-2</v>
      </c>
      <c r="R38">
        <v>0.156</v>
      </c>
      <c r="S38">
        <v>0</v>
      </c>
      <c r="T38">
        <v>1</v>
      </c>
      <c r="V38" t="s">
        <v>28</v>
      </c>
      <c r="W38" s="25">
        <v>3702</v>
      </c>
      <c r="X38">
        <v>1.7000000000000001E-2</v>
      </c>
      <c r="Y38">
        <v>0.129</v>
      </c>
      <c r="Z38">
        <v>0</v>
      </c>
      <c r="AA38">
        <v>1</v>
      </c>
      <c r="AC38" t="s">
        <v>28</v>
      </c>
      <c r="AD38">
        <v>391</v>
      </c>
      <c r="AE38">
        <v>2.5999999999999999E-2</v>
      </c>
      <c r="AF38">
        <v>0.158</v>
      </c>
      <c r="AG38">
        <v>0</v>
      </c>
      <c r="AH38">
        <v>1</v>
      </c>
    </row>
    <row r="39" spans="1:34" x14ac:dyDescent="0.25">
      <c r="A39" t="s">
        <v>511</v>
      </c>
      <c r="B39" s="25">
        <v>15228</v>
      </c>
      <c r="C39">
        <v>0.63100000000000001</v>
      </c>
      <c r="D39">
        <v>0.48199999999999998</v>
      </c>
      <c r="E39">
        <v>0</v>
      </c>
      <c r="F39">
        <v>1</v>
      </c>
      <c r="H39" t="s">
        <v>511</v>
      </c>
      <c r="I39" s="25">
        <v>7051</v>
      </c>
      <c r="J39">
        <v>0.65100000000000002</v>
      </c>
      <c r="K39">
        <v>0.47699999999999998</v>
      </c>
      <c r="L39">
        <v>0</v>
      </c>
      <c r="M39">
        <v>1</v>
      </c>
      <c r="O39" t="s">
        <v>511</v>
      </c>
      <c r="P39" s="25">
        <v>4084</v>
      </c>
      <c r="Q39">
        <v>0.622</v>
      </c>
      <c r="R39">
        <v>0.48499999999999999</v>
      </c>
      <c r="S39">
        <v>0</v>
      </c>
      <c r="T39">
        <v>1</v>
      </c>
      <c r="V39" t="s">
        <v>511</v>
      </c>
      <c r="W39" s="25">
        <v>3702</v>
      </c>
      <c r="X39">
        <v>0.59899999999999998</v>
      </c>
      <c r="Y39">
        <v>0.49</v>
      </c>
      <c r="Z39">
        <v>0</v>
      </c>
      <c r="AA39">
        <v>1</v>
      </c>
      <c r="AC39" t="s">
        <v>511</v>
      </c>
      <c r="AD39">
        <v>391</v>
      </c>
      <c r="AE39">
        <v>0.67800000000000005</v>
      </c>
      <c r="AF39">
        <v>0.46800000000000003</v>
      </c>
      <c r="AG39">
        <v>0</v>
      </c>
      <c r="AH39">
        <v>1</v>
      </c>
    </row>
    <row r="40" spans="1:34" x14ac:dyDescent="0.25">
      <c r="A40" t="s">
        <v>130</v>
      </c>
      <c r="B40" s="25">
        <v>15228</v>
      </c>
      <c r="C40">
        <v>0.317</v>
      </c>
      <c r="D40">
        <v>0.46500000000000002</v>
      </c>
      <c r="E40">
        <v>0</v>
      </c>
      <c r="F40">
        <v>1</v>
      </c>
      <c r="H40" t="s">
        <v>130</v>
      </c>
      <c r="I40" s="25">
        <v>7051</v>
      </c>
      <c r="J40">
        <v>0.29699999999999999</v>
      </c>
      <c r="K40">
        <v>0.45700000000000002</v>
      </c>
      <c r="L40">
        <v>0</v>
      </c>
      <c r="M40">
        <v>1</v>
      </c>
      <c r="O40" t="s">
        <v>130</v>
      </c>
      <c r="P40" s="25">
        <v>4084</v>
      </c>
      <c r="Q40">
        <v>0.32400000000000001</v>
      </c>
      <c r="R40">
        <v>0.46800000000000003</v>
      </c>
      <c r="S40">
        <v>0</v>
      </c>
      <c r="T40">
        <v>1</v>
      </c>
      <c r="V40" t="s">
        <v>130</v>
      </c>
      <c r="W40" s="25">
        <v>3702</v>
      </c>
      <c r="X40">
        <v>0.34899999999999998</v>
      </c>
      <c r="Y40">
        <v>0.47699999999999998</v>
      </c>
      <c r="Z40">
        <v>0</v>
      </c>
      <c r="AA40">
        <v>1</v>
      </c>
      <c r="AC40" t="s">
        <v>130</v>
      </c>
      <c r="AD40">
        <v>391</v>
      </c>
      <c r="AE40">
        <v>0.28599999999999998</v>
      </c>
      <c r="AF40">
        <v>0.45300000000000001</v>
      </c>
      <c r="AG40">
        <v>0</v>
      </c>
      <c r="AH40">
        <v>1</v>
      </c>
    </row>
    <row r="41" spans="1:34" x14ac:dyDescent="0.25">
      <c r="A41" t="s">
        <v>144</v>
      </c>
      <c r="B41" s="25">
        <v>15228</v>
      </c>
      <c r="C41">
        <v>7.0000000000000001E-3</v>
      </c>
      <c r="D41">
        <v>8.3000000000000004E-2</v>
      </c>
      <c r="E41">
        <v>0</v>
      </c>
      <c r="F41">
        <v>1</v>
      </c>
      <c r="H41" t="s">
        <v>144</v>
      </c>
      <c r="I41" s="25">
        <v>7051</v>
      </c>
      <c r="J41">
        <v>7.0000000000000001E-3</v>
      </c>
      <c r="K41">
        <v>8.1000000000000003E-2</v>
      </c>
      <c r="L41">
        <v>0</v>
      </c>
      <c r="M41">
        <v>1</v>
      </c>
      <c r="O41" t="s">
        <v>144</v>
      </c>
      <c r="P41" s="25">
        <v>4084</v>
      </c>
      <c r="Q41">
        <v>7.0000000000000001E-3</v>
      </c>
      <c r="R41">
        <v>8.1000000000000003E-2</v>
      </c>
      <c r="S41">
        <v>0</v>
      </c>
      <c r="T41">
        <v>1</v>
      </c>
      <c r="V41" t="s">
        <v>144</v>
      </c>
      <c r="W41" s="25">
        <v>3702</v>
      </c>
      <c r="X41">
        <v>8.0000000000000002E-3</v>
      </c>
      <c r="Y41">
        <v>9.0999999999999998E-2</v>
      </c>
      <c r="Z41">
        <v>0</v>
      </c>
      <c r="AA41">
        <v>1</v>
      </c>
      <c r="AC41" t="s">
        <v>144</v>
      </c>
      <c r="AD41">
        <v>391</v>
      </c>
      <c r="AE41">
        <v>5.0000000000000001E-3</v>
      </c>
      <c r="AF41">
        <v>7.0999999999999994E-2</v>
      </c>
      <c r="AG41">
        <v>0</v>
      </c>
      <c r="AH41">
        <v>1</v>
      </c>
    </row>
    <row r="42" spans="1:34" x14ac:dyDescent="0.25">
      <c r="A42" t="s">
        <v>46</v>
      </c>
      <c r="B42" s="25">
        <v>15228</v>
      </c>
      <c r="C42">
        <v>1.7999999999999999E-2</v>
      </c>
      <c r="D42">
        <v>0.13400000000000001</v>
      </c>
      <c r="E42">
        <v>0</v>
      </c>
      <c r="F42">
        <v>1</v>
      </c>
      <c r="H42" t="s">
        <v>46</v>
      </c>
      <c r="I42" s="25">
        <v>7051</v>
      </c>
      <c r="J42">
        <v>1.9E-2</v>
      </c>
      <c r="K42">
        <v>0.13800000000000001</v>
      </c>
      <c r="L42">
        <v>0</v>
      </c>
      <c r="M42">
        <v>1</v>
      </c>
      <c r="O42" t="s">
        <v>46</v>
      </c>
      <c r="P42" s="25">
        <v>4084</v>
      </c>
      <c r="Q42">
        <v>1.7999999999999999E-2</v>
      </c>
      <c r="R42">
        <v>0.13300000000000001</v>
      </c>
      <c r="S42">
        <v>0</v>
      </c>
      <c r="T42">
        <v>1</v>
      </c>
      <c r="V42" t="s">
        <v>46</v>
      </c>
      <c r="W42" s="25">
        <v>3702</v>
      </c>
      <c r="X42">
        <v>1.7000000000000001E-2</v>
      </c>
      <c r="Y42">
        <v>0.13</v>
      </c>
      <c r="Z42">
        <v>0</v>
      </c>
      <c r="AA42">
        <v>1</v>
      </c>
      <c r="AC42" t="s">
        <v>46</v>
      </c>
      <c r="AD42">
        <v>391</v>
      </c>
      <c r="AE42">
        <v>0.01</v>
      </c>
      <c r="AF42">
        <v>0.10100000000000001</v>
      </c>
      <c r="AG42">
        <v>0</v>
      </c>
      <c r="AH42">
        <v>1</v>
      </c>
    </row>
    <row r="43" spans="1:34" x14ac:dyDescent="0.25">
      <c r="A43" t="s">
        <v>128</v>
      </c>
      <c r="B43" s="25">
        <v>15228</v>
      </c>
      <c r="C43">
        <v>1.0999999999999999E-2</v>
      </c>
      <c r="D43">
        <v>0.104</v>
      </c>
      <c r="E43">
        <v>0</v>
      </c>
      <c r="F43">
        <v>1</v>
      </c>
      <c r="H43" t="s">
        <v>128</v>
      </c>
      <c r="I43" s="25">
        <v>7051</v>
      </c>
      <c r="J43">
        <v>1.0999999999999999E-2</v>
      </c>
      <c r="K43">
        <v>0.104</v>
      </c>
      <c r="L43">
        <v>0</v>
      </c>
      <c r="M43">
        <v>1</v>
      </c>
      <c r="O43" t="s">
        <v>128</v>
      </c>
      <c r="P43" s="25">
        <v>4084</v>
      </c>
      <c r="Q43">
        <v>1.2999999999999999E-2</v>
      </c>
      <c r="R43">
        <v>0.114</v>
      </c>
      <c r="S43">
        <v>0</v>
      </c>
      <c r="T43">
        <v>1</v>
      </c>
      <c r="V43" t="s">
        <v>128</v>
      </c>
      <c r="W43" s="25">
        <v>3702</v>
      </c>
      <c r="X43">
        <v>8.9999999999999993E-3</v>
      </c>
      <c r="Y43">
        <v>9.7000000000000003E-2</v>
      </c>
      <c r="Z43">
        <v>0</v>
      </c>
      <c r="AA43">
        <v>1</v>
      </c>
      <c r="AC43" t="s">
        <v>128</v>
      </c>
      <c r="AD43">
        <v>391</v>
      </c>
      <c r="AE43">
        <v>3.0000000000000001E-3</v>
      </c>
      <c r="AF43">
        <v>5.0999999999999997E-2</v>
      </c>
      <c r="AG43">
        <v>0</v>
      </c>
      <c r="AH43">
        <v>1</v>
      </c>
    </row>
    <row r="44" spans="1:34" x14ac:dyDescent="0.25">
      <c r="A44" t="s">
        <v>129</v>
      </c>
      <c r="B44" s="25">
        <v>15228</v>
      </c>
      <c r="C44">
        <v>1.4E-2</v>
      </c>
      <c r="D44">
        <v>0.11700000000000001</v>
      </c>
      <c r="E44">
        <v>0</v>
      </c>
      <c r="F44">
        <v>1</v>
      </c>
      <c r="H44" t="s">
        <v>129</v>
      </c>
      <c r="I44" s="25">
        <v>7051</v>
      </c>
      <c r="J44">
        <v>1.4E-2</v>
      </c>
      <c r="K44">
        <v>0.11600000000000001</v>
      </c>
      <c r="L44">
        <v>0</v>
      </c>
      <c r="M44">
        <v>1</v>
      </c>
      <c r="O44" t="s">
        <v>129</v>
      </c>
      <c r="P44" s="25">
        <v>4084</v>
      </c>
      <c r="Q44">
        <v>1.2999999999999999E-2</v>
      </c>
      <c r="R44">
        <v>0.115</v>
      </c>
      <c r="S44">
        <v>0</v>
      </c>
      <c r="T44">
        <v>1</v>
      </c>
      <c r="V44" t="s">
        <v>129</v>
      </c>
      <c r="W44" s="25">
        <v>3702</v>
      </c>
      <c r="X44">
        <v>1.4999999999999999E-2</v>
      </c>
      <c r="Y44">
        <v>0.12</v>
      </c>
      <c r="Z44">
        <v>0</v>
      </c>
      <c r="AA44">
        <v>1</v>
      </c>
      <c r="AC44" t="s">
        <v>129</v>
      </c>
      <c r="AD44">
        <v>391</v>
      </c>
      <c r="AE44">
        <v>1.7999999999999999E-2</v>
      </c>
      <c r="AF44">
        <v>0.13300000000000001</v>
      </c>
      <c r="AG44">
        <v>0</v>
      </c>
      <c r="AH44">
        <v>1</v>
      </c>
    </row>
    <row r="45" spans="1:34" x14ac:dyDescent="0.25">
      <c r="A45" t="s">
        <v>45</v>
      </c>
      <c r="B45" s="25">
        <v>15228</v>
      </c>
      <c r="C45">
        <v>2E-3</v>
      </c>
      <c r="D45">
        <v>4.4999999999999998E-2</v>
      </c>
      <c r="E45">
        <v>0</v>
      </c>
      <c r="F45">
        <v>1</v>
      </c>
      <c r="H45" t="s">
        <v>45</v>
      </c>
      <c r="I45" s="25">
        <v>7051</v>
      </c>
      <c r="J45">
        <v>1E-3</v>
      </c>
      <c r="K45">
        <v>3.5999999999999997E-2</v>
      </c>
      <c r="L45">
        <v>0</v>
      </c>
      <c r="M45">
        <v>1</v>
      </c>
      <c r="O45" t="s">
        <v>45</v>
      </c>
      <c r="P45" s="25">
        <v>4084</v>
      </c>
      <c r="Q45">
        <v>3.0000000000000001E-3</v>
      </c>
      <c r="R45">
        <v>5.1999999999999998E-2</v>
      </c>
      <c r="S45">
        <v>0</v>
      </c>
      <c r="T45">
        <v>1</v>
      </c>
      <c r="V45" t="s">
        <v>45</v>
      </c>
      <c r="W45" s="25">
        <v>3702</v>
      </c>
      <c r="X45">
        <v>3.0000000000000001E-3</v>
      </c>
      <c r="Y45">
        <v>5.3999999999999999E-2</v>
      </c>
      <c r="Z45">
        <v>0</v>
      </c>
      <c r="AA45">
        <v>1</v>
      </c>
      <c r="AC45" t="s">
        <v>45</v>
      </c>
      <c r="AD45">
        <v>391</v>
      </c>
      <c r="AE45">
        <v>0</v>
      </c>
      <c r="AF45">
        <v>0</v>
      </c>
      <c r="AG45">
        <v>0</v>
      </c>
      <c r="AH45">
        <v>0</v>
      </c>
    </row>
    <row r="46" spans="1:34" x14ac:dyDescent="0.25">
      <c r="A46" t="s">
        <v>510</v>
      </c>
      <c r="B46" s="25">
        <v>15228</v>
      </c>
      <c r="C46">
        <v>0.19</v>
      </c>
      <c r="D46">
        <v>0.39300000000000002</v>
      </c>
      <c r="E46">
        <v>0</v>
      </c>
      <c r="F46">
        <v>1</v>
      </c>
      <c r="H46" t="s">
        <v>510</v>
      </c>
      <c r="I46" s="25">
        <v>7051</v>
      </c>
      <c r="J46">
        <v>0.21299999999999999</v>
      </c>
      <c r="K46">
        <v>0.41</v>
      </c>
      <c r="L46">
        <v>0</v>
      </c>
      <c r="M46">
        <v>1</v>
      </c>
      <c r="O46" t="s">
        <v>510</v>
      </c>
      <c r="P46" s="25">
        <v>4084</v>
      </c>
      <c r="Q46">
        <v>0.188</v>
      </c>
      <c r="R46">
        <v>0.39</v>
      </c>
      <c r="S46">
        <v>0</v>
      </c>
      <c r="T46">
        <v>1</v>
      </c>
      <c r="V46" t="s">
        <v>510</v>
      </c>
      <c r="W46" s="25">
        <v>3702</v>
      </c>
      <c r="X46">
        <v>0.14299999999999999</v>
      </c>
      <c r="Y46">
        <v>0.35</v>
      </c>
      <c r="Z46">
        <v>0</v>
      </c>
      <c r="AA46">
        <v>1</v>
      </c>
      <c r="AC46" t="s">
        <v>510</v>
      </c>
      <c r="AD46">
        <v>391</v>
      </c>
      <c r="AE46">
        <v>0.25800000000000001</v>
      </c>
      <c r="AF46">
        <v>0.438</v>
      </c>
      <c r="AG46">
        <v>0</v>
      </c>
      <c r="AH46">
        <v>1</v>
      </c>
    </row>
    <row r="47" spans="1:34" x14ac:dyDescent="0.25">
      <c r="A47" t="s">
        <v>502</v>
      </c>
      <c r="B47" s="25">
        <v>15228</v>
      </c>
      <c r="C47">
        <v>0.42699999999999999</v>
      </c>
      <c r="D47">
        <v>0.495</v>
      </c>
      <c r="E47">
        <v>0</v>
      </c>
      <c r="F47">
        <v>1</v>
      </c>
      <c r="H47" t="s">
        <v>502</v>
      </c>
      <c r="I47" s="25">
        <v>7051</v>
      </c>
      <c r="J47">
        <v>0.22800000000000001</v>
      </c>
      <c r="K47">
        <v>0.42</v>
      </c>
      <c r="L47">
        <v>0</v>
      </c>
      <c r="M47">
        <v>1</v>
      </c>
      <c r="O47" t="s">
        <v>502</v>
      </c>
      <c r="P47" s="25">
        <v>4084</v>
      </c>
      <c r="Q47">
        <v>0.502</v>
      </c>
      <c r="R47">
        <v>0.5</v>
      </c>
      <c r="S47">
        <v>0</v>
      </c>
      <c r="T47">
        <v>1</v>
      </c>
      <c r="V47" t="s">
        <v>502</v>
      </c>
      <c r="W47" s="25">
        <v>3702</v>
      </c>
      <c r="X47">
        <v>0.75700000000000001</v>
      </c>
      <c r="Y47">
        <v>0.42899999999999999</v>
      </c>
      <c r="Z47">
        <v>0</v>
      </c>
      <c r="AA47">
        <v>1</v>
      </c>
      <c r="AC47" t="s">
        <v>502</v>
      </c>
      <c r="AD47">
        <v>391</v>
      </c>
      <c r="AE47">
        <v>9.1999999999999998E-2</v>
      </c>
      <c r="AF47">
        <v>0.28899999999999998</v>
      </c>
      <c r="AG47">
        <v>0</v>
      </c>
      <c r="AH47">
        <v>1</v>
      </c>
    </row>
    <row r="48" spans="1:34" x14ac:dyDescent="0.25">
      <c r="A48" t="s">
        <v>503</v>
      </c>
      <c r="B48" s="25">
        <v>15228</v>
      </c>
      <c r="C48">
        <v>0.16600000000000001</v>
      </c>
      <c r="D48">
        <v>0.372</v>
      </c>
      <c r="E48">
        <v>0</v>
      </c>
      <c r="F48">
        <v>1</v>
      </c>
      <c r="H48" t="s">
        <v>503</v>
      </c>
      <c r="I48" s="25">
        <v>7051</v>
      </c>
      <c r="J48">
        <v>0.28299999999999997</v>
      </c>
      <c r="K48">
        <v>0.45100000000000001</v>
      </c>
      <c r="L48">
        <v>0</v>
      </c>
      <c r="M48">
        <v>1</v>
      </c>
      <c r="O48" t="s">
        <v>503</v>
      </c>
      <c r="P48" s="25">
        <v>4084</v>
      </c>
      <c r="Q48">
        <v>7.4999999999999997E-2</v>
      </c>
      <c r="R48">
        <v>0.26400000000000001</v>
      </c>
      <c r="S48">
        <v>0</v>
      </c>
      <c r="T48">
        <v>1</v>
      </c>
      <c r="V48" t="s">
        <v>503</v>
      </c>
      <c r="W48" s="25">
        <v>3702</v>
      </c>
      <c r="X48">
        <v>8.9999999999999993E-3</v>
      </c>
      <c r="Y48">
        <v>9.2999999999999999E-2</v>
      </c>
      <c r="Z48">
        <v>0</v>
      </c>
      <c r="AA48">
        <v>1</v>
      </c>
      <c r="AC48" t="s">
        <v>503</v>
      </c>
      <c r="AD48">
        <v>391</v>
      </c>
      <c r="AE48">
        <v>0.48799999999999999</v>
      </c>
      <c r="AF48">
        <v>0.501</v>
      </c>
      <c r="AG48">
        <v>0</v>
      </c>
      <c r="AH48">
        <v>1</v>
      </c>
    </row>
    <row r="49" spans="1:34" x14ac:dyDescent="0.25">
      <c r="A49" t="s">
        <v>504</v>
      </c>
      <c r="B49" s="25">
        <v>15228</v>
      </c>
      <c r="C49">
        <v>0.217</v>
      </c>
      <c r="D49">
        <v>0.41199999999999998</v>
      </c>
      <c r="E49">
        <v>0</v>
      </c>
      <c r="F49">
        <v>1</v>
      </c>
      <c r="H49" t="s">
        <v>504</v>
      </c>
      <c r="I49" s="25">
        <v>7051</v>
      </c>
      <c r="J49">
        <v>0.27600000000000002</v>
      </c>
      <c r="K49">
        <v>0.44700000000000001</v>
      </c>
      <c r="L49">
        <v>0</v>
      </c>
      <c r="M49">
        <v>1</v>
      </c>
      <c r="O49" t="s">
        <v>504</v>
      </c>
      <c r="P49" s="25">
        <v>4084</v>
      </c>
      <c r="Q49">
        <v>0.23499999999999999</v>
      </c>
      <c r="R49">
        <v>0.42399999999999999</v>
      </c>
      <c r="S49">
        <v>0</v>
      </c>
      <c r="T49">
        <v>1</v>
      </c>
      <c r="V49" t="s">
        <v>504</v>
      </c>
      <c r="W49" s="25">
        <v>3702</v>
      </c>
      <c r="X49">
        <v>9.0999999999999998E-2</v>
      </c>
      <c r="Y49">
        <v>0.28799999999999998</v>
      </c>
      <c r="Z49">
        <v>0</v>
      </c>
      <c r="AA49">
        <v>1</v>
      </c>
      <c r="AC49" t="s">
        <v>504</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4"/>
  <sheetViews>
    <sheetView workbookViewId="0">
      <selection activeCell="D33" sqref="D33"/>
    </sheetView>
  </sheetViews>
  <sheetFormatPr defaultRowHeight="15" x14ac:dyDescent="0.25"/>
  <cols>
    <col min="1" max="1" width="20.85546875" bestFit="1" customWidth="1"/>
    <col min="2" max="2" width="13.42578125" customWidth="1"/>
    <col min="9" max="9" width="24" bestFit="1" customWidth="1"/>
  </cols>
  <sheetData>
    <row r="1" spans="1:14" x14ac:dyDescent="0.25">
      <c r="A1" t="s">
        <v>760</v>
      </c>
      <c r="B1" t="s">
        <v>5</v>
      </c>
      <c r="C1" t="s">
        <v>6</v>
      </c>
      <c r="D1" t="s">
        <v>7</v>
      </c>
      <c r="E1" t="s">
        <v>8</v>
      </c>
      <c r="F1" t="s">
        <v>15</v>
      </c>
      <c r="N1" s="1"/>
    </row>
    <row r="2" spans="1:14" x14ac:dyDescent="0.25">
      <c r="A2" t="s">
        <v>120</v>
      </c>
      <c r="B2" s="1">
        <v>-5.2596678899999999E-2</v>
      </c>
      <c r="C2">
        <v>0.94876260000000001</v>
      </c>
      <c r="D2">
        <v>6.2239691700000002E-2</v>
      </c>
      <c r="E2">
        <v>-0.85</v>
      </c>
      <c r="F2" s="1">
        <v>0.4</v>
      </c>
      <c r="G2" t="str">
        <f>IF(F2&lt;0.001,"***",IF(F2&lt;0.01,"**",IF(F2&lt;0.05,"*",IF(F2&lt;0.1,"^",""))))</f>
        <v/>
      </c>
      <c r="N2" s="1"/>
    </row>
    <row r="3" spans="1:14" x14ac:dyDescent="0.25">
      <c r="A3" t="s">
        <v>10</v>
      </c>
      <c r="B3" s="1">
        <v>-2.7349305899999999E-2</v>
      </c>
      <c r="C3">
        <v>0.97302129999999998</v>
      </c>
      <c r="D3">
        <v>2.3889205E-2</v>
      </c>
      <c r="E3">
        <v>-1.1399999999999999</v>
      </c>
      <c r="F3" s="1">
        <v>0.25</v>
      </c>
      <c r="G3" t="str">
        <f t="shared" ref="G3:G24" si="0">IF(F3&lt;0.001,"***",IF(F3&lt;0.01,"**",IF(F3&lt;0.05,"*",IF(F3&lt;0.1,"^",""))))</f>
        <v/>
      </c>
      <c r="N3" s="1"/>
    </row>
    <row r="4" spans="1:14" x14ac:dyDescent="0.25">
      <c r="A4" t="s">
        <v>12</v>
      </c>
      <c r="B4" s="1">
        <v>-9.3724745700000001E-2</v>
      </c>
      <c r="C4">
        <v>0.91053340000000005</v>
      </c>
      <c r="D4">
        <v>2.7200192099999999E-2</v>
      </c>
      <c r="E4">
        <v>-3.45</v>
      </c>
      <c r="F4" s="1">
        <v>5.6999999999999998E-4</v>
      </c>
      <c r="G4" t="str">
        <f t="shared" si="0"/>
        <v>***</v>
      </c>
      <c r="N4" s="1"/>
    </row>
    <row r="5" spans="1:14" x14ac:dyDescent="0.25">
      <c r="A5" t="s">
        <v>124</v>
      </c>
      <c r="B5" s="1">
        <v>8.4550176800000001E-2</v>
      </c>
      <c r="C5">
        <v>1.0882274000000001</v>
      </c>
      <c r="D5">
        <v>2.2993682200000001E-2</v>
      </c>
      <c r="E5">
        <v>3.68</v>
      </c>
      <c r="F5" s="1">
        <v>2.4000000000000001E-4</v>
      </c>
      <c r="G5" t="str">
        <f>IF(F5&lt;0.001,"***",IF(F5&lt;0.01,"**",IF(F5&lt;0.05,"*",IF(F5&lt;0.1,"^",""))))</f>
        <v>***</v>
      </c>
      <c r="N5" s="1"/>
    </row>
    <row r="6" spans="1:14" x14ac:dyDescent="0.25">
      <c r="A6" t="s">
        <v>24</v>
      </c>
      <c r="B6" s="1">
        <v>-2.2020117200000001E-2</v>
      </c>
      <c r="C6">
        <v>0.9782206</v>
      </c>
      <c r="D6">
        <v>3.2037389399999998E-2</v>
      </c>
      <c r="E6">
        <v>-0.69</v>
      </c>
      <c r="F6" s="1">
        <v>0.49</v>
      </c>
      <c r="G6" t="str">
        <f t="shared" si="0"/>
        <v/>
      </c>
      <c r="N6" s="1"/>
    </row>
    <row r="7" spans="1:14" x14ac:dyDescent="0.25">
      <c r="A7" t="s">
        <v>23</v>
      </c>
      <c r="B7" s="1">
        <v>-0.19822472830000001</v>
      </c>
      <c r="C7">
        <v>0.82018550000000001</v>
      </c>
      <c r="D7">
        <v>2.9324006E-2</v>
      </c>
      <c r="E7">
        <v>-6.76</v>
      </c>
      <c r="F7" s="1">
        <v>1.4E-11</v>
      </c>
      <c r="G7" t="str">
        <f t="shared" si="0"/>
        <v>***</v>
      </c>
      <c r="N7" s="1"/>
    </row>
    <row r="8" spans="1:14" x14ac:dyDescent="0.25">
      <c r="A8" t="s">
        <v>25</v>
      </c>
      <c r="B8" s="1">
        <v>2.8159950499999999E-2</v>
      </c>
      <c r="C8">
        <v>1.0285602</v>
      </c>
      <c r="D8">
        <v>3.2176165200000002E-2</v>
      </c>
      <c r="E8">
        <v>0.88</v>
      </c>
      <c r="F8" s="1">
        <v>0.38</v>
      </c>
      <c r="G8" t="str">
        <f t="shared" si="0"/>
        <v/>
      </c>
      <c r="N8" s="1"/>
    </row>
    <row r="9" spans="1:14" x14ac:dyDescent="0.25">
      <c r="A9" t="s">
        <v>26</v>
      </c>
      <c r="B9" s="1">
        <v>-0.11020056020000001</v>
      </c>
      <c r="C9">
        <v>0.89565450000000002</v>
      </c>
      <c r="D9">
        <v>5.6045803900000003E-2</v>
      </c>
      <c r="E9">
        <v>-1.97</v>
      </c>
      <c r="F9" s="1">
        <v>4.9000000000000002E-2</v>
      </c>
      <c r="G9" t="str">
        <f t="shared" si="0"/>
        <v>*</v>
      </c>
      <c r="N9" s="1"/>
    </row>
    <row r="10" spans="1:14" x14ac:dyDescent="0.25">
      <c r="A10" t="s">
        <v>30</v>
      </c>
      <c r="B10" s="1">
        <v>0.20765878530000001</v>
      </c>
      <c r="C10">
        <v>1.2307931000000001</v>
      </c>
      <c r="D10">
        <v>3.2709814300000001E-2</v>
      </c>
      <c r="E10">
        <v>6.35</v>
      </c>
      <c r="F10" s="1">
        <v>2.1999999999999999E-10</v>
      </c>
      <c r="G10" t="str">
        <f>IF(F10&lt;0.001,"***",IF(F10&lt;0.01,"**",IF(F10&lt;0.05,"*",IF(F10&lt;0.1,"^",""))))</f>
        <v>***</v>
      </c>
      <c r="N10" s="1"/>
    </row>
    <row r="11" spans="1:14" x14ac:dyDescent="0.25">
      <c r="A11" t="s">
        <v>27</v>
      </c>
      <c r="B11" s="1">
        <v>0.1567371156</v>
      </c>
      <c r="C11">
        <v>1.1696880999999999</v>
      </c>
      <c r="D11">
        <v>4.8789348699999999E-2</v>
      </c>
      <c r="E11">
        <v>3.21</v>
      </c>
      <c r="F11" s="1">
        <v>1.2999999999999999E-3</v>
      </c>
      <c r="G11" t="str">
        <f>IF(F11&lt;0.001,"***",IF(F11&lt;0.01,"**",IF(F11&lt;0.05,"*",IF(F11&lt;0.1,"^",""))))</f>
        <v>**</v>
      </c>
      <c r="N11" s="1"/>
    </row>
    <row r="12" spans="1:14" ht="14.25" customHeight="1" x14ac:dyDescent="0.25">
      <c r="A12" t="s">
        <v>29</v>
      </c>
      <c r="B12" s="1">
        <v>0.1113501239</v>
      </c>
      <c r="C12">
        <v>1.1177862000000001</v>
      </c>
      <c r="D12">
        <v>2.9675115200000001E-2</v>
      </c>
      <c r="E12">
        <v>3.75</v>
      </c>
      <c r="F12" s="1">
        <v>1.8000000000000001E-4</v>
      </c>
      <c r="G12" t="str">
        <f>IF(F12&lt;0.001,"***",IF(F12&lt;0.01,"**",IF(F12&lt;0.05,"*",IF(F12&lt;0.1,"^",""))))</f>
        <v>***</v>
      </c>
      <c r="N12" s="1"/>
    </row>
    <row r="13" spans="1:14" x14ac:dyDescent="0.25">
      <c r="A13" t="s">
        <v>28</v>
      </c>
      <c r="B13" s="1">
        <v>9.1264969700000004E-2</v>
      </c>
      <c r="C13">
        <v>1.0955592999999999</v>
      </c>
      <c r="D13">
        <v>7.4588782899999997E-2</v>
      </c>
      <c r="E13">
        <v>1.22</v>
      </c>
      <c r="F13" s="1">
        <v>0.22</v>
      </c>
      <c r="G13" t="str">
        <f>IF(F13&lt;0.001,"***",IF(F13&lt;0.01,"**",IF(F13&lt;0.05,"*",IF(F13&lt;0.1,"^",""))))</f>
        <v/>
      </c>
      <c r="N13" s="1"/>
    </row>
    <row r="14" spans="1:14" x14ac:dyDescent="0.25">
      <c r="A14" t="s">
        <v>172</v>
      </c>
      <c r="B14" s="1">
        <v>4.0005376600000003E-2</v>
      </c>
      <c r="C14">
        <v>1.0408164</v>
      </c>
      <c r="D14">
        <v>3.2226078700000001E-2</v>
      </c>
      <c r="E14">
        <v>1.24</v>
      </c>
      <c r="F14" s="1">
        <v>0.21</v>
      </c>
      <c r="G14" t="str">
        <f>IF(F14&lt;0.001,"***",IF(F14&lt;0.01,"**",IF(F14&lt;0.05,"*",IF(F14&lt;0.1,"^",""))))</f>
        <v/>
      </c>
      <c r="N14" s="1"/>
    </row>
    <row r="15" spans="1:14" x14ac:dyDescent="0.25">
      <c r="A15" t="s">
        <v>31</v>
      </c>
      <c r="B15" s="1">
        <v>-8.6069285400000001E-2</v>
      </c>
      <c r="C15">
        <v>0.91753070000000003</v>
      </c>
      <c r="D15">
        <v>5.9846789999999997E-3</v>
      </c>
      <c r="E15">
        <v>-14.38</v>
      </c>
      <c r="F15" s="1">
        <v>0</v>
      </c>
      <c r="G15" t="str">
        <f t="shared" si="0"/>
        <v>***</v>
      </c>
      <c r="N15" s="1"/>
    </row>
    <row r="16" spans="1:14" x14ac:dyDescent="0.25">
      <c r="A16" t="s">
        <v>32</v>
      </c>
      <c r="B16" s="1">
        <v>2.7132423199999998E-2</v>
      </c>
      <c r="C16">
        <v>1.0275038999999999</v>
      </c>
      <c r="D16">
        <v>1.52043592E-2</v>
      </c>
      <c r="E16">
        <v>1.78</v>
      </c>
      <c r="F16" s="1">
        <v>7.3999999999999996E-2</v>
      </c>
      <c r="G16" t="str">
        <f t="shared" si="0"/>
        <v>^</v>
      </c>
      <c r="N16" s="1"/>
    </row>
    <row r="17" spans="1:14" x14ac:dyDescent="0.25">
      <c r="A17" t="s">
        <v>33</v>
      </c>
      <c r="B17" s="1">
        <v>1.45432997E-2</v>
      </c>
      <c r="C17">
        <v>1.0146496</v>
      </c>
      <c r="D17">
        <v>4.0124582000000001E-3</v>
      </c>
      <c r="E17">
        <v>3.62</v>
      </c>
      <c r="F17" s="1">
        <v>2.9E-4</v>
      </c>
      <c r="G17" t="str">
        <f t="shared" si="0"/>
        <v>***</v>
      </c>
      <c r="N17" s="1"/>
    </row>
    <row r="18" spans="1:14" x14ac:dyDescent="0.25">
      <c r="A18" t="s">
        <v>118</v>
      </c>
      <c r="B18" s="1">
        <v>-1.19652908E-2</v>
      </c>
      <c r="C18">
        <v>0.98810600000000004</v>
      </c>
      <c r="D18">
        <v>6.4373071999999998E-3</v>
      </c>
      <c r="E18">
        <v>-1.86</v>
      </c>
      <c r="F18" s="1">
        <v>6.3E-2</v>
      </c>
      <c r="G18" t="str">
        <f t="shared" si="0"/>
        <v>^</v>
      </c>
      <c r="N18" s="1"/>
    </row>
    <row r="19" spans="1:14" x14ac:dyDescent="0.25">
      <c r="A19" t="s">
        <v>34</v>
      </c>
      <c r="B19" s="1">
        <v>4.3248593999999996E-3</v>
      </c>
      <c r="C19">
        <v>1.0043342</v>
      </c>
      <c r="D19">
        <v>5.0247479999999999E-4</v>
      </c>
      <c r="E19">
        <v>8.61</v>
      </c>
      <c r="F19" s="1">
        <v>0</v>
      </c>
      <c r="G19" t="str">
        <f t="shared" si="0"/>
        <v>***</v>
      </c>
      <c r="N19" s="1"/>
    </row>
    <row r="20" spans="1:14" x14ac:dyDescent="0.25">
      <c r="A20" t="s">
        <v>35</v>
      </c>
      <c r="B20" s="1">
        <v>-1.0586197E-3</v>
      </c>
      <c r="C20">
        <v>0.99894190000000005</v>
      </c>
      <c r="D20">
        <v>1.9991940000000001E-4</v>
      </c>
      <c r="E20">
        <v>-5.3</v>
      </c>
      <c r="F20" s="1">
        <v>1.1999999999999999E-7</v>
      </c>
      <c r="G20" t="str">
        <f t="shared" si="0"/>
        <v>***</v>
      </c>
      <c r="N20" s="1"/>
    </row>
    <row r="21" spans="1:14" x14ac:dyDescent="0.25">
      <c r="A21" t="s">
        <v>36</v>
      </c>
      <c r="B21" s="1">
        <v>1.193343E-4</v>
      </c>
      <c r="C21">
        <v>1.0001192999999999</v>
      </c>
      <c r="D21">
        <v>1.194772E-4</v>
      </c>
      <c r="E21">
        <v>1</v>
      </c>
      <c r="F21" s="1">
        <v>0.32</v>
      </c>
      <c r="G21" t="str">
        <f t="shared" si="0"/>
        <v/>
      </c>
      <c r="N21" s="1"/>
    </row>
    <row r="22" spans="1:14" x14ac:dyDescent="0.25">
      <c r="A22" t="s">
        <v>37</v>
      </c>
      <c r="B22" s="1">
        <v>-3.1397727000000001E-3</v>
      </c>
      <c r="C22">
        <v>0.99686520000000001</v>
      </c>
      <c r="D22">
        <v>2.1655643200000001E-2</v>
      </c>
      <c r="E22">
        <v>-0.14000000000000001</v>
      </c>
      <c r="F22" s="1">
        <v>0.88</v>
      </c>
      <c r="G22" t="str">
        <f t="shared" si="0"/>
        <v/>
      </c>
      <c r="N22" s="1"/>
    </row>
    <row r="23" spans="1:14" x14ac:dyDescent="0.25">
      <c r="A23" t="s">
        <v>38</v>
      </c>
      <c r="B23" s="1">
        <v>-2.1876132999999998E-3</v>
      </c>
      <c r="C23">
        <v>0.9978148</v>
      </c>
      <c r="D23">
        <v>3.2416245000000003E-2</v>
      </c>
      <c r="E23">
        <v>-7.0000000000000007E-2</v>
      </c>
      <c r="F23" s="1">
        <v>0.95</v>
      </c>
      <c r="G23" t="str">
        <f t="shared" si="0"/>
        <v/>
      </c>
      <c r="N23" s="1"/>
    </row>
    <row r="24" spans="1:14" x14ac:dyDescent="0.25">
      <c r="A24" t="s">
        <v>40</v>
      </c>
      <c r="B24" s="1">
        <v>-0.1598769749</v>
      </c>
      <c r="C24">
        <v>0.85224860000000002</v>
      </c>
      <c r="D24">
        <v>3.7379196699999999E-2</v>
      </c>
      <c r="E24">
        <v>-4.28</v>
      </c>
      <c r="F24" s="1">
        <v>1.9000000000000001E-5</v>
      </c>
      <c r="G24" t="str">
        <f t="shared" si="0"/>
        <v>***</v>
      </c>
      <c r="N24" s="1"/>
    </row>
    <row r="25" spans="1:14" x14ac:dyDescent="0.25">
      <c r="A25" t="s">
        <v>41</v>
      </c>
      <c r="B25" s="1">
        <v>-5.6239552300000002E-2</v>
      </c>
      <c r="C25">
        <v>0.94531270000000001</v>
      </c>
      <c r="D25">
        <v>3.0773453700000002E-2</v>
      </c>
      <c r="E25">
        <v>-1.83</v>
      </c>
      <c r="F25" s="1">
        <v>6.8000000000000005E-2</v>
      </c>
      <c r="N25" s="1"/>
    </row>
    <row r="26" spans="1:14" x14ac:dyDescent="0.25">
      <c r="A26" t="s">
        <v>39</v>
      </c>
      <c r="B26" s="1">
        <v>-8.5164247799999995E-2</v>
      </c>
      <c r="C26">
        <v>0.91836139999999999</v>
      </c>
      <c r="D26">
        <v>3.4637192599999998E-2</v>
      </c>
      <c r="E26">
        <v>-2.46</v>
      </c>
      <c r="F26" s="1">
        <v>1.4E-2</v>
      </c>
      <c r="N26" s="1"/>
    </row>
    <row r="28" spans="1:14" x14ac:dyDescent="0.25">
      <c r="A28" t="s">
        <v>16</v>
      </c>
      <c r="B28" t="s">
        <v>17</v>
      </c>
      <c r="C28" t="s">
        <v>122</v>
      </c>
      <c r="D28" t="s">
        <v>18</v>
      </c>
    </row>
    <row r="29" spans="1:14" x14ac:dyDescent="0.25">
      <c r="A29" t="s">
        <v>19</v>
      </c>
      <c r="B29" t="s">
        <v>20</v>
      </c>
      <c r="C29">
        <v>0.41742600000000002</v>
      </c>
      <c r="D29">
        <v>0.17424439999999999</v>
      </c>
    </row>
    <row r="31" spans="1:14" x14ac:dyDescent="0.25">
      <c r="A31" t="s">
        <v>758</v>
      </c>
      <c r="B31">
        <v>15228</v>
      </c>
    </row>
    <row r="32" spans="1:14" x14ac:dyDescent="0.25">
      <c r="A32" t="s">
        <v>3</v>
      </c>
      <c r="B32">
        <v>260539.1</v>
      </c>
    </row>
    <row r="33" spans="1:2" x14ac:dyDescent="0.25">
      <c r="A33" t="s">
        <v>4</v>
      </c>
      <c r="B33">
        <v>271692.90000000002</v>
      </c>
    </row>
    <row r="34" spans="1:2" x14ac:dyDescent="0.25">
      <c r="A34" t="s">
        <v>759</v>
      </c>
      <c r="B34">
        <v>-128807.9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sqref="A1:A34"/>
    </sheetView>
  </sheetViews>
  <sheetFormatPr defaultRowHeight="15" x14ac:dyDescent="0.25"/>
  <cols>
    <col min="1" max="1" width="69.42578125" bestFit="1" customWidth="1"/>
  </cols>
  <sheetData>
    <row r="1" spans="1:14" x14ac:dyDescent="0.25">
      <c r="B1" t="s">
        <v>5</v>
      </c>
      <c r="C1" t="s">
        <v>6</v>
      </c>
      <c r="D1" t="s">
        <v>7</v>
      </c>
      <c r="E1" t="s">
        <v>8</v>
      </c>
      <c r="F1" s="1" t="s">
        <v>15</v>
      </c>
      <c r="G1" t="str">
        <f t="shared" ref="G1:G34" si="0">IF(F1&lt;0.001,"***",IF(F1&lt;0.01,"**",IF(F1&lt;0.05,"*",IF(F1&lt;0.1,"^",""))))</f>
        <v/>
      </c>
      <c r="L1" s="1"/>
      <c r="N1" s="1"/>
    </row>
    <row r="2" spans="1:14" x14ac:dyDescent="0.25">
      <c r="A2" t="s">
        <v>120</v>
      </c>
      <c r="B2">
        <v>-4.8735647799999997E-2</v>
      </c>
      <c r="C2">
        <v>0.95243290000000003</v>
      </c>
      <c r="D2">
        <v>6.2040192899999999E-2</v>
      </c>
      <c r="E2">
        <v>-0.79</v>
      </c>
      <c r="F2" s="1">
        <v>0.43</v>
      </c>
      <c r="G2" t="str">
        <f t="shared" si="0"/>
        <v/>
      </c>
      <c r="L2" s="1"/>
      <c r="N2" s="1"/>
    </row>
    <row r="3" spans="1:14" x14ac:dyDescent="0.25">
      <c r="A3" t="s">
        <v>10</v>
      </c>
      <c r="B3">
        <v>-2.73879359E-2</v>
      </c>
      <c r="C3">
        <v>0.97298370000000001</v>
      </c>
      <c r="D3">
        <v>2.3800907400000001E-2</v>
      </c>
      <c r="E3">
        <v>-1.1499999999999999</v>
      </c>
      <c r="F3" s="1">
        <v>0.25</v>
      </c>
      <c r="G3" t="str">
        <f t="shared" si="0"/>
        <v/>
      </c>
      <c r="L3" s="1"/>
      <c r="N3" s="1"/>
    </row>
    <row r="4" spans="1:14" x14ac:dyDescent="0.25">
      <c r="A4" t="s">
        <v>12</v>
      </c>
      <c r="B4">
        <v>-8.8111841799999993E-2</v>
      </c>
      <c r="C4">
        <v>0.91565850000000004</v>
      </c>
      <c r="D4">
        <v>2.7065402700000001E-2</v>
      </c>
      <c r="E4">
        <v>-3.26</v>
      </c>
      <c r="F4" s="1">
        <v>1.1000000000000001E-3</v>
      </c>
      <c r="G4" t="str">
        <f t="shared" si="0"/>
        <v>**</v>
      </c>
      <c r="L4" s="1"/>
      <c r="N4" s="1"/>
    </row>
    <row r="5" spans="1:14" x14ac:dyDescent="0.25">
      <c r="A5" t="s">
        <v>124</v>
      </c>
      <c r="B5">
        <v>7.2757964899999999E-2</v>
      </c>
      <c r="C5">
        <v>1.0754702</v>
      </c>
      <c r="D5">
        <v>2.2876640399999999E-2</v>
      </c>
      <c r="E5">
        <v>3.18</v>
      </c>
      <c r="F5" s="1">
        <v>1.5E-3</v>
      </c>
      <c r="G5" t="str">
        <f t="shared" si="0"/>
        <v>**</v>
      </c>
      <c r="L5" s="1"/>
      <c r="N5" s="1"/>
    </row>
    <row r="6" spans="1:14" x14ac:dyDescent="0.25">
      <c r="A6" t="s">
        <v>24</v>
      </c>
      <c r="B6">
        <v>-2.7122204399999999E-2</v>
      </c>
      <c r="C6">
        <v>0.9732423</v>
      </c>
      <c r="D6">
        <v>3.1832514899999997E-2</v>
      </c>
      <c r="E6">
        <v>-0.85</v>
      </c>
      <c r="F6" s="1">
        <v>0.39</v>
      </c>
      <c r="G6" t="str">
        <f t="shared" si="0"/>
        <v/>
      </c>
      <c r="L6" s="1"/>
      <c r="N6" s="1"/>
    </row>
    <row r="7" spans="1:14" x14ac:dyDescent="0.25">
      <c r="A7" t="s">
        <v>23</v>
      </c>
      <c r="B7">
        <v>-0.20292485690000001</v>
      </c>
      <c r="C7">
        <v>0.81633960000000005</v>
      </c>
      <c r="D7">
        <v>2.9131054900000002E-2</v>
      </c>
      <c r="E7" s="1">
        <v>-6.97</v>
      </c>
      <c r="F7" s="1">
        <v>3.3000000000000001E-12</v>
      </c>
      <c r="G7" t="str">
        <f t="shared" si="0"/>
        <v>***</v>
      </c>
      <c r="L7" s="1"/>
      <c r="N7" s="1"/>
    </row>
    <row r="8" spans="1:14" x14ac:dyDescent="0.25">
      <c r="A8" t="s">
        <v>25</v>
      </c>
      <c r="B8">
        <v>2.6958902399999998E-2</v>
      </c>
      <c r="C8">
        <v>1.0273255999999999</v>
      </c>
      <c r="D8">
        <v>3.2058580900000001E-2</v>
      </c>
      <c r="E8">
        <v>0.84</v>
      </c>
      <c r="F8" s="1">
        <v>0.4</v>
      </c>
      <c r="G8" t="str">
        <f t="shared" si="0"/>
        <v/>
      </c>
      <c r="L8" s="1"/>
      <c r="N8" s="1"/>
    </row>
    <row r="9" spans="1:14" x14ac:dyDescent="0.25">
      <c r="A9" t="s">
        <v>26</v>
      </c>
      <c r="B9">
        <v>-0.1033019563</v>
      </c>
      <c r="C9">
        <v>0.90185459999999995</v>
      </c>
      <c r="D9">
        <v>5.5904725099999997E-2</v>
      </c>
      <c r="E9">
        <v>-1.85</v>
      </c>
      <c r="F9" s="1">
        <v>6.5000000000000002E-2</v>
      </c>
      <c r="G9" t="str">
        <f t="shared" si="0"/>
        <v>^</v>
      </c>
      <c r="L9" s="1"/>
      <c r="N9" s="1"/>
    </row>
    <row r="10" spans="1:14" x14ac:dyDescent="0.25">
      <c r="A10" t="s">
        <v>30</v>
      </c>
      <c r="B10">
        <v>0.19707626719999999</v>
      </c>
      <c r="C10">
        <v>1.2178369</v>
      </c>
      <c r="D10">
        <v>3.26251834E-2</v>
      </c>
      <c r="E10" s="1">
        <v>6.04</v>
      </c>
      <c r="F10" s="1">
        <v>1.5E-9</v>
      </c>
      <c r="G10" t="str">
        <f t="shared" si="0"/>
        <v>***</v>
      </c>
      <c r="L10" s="1"/>
      <c r="N10" s="1"/>
    </row>
    <row r="11" spans="1:14" x14ac:dyDescent="0.25">
      <c r="A11" t="s">
        <v>27</v>
      </c>
      <c r="B11">
        <v>0.1436136402</v>
      </c>
      <c r="C11">
        <v>1.1544380000000001</v>
      </c>
      <c r="D11">
        <v>4.87340234E-2</v>
      </c>
      <c r="E11">
        <v>2.95</v>
      </c>
      <c r="F11" s="1">
        <v>3.2000000000000002E-3</v>
      </c>
      <c r="G11" t="str">
        <f t="shared" si="0"/>
        <v>**</v>
      </c>
      <c r="L11" s="1"/>
      <c r="N11" s="1"/>
    </row>
    <row r="12" spans="1:14" x14ac:dyDescent="0.25">
      <c r="A12" t="s">
        <v>29</v>
      </c>
      <c r="B12">
        <v>0.1019300375</v>
      </c>
      <c r="C12">
        <v>1.1073059999999999</v>
      </c>
      <c r="D12">
        <v>2.9632987600000001E-2</v>
      </c>
      <c r="E12">
        <v>3.44</v>
      </c>
      <c r="F12" s="1">
        <v>5.8E-4</v>
      </c>
      <c r="G12" t="str">
        <f t="shared" si="0"/>
        <v>***</v>
      </c>
      <c r="L12" s="1"/>
      <c r="N12" s="1"/>
    </row>
    <row r="13" spans="1:14" x14ac:dyDescent="0.25">
      <c r="A13" t="s">
        <v>28</v>
      </c>
      <c r="B13">
        <v>8.4390993999999997E-2</v>
      </c>
      <c r="C13">
        <v>1.0880542</v>
      </c>
      <c r="D13">
        <v>7.4454387299999994E-2</v>
      </c>
      <c r="E13">
        <v>1.1299999999999999</v>
      </c>
      <c r="F13" s="1">
        <v>0.26</v>
      </c>
      <c r="G13" t="str">
        <f t="shared" si="0"/>
        <v/>
      </c>
      <c r="L13" s="1"/>
      <c r="N13" s="1"/>
    </row>
    <row r="14" spans="1:14" x14ac:dyDescent="0.25">
      <c r="A14" t="s">
        <v>172</v>
      </c>
      <c r="B14">
        <v>-6.15810673E-2</v>
      </c>
      <c r="C14">
        <v>0.94027669999999997</v>
      </c>
      <c r="D14">
        <v>3.3769094999999999E-2</v>
      </c>
      <c r="E14">
        <v>-1.82</v>
      </c>
      <c r="F14" s="1">
        <v>6.8000000000000005E-2</v>
      </c>
      <c r="G14" t="str">
        <f t="shared" si="0"/>
        <v>^</v>
      </c>
      <c r="L14" s="1"/>
      <c r="N14" s="1"/>
    </row>
    <row r="15" spans="1:14" x14ac:dyDescent="0.25">
      <c r="A15" t="s">
        <v>31</v>
      </c>
      <c r="B15">
        <v>-4.7631548400000001E-2</v>
      </c>
      <c r="C15">
        <v>0.95348500000000003</v>
      </c>
      <c r="D15">
        <v>7.0106489999999999E-3</v>
      </c>
      <c r="E15" s="1">
        <v>-6.79</v>
      </c>
      <c r="F15" s="1">
        <v>1.1000000000000001E-11</v>
      </c>
      <c r="G15" t="str">
        <f t="shared" si="0"/>
        <v>***</v>
      </c>
      <c r="L15" s="1"/>
      <c r="N15" s="1"/>
    </row>
    <row r="16" spans="1:14" x14ac:dyDescent="0.25">
      <c r="A16" t="s">
        <v>32</v>
      </c>
      <c r="B16">
        <v>2.29984391E-2</v>
      </c>
      <c r="C16">
        <v>1.0232649</v>
      </c>
      <c r="D16">
        <v>1.51793211E-2</v>
      </c>
      <c r="E16">
        <v>1.52</v>
      </c>
      <c r="F16" s="1">
        <v>0.13</v>
      </c>
      <c r="G16" t="str">
        <f t="shared" si="0"/>
        <v/>
      </c>
      <c r="L16" s="1"/>
      <c r="N16" s="1"/>
    </row>
    <row r="17" spans="1:14" x14ac:dyDescent="0.25">
      <c r="A17" t="s">
        <v>33</v>
      </c>
      <c r="B17">
        <v>1.4920277900000001E-2</v>
      </c>
      <c r="C17">
        <v>1.0150321</v>
      </c>
      <c r="D17">
        <v>3.9994621000000001E-3</v>
      </c>
      <c r="E17">
        <v>3.73</v>
      </c>
      <c r="F17" s="1">
        <v>1.9000000000000001E-4</v>
      </c>
      <c r="G17" t="str">
        <f t="shared" si="0"/>
        <v>***</v>
      </c>
      <c r="L17" s="1"/>
      <c r="N17" s="1"/>
    </row>
    <row r="18" spans="1:14" x14ac:dyDescent="0.25">
      <c r="A18" t="s">
        <v>118</v>
      </c>
      <c r="B18">
        <v>-1.07676462E-2</v>
      </c>
      <c r="C18">
        <v>0.98929009999999995</v>
      </c>
      <c r="D18">
        <v>6.4278720000000003E-3</v>
      </c>
      <c r="E18">
        <v>-1.68</v>
      </c>
      <c r="F18" s="1">
        <v>9.4E-2</v>
      </c>
      <c r="G18" t="str">
        <f t="shared" si="0"/>
        <v>^</v>
      </c>
      <c r="L18" s="1"/>
      <c r="N18" s="1"/>
    </row>
    <row r="19" spans="1:14" x14ac:dyDescent="0.25">
      <c r="A19" t="s">
        <v>34</v>
      </c>
      <c r="B19">
        <v>4.2152268999999997E-3</v>
      </c>
      <c r="C19">
        <v>1.0042241000000001</v>
      </c>
      <c r="D19">
        <v>4.9986409999999996E-4</v>
      </c>
      <c r="E19" s="1">
        <v>8.43</v>
      </c>
      <c r="F19" s="1">
        <v>0</v>
      </c>
      <c r="G19" t="str">
        <f t="shared" si="0"/>
        <v>***</v>
      </c>
      <c r="L19" s="1"/>
      <c r="N19" s="1"/>
    </row>
    <row r="20" spans="1:14" x14ac:dyDescent="0.25">
      <c r="A20" t="s">
        <v>35</v>
      </c>
      <c r="B20">
        <v>-5.4325170000000004E-4</v>
      </c>
      <c r="C20">
        <v>0.99945689999999998</v>
      </c>
      <c r="D20">
        <v>2.2901400000000001E-4</v>
      </c>
      <c r="E20">
        <v>-2.37</v>
      </c>
      <c r="F20" s="1">
        <v>1.7999999999999999E-2</v>
      </c>
      <c r="G20" t="str">
        <f t="shared" si="0"/>
        <v>*</v>
      </c>
      <c r="L20" s="1"/>
      <c r="N20" s="1"/>
    </row>
    <row r="21" spans="1:14" x14ac:dyDescent="0.25">
      <c r="A21" t="s">
        <v>36</v>
      </c>
      <c r="B21">
        <v>2.6389780000000003E-4</v>
      </c>
      <c r="C21">
        <v>1.0002639</v>
      </c>
      <c r="D21">
        <v>1.199415E-4</v>
      </c>
      <c r="E21">
        <v>2.2000000000000002</v>
      </c>
      <c r="F21" s="1">
        <v>2.8000000000000001E-2</v>
      </c>
      <c r="G21" t="str">
        <f t="shared" si="0"/>
        <v>*</v>
      </c>
      <c r="L21" s="1"/>
      <c r="N21" s="1"/>
    </row>
    <row r="22" spans="1:14" x14ac:dyDescent="0.25">
      <c r="A22" t="s">
        <v>37</v>
      </c>
      <c r="B22">
        <v>3.2372655999999998E-3</v>
      </c>
      <c r="C22">
        <v>1.0032425</v>
      </c>
      <c r="D22">
        <v>2.16107478E-2</v>
      </c>
      <c r="E22">
        <v>0.15</v>
      </c>
      <c r="F22" s="1">
        <v>0.88</v>
      </c>
      <c r="G22" t="str">
        <f t="shared" si="0"/>
        <v/>
      </c>
      <c r="L22" s="1"/>
      <c r="N22" s="1"/>
    </row>
    <row r="23" spans="1:14" x14ac:dyDescent="0.25">
      <c r="A23" t="s">
        <v>38</v>
      </c>
      <c r="B23">
        <v>3.6762231000000002E-3</v>
      </c>
      <c r="C23">
        <v>1.0036830000000001</v>
      </c>
      <c r="D23">
        <v>3.2334942999999998E-2</v>
      </c>
      <c r="E23">
        <v>0.11</v>
      </c>
      <c r="F23" s="1">
        <v>0.91</v>
      </c>
      <c r="G23" t="str">
        <f t="shared" si="0"/>
        <v/>
      </c>
      <c r="L23" s="1"/>
      <c r="N23" s="1"/>
    </row>
    <row r="24" spans="1:14" x14ac:dyDescent="0.25">
      <c r="A24" t="s">
        <v>40</v>
      </c>
      <c r="B24">
        <v>-0.23523629360000001</v>
      </c>
      <c r="C24">
        <v>0.79038410000000003</v>
      </c>
      <c r="D24">
        <v>3.7797482799999997E-2</v>
      </c>
      <c r="E24" s="1">
        <v>-6.22</v>
      </c>
      <c r="F24" s="1">
        <v>4.8999999999999996E-10</v>
      </c>
      <c r="G24" t="str">
        <f t="shared" si="0"/>
        <v>***</v>
      </c>
      <c r="L24" s="1"/>
      <c r="N24" s="1"/>
    </row>
    <row r="25" spans="1:14" x14ac:dyDescent="0.25">
      <c r="A25" t="s">
        <v>41</v>
      </c>
      <c r="B25">
        <v>-0.1149384034</v>
      </c>
      <c r="C25">
        <v>0.89142109999999997</v>
      </c>
      <c r="D25">
        <v>3.1100960699999999E-2</v>
      </c>
      <c r="E25">
        <v>-3.7</v>
      </c>
      <c r="F25" s="1">
        <v>2.2000000000000001E-4</v>
      </c>
      <c r="G25" t="str">
        <f t="shared" si="0"/>
        <v>***</v>
      </c>
      <c r="L25" s="1"/>
      <c r="N25" s="1"/>
    </row>
    <row r="26" spans="1:14" x14ac:dyDescent="0.25">
      <c r="A26" t="s">
        <v>39</v>
      </c>
      <c r="B26">
        <v>-0.12733325370000001</v>
      </c>
      <c r="C26">
        <v>0.88044020000000001</v>
      </c>
      <c r="D26">
        <v>3.4692002399999998E-2</v>
      </c>
      <c r="E26">
        <v>-3.67</v>
      </c>
      <c r="F26" s="1">
        <v>2.4000000000000001E-4</v>
      </c>
      <c r="G26" t="str">
        <f t="shared" si="0"/>
        <v>***</v>
      </c>
      <c r="L26" s="1"/>
      <c r="N26" s="1"/>
    </row>
    <row r="27" spans="1:14" x14ac:dyDescent="0.25">
      <c r="A27" t="s">
        <v>43</v>
      </c>
      <c r="B27">
        <v>-8.2392132500000007E-2</v>
      </c>
      <c r="C27">
        <v>0.92091080000000003</v>
      </c>
      <c r="D27">
        <v>7.3167266000000002E-3</v>
      </c>
      <c r="E27">
        <v>-11.26</v>
      </c>
      <c r="F27" s="1">
        <v>0</v>
      </c>
      <c r="G27" t="str">
        <f t="shared" si="0"/>
        <v>***</v>
      </c>
      <c r="L27" s="1"/>
      <c r="N27" s="1"/>
    </row>
    <row r="28" spans="1:14" x14ac:dyDescent="0.25">
      <c r="A28" t="s">
        <v>44</v>
      </c>
      <c r="B28">
        <v>2.3808544300000001E-2</v>
      </c>
      <c r="C28">
        <v>1.0240942</v>
      </c>
      <c r="D28">
        <v>1.7751985500000001E-2</v>
      </c>
      <c r="E28">
        <v>1.34</v>
      </c>
      <c r="F28" s="1">
        <v>0.18</v>
      </c>
      <c r="G28" t="str">
        <f t="shared" si="0"/>
        <v/>
      </c>
      <c r="L28" s="1"/>
      <c r="N28" s="1"/>
    </row>
    <row r="29" spans="1:14" x14ac:dyDescent="0.25">
      <c r="A29" t="s">
        <v>130</v>
      </c>
      <c r="B29">
        <v>-9.5593248199999994E-2</v>
      </c>
      <c r="C29">
        <v>0.90883360000000002</v>
      </c>
      <c r="D29">
        <v>2.4803550000000001E-2</v>
      </c>
      <c r="E29" s="1">
        <v>-3.85</v>
      </c>
      <c r="F29" s="1">
        <v>1.2E-4</v>
      </c>
      <c r="G29" t="str">
        <f t="shared" si="0"/>
        <v>***</v>
      </c>
      <c r="L29" s="1"/>
      <c r="N29" s="1"/>
    </row>
    <row r="30" spans="1:14" x14ac:dyDescent="0.25">
      <c r="A30" t="s">
        <v>144</v>
      </c>
      <c r="B30">
        <v>-0.51790316690000004</v>
      </c>
      <c r="C30">
        <v>0.59576850000000003</v>
      </c>
      <c r="D30">
        <v>0.1062122705</v>
      </c>
      <c r="E30" s="1">
        <v>-4.88</v>
      </c>
      <c r="F30" s="1">
        <v>1.1000000000000001E-6</v>
      </c>
      <c r="G30" t="str">
        <f t="shared" si="0"/>
        <v>***</v>
      </c>
      <c r="N30" s="1"/>
    </row>
    <row r="31" spans="1:14" x14ac:dyDescent="0.25">
      <c r="A31" t="s">
        <v>46</v>
      </c>
      <c r="B31">
        <v>-0.32701269890000001</v>
      </c>
      <c r="C31">
        <v>0.72107460000000001</v>
      </c>
      <c r="D31">
        <v>6.7738047300000007E-2</v>
      </c>
      <c r="E31" s="1">
        <v>-4.83</v>
      </c>
      <c r="F31" s="1">
        <v>1.3999999999999999E-6</v>
      </c>
      <c r="G31" t="str">
        <f t="shared" si="0"/>
        <v>***</v>
      </c>
      <c r="N31" s="1"/>
    </row>
    <row r="32" spans="1:14" x14ac:dyDescent="0.25">
      <c r="A32" t="s">
        <v>128</v>
      </c>
      <c r="B32">
        <v>-0.50454987770000004</v>
      </c>
      <c r="C32">
        <v>0.60377729999999996</v>
      </c>
      <c r="D32">
        <v>8.5650312899999997E-2</v>
      </c>
      <c r="E32" s="1">
        <v>-5.89</v>
      </c>
      <c r="F32" s="1">
        <v>3.8000000000000001E-9</v>
      </c>
      <c r="G32" t="str">
        <f t="shared" si="0"/>
        <v>***</v>
      </c>
      <c r="N32" s="1"/>
    </row>
    <row r="33" spans="1:14" x14ac:dyDescent="0.25">
      <c r="A33" t="s">
        <v>129</v>
      </c>
      <c r="B33">
        <v>-0.3561795767</v>
      </c>
      <c r="C33">
        <v>0.70034680000000005</v>
      </c>
      <c r="D33">
        <v>7.6555738499999998E-2</v>
      </c>
      <c r="E33" s="1">
        <v>-4.6500000000000004</v>
      </c>
      <c r="F33" s="1">
        <v>3.3000000000000002E-6</v>
      </c>
      <c r="G33" t="str">
        <f t="shared" si="0"/>
        <v>***</v>
      </c>
      <c r="N33" s="1"/>
    </row>
    <row r="34" spans="1:14" x14ac:dyDescent="0.25">
      <c r="A34" t="s">
        <v>45</v>
      </c>
      <c r="B34">
        <v>-0.2126253424</v>
      </c>
      <c r="C34">
        <v>0.80845900000000004</v>
      </c>
      <c r="D34">
        <v>0.19442859260000001</v>
      </c>
      <c r="E34">
        <v>-1.0900000000000001</v>
      </c>
      <c r="F34" s="1">
        <v>0.27</v>
      </c>
      <c r="G34" t="str">
        <f t="shared" si="0"/>
        <v/>
      </c>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0.41049999999999998</v>
      </c>
      <c r="D39">
        <v>0.1685102</v>
      </c>
    </row>
    <row r="41" spans="1:14" x14ac:dyDescent="0.25">
      <c r="A41" t="s">
        <v>758</v>
      </c>
    </row>
    <row r="42" spans="1:14" x14ac:dyDescent="0.25">
      <c r="A42" t="s">
        <v>3</v>
      </c>
      <c r="B42">
        <v>260345.3</v>
      </c>
    </row>
    <row r="43" spans="1:14" x14ac:dyDescent="0.25">
      <c r="A43" t="s">
        <v>4</v>
      </c>
      <c r="B43">
        <v>271337.5</v>
      </c>
    </row>
    <row r="44" spans="1:14" x14ac:dyDescent="0.25">
      <c r="A44" t="s">
        <v>759</v>
      </c>
      <c r="B44">
        <v>-128732.2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3"/>
  <sheetViews>
    <sheetView topLeftCell="A49" workbookViewId="0">
      <selection activeCell="A74" sqref="A74:XFD75"/>
    </sheetView>
  </sheetViews>
  <sheetFormatPr defaultRowHeight="15" x14ac:dyDescent="0.25"/>
  <cols>
    <col min="6" max="6" width="8.28515625" bestFit="1" customWidth="1"/>
    <col min="7" max="7" width="4" bestFit="1" customWidth="1"/>
  </cols>
  <sheetData>
    <row r="1" spans="1:15" x14ac:dyDescent="0.25">
      <c r="B1" t="s">
        <v>5</v>
      </c>
      <c r="C1" t="s">
        <v>6</v>
      </c>
      <c r="D1" t="s">
        <v>7</v>
      </c>
      <c r="E1" t="s">
        <v>8</v>
      </c>
      <c r="F1" s="1" t="s">
        <v>15</v>
      </c>
      <c r="G1" t="str">
        <f t="shared" ref="G1:G64" si="0">IF(F1&lt;0.001,"***",IF(F1&lt;0.01,"**",IF(F1&lt;0.05,"*",IF(F1&lt;0.1,"^",""))))</f>
        <v/>
      </c>
      <c r="K1" s="1"/>
      <c r="O1" s="1"/>
    </row>
    <row r="2" spans="1:15" x14ac:dyDescent="0.25">
      <c r="A2" t="s">
        <v>120</v>
      </c>
      <c r="B2">
        <v>-4.7664082400000002E-2</v>
      </c>
      <c r="C2">
        <v>0.95345400000000002</v>
      </c>
      <c r="D2">
        <v>6.20935788E-2</v>
      </c>
      <c r="E2">
        <v>-0.77</v>
      </c>
      <c r="F2" s="1">
        <v>0.44</v>
      </c>
      <c r="G2" t="str">
        <f t="shared" si="0"/>
        <v/>
      </c>
      <c r="K2" s="1"/>
      <c r="L2" s="1"/>
      <c r="O2" s="1"/>
    </row>
    <row r="3" spans="1:15" x14ac:dyDescent="0.25">
      <c r="A3" t="s">
        <v>10</v>
      </c>
      <c r="B3">
        <v>-2.63785845E-2</v>
      </c>
      <c r="C3">
        <v>0.97396629999999995</v>
      </c>
      <c r="D3">
        <v>2.3815598600000001E-2</v>
      </c>
      <c r="E3">
        <v>-1.1100000000000001</v>
      </c>
      <c r="F3" s="1">
        <v>0.27</v>
      </c>
      <c r="G3" t="str">
        <f t="shared" si="0"/>
        <v/>
      </c>
      <c r="K3" s="1"/>
      <c r="L3" s="1"/>
      <c r="O3" s="1"/>
    </row>
    <row r="4" spans="1:15" x14ac:dyDescent="0.25">
      <c r="A4" t="s">
        <v>12</v>
      </c>
      <c r="B4">
        <v>-8.7074449499999998E-2</v>
      </c>
      <c r="C4">
        <v>0.91660889999999995</v>
      </c>
      <c r="D4">
        <v>2.7080647199999999E-2</v>
      </c>
      <c r="E4">
        <v>-3.22</v>
      </c>
      <c r="F4" s="1">
        <v>1.2999999999999999E-3</v>
      </c>
      <c r="G4" t="str">
        <f t="shared" si="0"/>
        <v>**</v>
      </c>
      <c r="K4" s="1"/>
      <c r="L4" s="1"/>
      <c r="O4" s="1"/>
    </row>
    <row r="5" spans="1:15" x14ac:dyDescent="0.25">
      <c r="A5" t="s">
        <v>124</v>
      </c>
      <c r="B5">
        <v>7.9733135799999993E-2</v>
      </c>
      <c r="C5">
        <v>1.0829979999999999</v>
      </c>
      <c r="D5">
        <v>2.3524651000000001E-2</v>
      </c>
      <c r="E5">
        <v>3.39</v>
      </c>
      <c r="F5" s="1">
        <v>6.9999999999999999E-4</v>
      </c>
      <c r="G5" t="str">
        <f t="shared" si="0"/>
        <v>***</v>
      </c>
      <c r="K5" s="1"/>
      <c r="L5" s="1"/>
      <c r="O5" s="1"/>
    </row>
    <row r="6" spans="1:15" x14ac:dyDescent="0.25">
      <c r="A6" t="s">
        <v>24</v>
      </c>
      <c r="B6">
        <v>-2.3007269800000001E-2</v>
      </c>
      <c r="C6">
        <v>0.9772554</v>
      </c>
      <c r="D6">
        <v>3.1857349200000003E-2</v>
      </c>
      <c r="E6">
        <v>-0.72</v>
      </c>
      <c r="F6" s="1">
        <v>0.47</v>
      </c>
      <c r="G6" t="str">
        <f t="shared" si="0"/>
        <v/>
      </c>
      <c r="K6" s="1"/>
      <c r="L6" s="1"/>
      <c r="O6" s="1"/>
    </row>
    <row r="7" spans="1:15" x14ac:dyDescent="0.25">
      <c r="A7" t="s">
        <v>23</v>
      </c>
      <c r="B7">
        <v>-0.1953709757</v>
      </c>
      <c r="C7">
        <v>0.82252950000000002</v>
      </c>
      <c r="D7">
        <v>2.9212887399999998E-2</v>
      </c>
      <c r="E7" s="1">
        <v>-6.69</v>
      </c>
      <c r="F7" s="1">
        <v>2.3000000000000001E-11</v>
      </c>
      <c r="G7" t="str">
        <f t="shared" si="0"/>
        <v>***</v>
      </c>
      <c r="K7" s="1"/>
      <c r="L7" s="1"/>
      <c r="O7" s="1"/>
    </row>
    <row r="8" spans="1:15" x14ac:dyDescent="0.25">
      <c r="A8" t="s">
        <v>25</v>
      </c>
      <c r="B8">
        <v>2.5776882000000001E-2</v>
      </c>
      <c r="C8">
        <v>1.0261119999999999</v>
      </c>
      <c r="D8">
        <v>3.21487887E-2</v>
      </c>
      <c r="E8">
        <v>0.8</v>
      </c>
      <c r="F8" s="1">
        <v>0.42</v>
      </c>
      <c r="G8" t="str">
        <f t="shared" si="0"/>
        <v/>
      </c>
      <c r="K8" s="1"/>
      <c r="L8" s="1"/>
      <c r="O8" s="1"/>
    </row>
    <row r="9" spans="1:15" x14ac:dyDescent="0.25">
      <c r="A9" t="s">
        <v>26</v>
      </c>
      <c r="B9">
        <v>-9.9277279100000004E-2</v>
      </c>
      <c r="C9">
        <v>0.90549159999999995</v>
      </c>
      <c r="D9">
        <v>5.6035014399999999E-2</v>
      </c>
      <c r="E9">
        <v>-1.77</v>
      </c>
      <c r="F9" s="1">
        <v>7.5999999999999998E-2</v>
      </c>
      <c r="G9" t="str">
        <f t="shared" si="0"/>
        <v>^</v>
      </c>
      <c r="K9" s="1"/>
      <c r="L9" s="1"/>
      <c r="O9" s="1"/>
    </row>
    <row r="10" spans="1:15" x14ac:dyDescent="0.25">
      <c r="A10" t="s">
        <v>30</v>
      </c>
      <c r="B10">
        <v>0.2024103052</v>
      </c>
      <c r="C10">
        <v>1.2243503</v>
      </c>
      <c r="D10">
        <v>3.2699959299999998E-2</v>
      </c>
      <c r="E10" s="1">
        <v>6.19</v>
      </c>
      <c r="F10" s="1">
        <v>6E-10</v>
      </c>
      <c r="G10" t="str">
        <f t="shared" si="0"/>
        <v>***</v>
      </c>
      <c r="K10" s="1"/>
      <c r="L10" s="1"/>
      <c r="O10" s="1"/>
    </row>
    <row r="11" spans="1:15" x14ac:dyDescent="0.25">
      <c r="A11" t="s">
        <v>27</v>
      </c>
      <c r="B11">
        <v>0.16403666559999999</v>
      </c>
      <c r="C11">
        <v>1.1782575</v>
      </c>
      <c r="D11">
        <v>4.9502220600000001E-2</v>
      </c>
      <c r="E11">
        <v>3.31</v>
      </c>
      <c r="F11" s="1">
        <v>9.2000000000000003E-4</v>
      </c>
      <c r="G11" t="str">
        <f t="shared" si="0"/>
        <v>***</v>
      </c>
      <c r="K11" s="1"/>
      <c r="L11" s="1"/>
      <c r="O11" s="1"/>
    </row>
    <row r="12" spans="1:15" x14ac:dyDescent="0.25">
      <c r="A12" t="s">
        <v>29</v>
      </c>
      <c r="B12">
        <v>0.1035030138</v>
      </c>
      <c r="C12">
        <v>1.1090491</v>
      </c>
      <c r="D12">
        <v>2.9680473499999999E-2</v>
      </c>
      <c r="E12">
        <v>3.49</v>
      </c>
      <c r="F12" s="1">
        <v>4.8999999999999998E-4</v>
      </c>
      <c r="G12" t="str">
        <f t="shared" si="0"/>
        <v>***</v>
      </c>
      <c r="K12" s="1"/>
      <c r="L12" s="1"/>
      <c r="O12" s="1"/>
    </row>
    <row r="13" spans="1:15" x14ac:dyDescent="0.25">
      <c r="A13" t="s">
        <v>28</v>
      </c>
      <c r="B13">
        <v>9.6748598899999996E-2</v>
      </c>
      <c r="C13">
        <v>1.1015834</v>
      </c>
      <c r="D13">
        <v>7.5361055600000004E-2</v>
      </c>
      <c r="E13">
        <v>1.28</v>
      </c>
      <c r="F13" s="1">
        <v>0.2</v>
      </c>
      <c r="G13" t="str">
        <f t="shared" si="0"/>
        <v/>
      </c>
      <c r="K13" s="1"/>
      <c r="L13" s="1"/>
      <c r="O13" s="1"/>
    </row>
    <row r="14" spans="1:15" x14ac:dyDescent="0.25">
      <c r="A14" t="s">
        <v>172</v>
      </c>
      <c r="B14">
        <v>-6.3505650999999996E-2</v>
      </c>
      <c r="C14">
        <v>0.93846879999999999</v>
      </c>
      <c r="D14">
        <v>3.3806174299999998E-2</v>
      </c>
      <c r="E14">
        <v>-1.88</v>
      </c>
      <c r="F14" s="1">
        <v>0.06</v>
      </c>
      <c r="G14" t="str">
        <f t="shared" si="0"/>
        <v>^</v>
      </c>
      <c r="K14" s="1"/>
      <c r="L14" s="1"/>
      <c r="O14" s="1"/>
    </row>
    <row r="15" spans="1:15" x14ac:dyDescent="0.25">
      <c r="A15" t="s">
        <v>31</v>
      </c>
      <c r="B15">
        <v>-4.7732390800000003E-2</v>
      </c>
      <c r="C15">
        <v>0.95338889999999998</v>
      </c>
      <c r="D15">
        <v>7.0157611000000002E-3</v>
      </c>
      <c r="E15" s="1">
        <v>-6.8</v>
      </c>
      <c r="F15" s="1">
        <v>9.9999999999999994E-12</v>
      </c>
      <c r="G15" t="str">
        <f t="shared" si="0"/>
        <v>***</v>
      </c>
      <c r="K15" s="1"/>
      <c r="L15" s="1"/>
      <c r="O15" s="1"/>
    </row>
    <row r="16" spans="1:15" x14ac:dyDescent="0.25">
      <c r="A16" t="s">
        <v>32</v>
      </c>
      <c r="B16">
        <v>2.0097257E-2</v>
      </c>
      <c r="C16">
        <v>1.0203005999999999</v>
      </c>
      <c r="D16">
        <v>1.52061713E-2</v>
      </c>
      <c r="E16">
        <v>1.32</v>
      </c>
      <c r="F16" s="1">
        <v>0.19</v>
      </c>
      <c r="G16" t="str">
        <f t="shared" si="0"/>
        <v/>
      </c>
      <c r="K16" s="1"/>
      <c r="L16" s="1"/>
      <c r="O16" s="1"/>
    </row>
    <row r="17" spans="1:15" x14ac:dyDescent="0.25">
      <c r="A17" t="s">
        <v>33</v>
      </c>
      <c r="B17">
        <v>1.5238931900000001E-2</v>
      </c>
      <c r="C17">
        <v>1.0153555999999999</v>
      </c>
      <c r="D17">
        <v>4.0048195999999999E-3</v>
      </c>
      <c r="E17">
        <v>3.81</v>
      </c>
      <c r="F17" s="1">
        <v>1.3999999999999999E-4</v>
      </c>
      <c r="G17" t="str">
        <f t="shared" si="0"/>
        <v>***</v>
      </c>
      <c r="K17" s="1"/>
      <c r="L17" s="1"/>
      <c r="O17" s="1"/>
    </row>
    <row r="18" spans="1:15" x14ac:dyDescent="0.25">
      <c r="A18" t="s">
        <v>118</v>
      </c>
      <c r="B18">
        <v>-1.05201562E-2</v>
      </c>
      <c r="C18">
        <v>0.98953500000000005</v>
      </c>
      <c r="D18">
        <v>6.4339745E-3</v>
      </c>
      <c r="E18">
        <v>-1.64</v>
      </c>
      <c r="F18" s="1">
        <v>0.1</v>
      </c>
      <c r="G18" t="str">
        <f t="shared" si="0"/>
        <v/>
      </c>
      <c r="K18" s="1"/>
      <c r="L18" s="1"/>
      <c r="O18" s="1"/>
    </row>
    <row r="19" spans="1:15" x14ac:dyDescent="0.25">
      <c r="A19" t="s">
        <v>34</v>
      </c>
      <c r="B19">
        <v>4.2784262999999998E-3</v>
      </c>
      <c r="C19">
        <v>1.0042876000000001</v>
      </c>
      <c r="D19">
        <v>5.0052850000000004E-4</v>
      </c>
      <c r="E19">
        <v>8.5500000000000007</v>
      </c>
      <c r="F19" s="1">
        <v>0</v>
      </c>
      <c r="G19" t="str">
        <f t="shared" si="0"/>
        <v>***</v>
      </c>
      <c r="K19" s="1"/>
      <c r="L19" s="1"/>
      <c r="O19" s="1"/>
    </row>
    <row r="20" spans="1:15" x14ac:dyDescent="0.25">
      <c r="A20" t="s">
        <v>35</v>
      </c>
      <c r="B20">
        <v>-5.2074740000000003E-4</v>
      </c>
      <c r="C20">
        <v>0.99947940000000002</v>
      </c>
      <c r="D20">
        <v>2.3133839999999999E-4</v>
      </c>
      <c r="E20">
        <v>-2.25</v>
      </c>
      <c r="F20" s="1">
        <v>2.4E-2</v>
      </c>
      <c r="G20" t="str">
        <f t="shared" si="0"/>
        <v>*</v>
      </c>
      <c r="K20" s="1"/>
      <c r="L20" s="1"/>
      <c r="O20" s="1"/>
    </row>
    <row r="21" spans="1:15" x14ac:dyDescent="0.25">
      <c r="A21" t="s">
        <v>36</v>
      </c>
      <c r="B21">
        <v>2.9119919999999997E-4</v>
      </c>
      <c r="C21">
        <v>1.0002911999999999</v>
      </c>
      <c r="D21">
        <v>1.203024E-4</v>
      </c>
      <c r="E21">
        <v>2.42</v>
      </c>
      <c r="F21" s="1">
        <v>1.4999999999999999E-2</v>
      </c>
      <c r="G21" t="str">
        <f t="shared" si="0"/>
        <v>*</v>
      </c>
      <c r="K21" s="1"/>
      <c r="L21" s="1"/>
      <c r="O21" s="1"/>
    </row>
    <row r="22" spans="1:15" x14ac:dyDescent="0.25">
      <c r="A22" t="s">
        <v>37</v>
      </c>
      <c r="B22">
        <v>7.4913309999999995E-4</v>
      </c>
      <c r="C22">
        <v>1.0007493999999999</v>
      </c>
      <c r="D22">
        <v>2.1647231499999999E-2</v>
      </c>
      <c r="E22">
        <v>0.03</v>
      </c>
      <c r="F22" s="1">
        <v>0.97</v>
      </c>
      <c r="G22" t="str">
        <f t="shared" si="0"/>
        <v/>
      </c>
      <c r="K22" s="1"/>
      <c r="L22" s="1"/>
      <c r="O22" s="1"/>
    </row>
    <row r="23" spans="1:15" x14ac:dyDescent="0.25">
      <c r="A23" t="s">
        <v>38</v>
      </c>
      <c r="B23">
        <v>-3.1381446E-3</v>
      </c>
      <c r="C23">
        <v>0.99686680000000005</v>
      </c>
      <c r="D23">
        <v>3.2348814599999998E-2</v>
      </c>
      <c r="E23">
        <v>-0.1</v>
      </c>
      <c r="F23" s="1">
        <v>0.92</v>
      </c>
      <c r="G23" t="str">
        <f t="shared" si="0"/>
        <v/>
      </c>
      <c r="K23" s="1"/>
      <c r="L23" s="1"/>
      <c r="O23" s="1"/>
    </row>
    <row r="24" spans="1:15" x14ac:dyDescent="0.25">
      <c r="A24" t="s">
        <v>40</v>
      </c>
      <c r="B24">
        <v>-0.23958656489999999</v>
      </c>
      <c r="C24">
        <v>0.78695309999999996</v>
      </c>
      <c r="D24">
        <v>3.7784260100000001E-2</v>
      </c>
      <c r="E24" s="1">
        <v>-6.34</v>
      </c>
      <c r="F24" s="1">
        <v>2.3000000000000001E-10</v>
      </c>
      <c r="G24" t="str">
        <f t="shared" si="0"/>
        <v>***</v>
      </c>
      <c r="K24" s="1"/>
      <c r="L24" s="1"/>
      <c r="O24" s="1"/>
    </row>
    <row r="25" spans="1:15" x14ac:dyDescent="0.25">
      <c r="A25" t="s">
        <v>41</v>
      </c>
      <c r="B25">
        <v>-0.1220538614</v>
      </c>
      <c r="C25">
        <v>0.88510069999999996</v>
      </c>
      <c r="D25">
        <v>3.1146597500000001E-2</v>
      </c>
      <c r="E25" s="1">
        <v>-3.92</v>
      </c>
      <c r="F25" s="1">
        <v>8.8999999999999995E-5</v>
      </c>
      <c r="G25" t="str">
        <f t="shared" si="0"/>
        <v>***</v>
      </c>
      <c r="K25" s="1"/>
      <c r="L25" s="1"/>
      <c r="O25" s="1"/>
    </row>
    <row r="26" spans="1:15" x14ac:dyDescent="0.25">
      <c r="A26" t="s">
        <v>39</v>
      </c>
      <c r="B26">
        <v>-0.13537681560000001</v>
      </c>
      <c r="C26">
        <v>0.87338669999999996</v>
      </c>
      <c r="D26">
        <v>3.46975084E-2</v>
      </c>
      <c r="E26" s="1">
        <v>-3.9</v>
      </c>
      <c r="F26" s="1">
        <v>9.6000000000000002E-5</v>
      </c>
      <c r="G26" t="str">
        <f t="shared" si="0"/>
        <v>***</v>
      </c>
      <c r="K26" s="1"/>
      <c r="L26" s="1"/>
      <c r="O26" s="1"/>
    </row>
    <row r="27" spans="1:15" x14ac:dyDescent="0.25">
      <c r="A27" t="s">
        <v>43</v>
      </c>
      <c r="B27">
        <v>-8.2778487400000003E-2</v>
      </c>
      <c r="C27">
        <v>0.92055500000000001</v>
      </c>
      <c r="D27">
        <v>7.3282347999999997E-3</v>
      </c>
      <c r="E27">
        <v>-11.3</v>
      </c>
      <c r="F27" s="1">
        <v>0</v>
      </c>
      <c r="G27" t="str">
        <f t="shared" si="0"/>
        <v>***</v>
      </c>
      <c r="K27" s="1"/>
      <c r="L27" s="1"/>
      <c r="O27" s="1"/>
    </row>
    <row r="28" spans="1:15" x14ac:dyDescent="0.25">
      <c r="A28" t="s">
        <v>44</v>
      </c>
      <c r="B28">
        <v>2.50595716E-2</v>
      </c>
      <c r="C28">
        <v>1.0253762</v>
      </c>
      <c r="D28">
        <v>1.78619704E-2</v>
      </c>
      <c r="E28">
        <v>1.4</v>
      </c>
      <c r="F28" s="1">
        <v>0.16</v>
      </c>
      <c r="G28" t="str">
        <f t="shared" si="0"/>
        <v/>
      </c>
      <c r="K28" s="1"/>
      <c r="L28" s="1"/>
      <c r="O28" s="1"/>
    </row>
    <row r="29" spans="1:15" x14ac:dyDescent="0.25">
      <c r="A29" t="s">
        <v>130</v>
      </c>
      <c r="B29">
        <v>0.41237111339999999</v>
      </c>
      <c r="C29">
        <v>1.5103949000000001</v>
      </c>
      <c r="D29">
        <v>0.20258213329999999</v>
      </c>
      <c r="E29">
        <v>2.04</v>
      </c>
      <c r="F29" s="1">
        <v>4.2000000000000003E-2</v>
      </c>
      <c r="G29" t="str">
        <f t="shared" si="0"/>
        <v>*</v>
      </c>
      <c r="K29" s="1"/>
      <c r="L29" s="1"/>
      <c r="O29" s="1"/>
    </row>
    <row r="30" spans="1:15" x14ac:dyDescent="0.25">
      <c r="A30" t="s">
        <v>144</v>
      </c>
      <c r="B30">
        <v>-7.7498690000000004E-3</v>
      </c>
      <c r="C30">
        <v>0.9922801</v>
      </c>
      <c r="D30">
        <v>0.22903488950000001</v>
      </c>
      <c r="E30">
        <v>-0.03</v>
      </c>
      <c r="F30" s="1">
        <v>0.97</v>
      </c>
      <c r="G30" t="str">
        <f t="shared" si="0"/>
        <v/>
      </c>
      <c r="K30" s="1"/>
      <c r="L30" s="1"/>
      <c r="O30" s="1"/>
    </row>
    <row r="31" spans="1:15" x14ac:dyDescent="0.25">
      <c r="A31" t="s">
        <v>46</v>
      </c>
      <c r="B31">
        <v>0.1815837025</v>
      </c>
      <c r="C31">
        <v>1.1991149000000001</v>
      </c>
      <c r="D31">
        <v>0.21331056709999999</v>
      </c>
      <c r="E31">
        <v>0.85</v>
      </c>
      <c r="F31" s="1">
        <v>0.39</v>
      </c>
      <c r="G31" t="str">
        <f t="shared" si="0"/>
        <v/>
      </c>
      <c r="K31" s="1"/>
      <c r="L31" s="1"/>
      <c r="O31" s="1"/>
    </row>
    <row r="32" spans="1:15" x14ac:dyDescent="0.25">
      <c r="A32" t="s">
        <v>128</v>
      </c>
      <c r="B32">
        <v>8.8662867999999995E-3</v>
      </c>
      <c r="C32">
        <v>1.0089056999999999</v>
      </c>
      <c r="D32">
        <v>0.21856330669999999</v>
      </c>
      <c r="E32">
        <v>0.04</v>
      </c>
      <c r="F32" s="1">
        <v>0.97</v>
      </c>
      <c r="G32" t="str">
        <f t="shared" si="0"/>
        <v/>
      </c>
      <c r="K32" s="1"/>
      <c r="L32" s="1"/>
      <c r="O32" s="1"/>
    </row>
    <row r="33" spans="1:15" x14ac:dyDescent="0.25">
      <c r="A33" t="s">
        <v>129</v>
      </c>
      <c r="B33">
        <v>0.12999921619999999</v>
      </c>
      <c r="C33">
        <v>1.1388275000000001</v>
      </c>
      <c r="D33">
        <v>0.2149944426</v>
      </c>
      <c r="E33">
        <v>0.6</v>
      </c>
      <c r="F33" s="1">
        <v>0.55000000000000004</v>
      </c>
      <c r="G33" t="str">
        <f t="shared" si="0"/>
        <v/>
      </c>
      <c r="K33" s="1"/>
      <c r="L33" s="1"/>
      <c r="O33" s="1"/>
    </row>
    <row r="34" spans="1:15" x14ac:dyDescent="0.25">
      <c r="A34" t="s">
        <v>45</v>
      </c>
      <c r="B34">
        <v>0.29186371950000001</v>
      </c>
      <c r="C34">
        <v>1.3389205</v>
      </c>
      <c r="D34">
        <v>0.2820985942</v>
      </c>
      <c r="E34">
        <v>1.03</v>
      </c>
      <c r="F34" s="1">
        <v>0.3</v>
      </c>
      <c r="G34" t="str">
        <f t="shared" si="0"/>
        <v/>
      </c>
      <c r="K34" s="1"/>
      <c r="L34" s="1"/>
      <c r="O34" s="1"/>
    </row>
    <row r="35" spans="1:15" x14ac:dyDescent="0.25">
      <c r="A35" t="s">
        <v>106</v>
      </c>
      <c r="B35">
        <v>1.0425456E-2</v>
      </c>
      <c r="C35">
        <v>1.01048</v>
      </c>
      <c r="D35">
        <v>6.7538270299999995E-2</v>
      </c>
      <c r="E35">
        <v>0.15</v>
      </c>
      <c r="F35" s="1">
        <v>0.88</v>
      </c>
      <c r="G35" t="str">
        <f t="shared" si="0"/>
        <v/>
      </c>
      <c r="K35" s="1"/>
      <c r="L35" s="1"/>
      <c r="O35" s="1"/>
    </row>
    <row r="36" spans="1:15" x14ac:dyDescent="0.25">
      <c r="A36" t="s">
        <v>62</v>
      </c>
      <c r="B36">
        <v>7.63925139E-2</v>
      </c>
      <c r="C36">
        <v>1.0793862000000001</v>
      </c>
      <c r="D36">
        <v>0.17466456129999999</v>
      </c>
      <c r="E36">
        <v>0.44</v>
      </c>
      <c r="F36" s="1">
        <v>0.66</v>
      </c>
      <c r="G36" t="str">
        <f t="shared" si="0"/>
        <v/>
      </c>
      <c r="K36" s="1"/>
      <c r="L36" s="1"/>
      <c r="O36" s="1"/>
    </row>
    <row r="37" spans="1:15" x14ac:dyDescent="0.25">
      <c r="A37" t="s">
        <v>65</v>
      </c>
      <c r="B37">
        <v>0.22314871589999999</v>
      </c>
      <c r="C37">
        <v>1.2500065</v>
      </c>
      <c r="D37">
        <v>0.1996619087</v>
      </c>
      <c r="E37">
        <v>1.1200000000000001</v>
      </c>
      <c r="F37" s="1">
        <v>0.26</v>
      </c>
      <c r="G37" t="str">
        <f t="shared" si="0"/>
        <v/>
      </c>
      <c r="K37" s="1"/>
      <c r="L37" s="1"/>
      <c r="O37" s="1"/>
    </row>
    <row r="38" spans="1:15" x14ac:dyDescent="0.25">
      <c r="A38" t="s">
        <v>47</v>
      </c>
      <c r="B38">
        <v>0.18303368889999999</v>
      </c>
      <c r="C38">
        <v>1.2008548999999999</v>
      </c>
      <c r="D38">
        <v>0.20963286370000001</v>
      </c>
      <c r="E38">
        <v>0.87</v>
      </c>
      <c r="F38" s="1">
        <v>0.38</v>
      </c>
      <c r="G38" t="str">
        <f t="shared" si="0"/>
        <v/>
      </c>
      <c r="K38" s="1"/>
      <c r="L38" s="1"/>
      <c r="O38" s="1"/>
    </row>
    <row r="39" spans="1:15" x14ac:dyDescent="0.25">
      <c r="A39" t="s">
        <v>61</v>
      </c>
      <c r="B39">
        <v>0.17200742190000001</v>
      </c>
      <c r="C39">
        <v>1.1876865999999999</v>
      </c>
      <c r="D39">
        <v>0.17736431080000001</v>
      </c>
      <c r="E39">
        <v>0.97</v>
      </c>
      <c r="F39" s="1">
        <v>0.33</v>
      </c>
      <c r="G39" t="str">
        <f t="shared" si="0"/>
        <v/>
      </c>
      <c r="K39" s="1"/>
      <c r="L39" s="1"/>
      <c r="O39" s="1"/>
    </row>
    <row r="40" spans="1:15" x14ac:dyDescent="0.25">
      <c r="A40" t="s">
        <v>67</v>
      </c>
      <c r="B40">
        <v>0.17935560510000001</v>
      </c>
      <c r="C40">
        <v>1.1964461</v>
      </c>
      <c r="D40">
        <v>0.17948110489999999</v>
      </c>
      <c r="E40">
        <v>1</v>
      </c>
      <c r="F40" s="1">
        <v>0.32</v>
      </c>
      <c r="G40" t="str">
        <f t="shared" si="0"/>
        <v/>
      </c>
      <c r="K40" s="1"/>
      <c r="L40" s="1"/>
      <c r="O40" s="1"/>
    </row>
    <row r="41" spans="1:15" x14ac:dyDescent="0.25">
      <c r="A41" t="s">
        <v>53</v>
      </c>
      <c r="B41">
        <v>-8.3778282400000001E-2</v>
      </c>
      <c r="C41">
        <v>0.91963510000000004</v>
      </c>
      <c r="D41">
        <v>0.31591183290000002</v>
      </c>
      <c r="E41">
        <v>-0.27</v>
      </c>
      <c r="F41" s="1">
        <v>0.79</v>
      </c>
      <c r="G41" t="str">
        <f t="shared" si="0"/>
        <v/>
      </c>
      <c r="K41" s="1"/>
      <c r="L41" s="1"/>
      <c r="O41" s="1"/>
    </row>
    <row r="42" spans="1:15" x14ac:dyDescent="0.25">
      <c r="A42" t="s">
        <v>57</v>
      </c>
      <c r="B42">
        <v>7.3289361499999997E-2</v>
      </c>
      <c r="C42">
        <v>1.0760419000000001</v>
      </c>
      <c r="D42">
        <v>0.20728133030000001</v>
      </c>
      <c r="E42">
        <v>0.35</v>
      </c>
      <c r="F42" s="1">
        <v>0.72</v>
      </c>
      <c r="G42" t="str">
        <f t="shared" si="0"/>
        <v/>
      </c>
      <c r="K42" s="1"/>
      <c r="L42" s="1"/>
      <c r="O42" s="1"/>
    </row>
    <row r="43" spans="1:15" x14ac:dyDescent="0.25">
      <c r="A43" t="s">
        <v>64</v>
      </c>
      <c r="B43">
        <v>0.22649449169999999</v>
      </c>
      <c r="C43">
        <v>1.2541956999999999</v>
      </c>
      <c r="D43">
        <v>0.20263856229999999</v>
      </c>
      <c r="E43">
        <v>1.1200000000000001</v>
      </c>
      <c r="F43" s="1">
        <v>0.26</v>
      </c>
      <c r="G43" t="str">
        <f t="shared" si="0"/>
        <v/>
      </c>
      <c r="K43" s="1"/>
      <c r="L43" s="1"/>
      <c r="O43" s="1"/>
    </row>
    <row r="44" spans="1:15" x14ac:dyDescent="0.25">
      <c r="A44" t="s">
        <v>58</v>
      </c>
      <c r="B44">
        <v>0.2109330713</v>
      </c>
      <c r="C44">
        <v>1.2348296999999999</v>
      </c>
      <c r="D44">
        <v>0.1811550066</v>
      </c>
      <c r="E44">
        <v>1.1599999999999999</v>
      </c>
      <c r="F44" s="1">
        <v>0.24</v>
      </c>
      <c r="G44" t="str">
        <f t="shared" si="0"/>
        <v/>
      </c>
      <c r="K44" s="1"/>
      <c r="L44" s="1"/>
      <c r="O44" s="1"/>
    </row>
    <row r="45" spans="1:15" x14ac:dyDescent="0.25">
      <c r="A45" t="s">
        <v>52</v>
      </c>
      <c r="B45">
        <v>4.4786439999999999E-4</v>
      </c>
      <c r="C45">
        <v>1.000448</v>
      </c>
      <c r="D45">
        <v>0.2407723075</v>
      </c>
      <c r="E45">
        <v>0</v>
      </c>
      <c r="F45" s="1">
        <v>1</v>
      </c>
      <c r="G45" t="str">
        <f t="shared" si="0"/>
        <v/>
      </c>
      <c r="K45" s="1"/>
      <c r="L45" s="1"/>
      <c r="O45" s="1"/>
    </row>
    <row r="46" spans="1:15" x14ac:dyDescent="0.25">
      <c r="A46" t="s">
        <v>60</v>
      </c>
      <c r="B46">
        <v>0.14157315000000001</v>
      </c>
      <c r="C46">
        <v>1.1520847999999999</v>
      </c>
      <c r="D46">
        <v>0.18902225210000001</v>
      </c>
      <c r="E46">
        <v>0.75</v>
      </c>
      <c r="F46" s="1">
        <v>0.45</v>
      </c>
      <c r="G46" t="str">
        <f t="shared" si="0"/>
        <v/>
      </c>
      <c r="K46" s="1"/>
      <c r="L46" s="1"/>
      <c r="O46" s="1"/>
    </row>
    <row r="47" spans="1:15" x14ac:dyDescent="0.25">
      <c r="A47" t="s">
        <v>54</v>
      </c>
      <c r="B47">
        <v>0.143279717</v>
      </c>
      <c r="C47">
        <v>1.1540526</v>
      </c>
      <c r="D47">
        <v>0.2022202156</v>
      </c>
      <c r="E47">
        <v>0.71</v>
      </c>
      <c r="F47" s="1">
        <v>0.48</v>
      </c>
      <c r="G47" t="str">
        <f t="shared" si="0"/>
        <v/>
      </c>
      <c r="K47" s="1"/>
      <c r="L47" s="1"/>
      <c r="O47" s="1"/>
    </row>
    <row r="48" spans="1:15" x14ac:dyDescent="0.25">
      <c r="A48" t="s">
        <v>56</v>
      </c>
      <c r="B48">
        <v>0.18326147970000001</v>
      </c>
      <c r="C48">
        <v>1.2011284</v>
      </c>
      <c r="D48">
        <v>0.2030927901</v>
      </c>
      <c r="E48">
        <v>0.9</v>
      </c>
      <c r="F48" s="1">
        <v>0.37</v>
      </c>
      <c r="G48" t="str">
        <f t="shared" si="0"/>
        <v/>
      </c>
      <c r="K48" s="1"/>
      <c r="L48" s="1"/>
      <c r="O48" s="1"/>
    </row>
    <row r="49" spans="1:15" x14ac:dyDescent="0.25">
      <c r="A49" t="s">
        <v>48</v>
      </c>
      <c r="B49">
        <v>0.20878661379999999</v>
      </c>
      <c r="C49">
        <v>1.2321820000000001</v>
      </c>
      <c r="D49">
        <v>0.2330517516</v>
      </c>
      <c r="E49">
        <v>0.9</v>
      </c>
      <c r="F49" s="1">
        <v>0.37</v>
      </c>
      <c r="G49" t="str">
        <f t="shared" si="0"/>
        <v/>
      </c>
      <c r="K49" s="1"/>
      <c r="L49" s="1"/>
      <c r="O49" s="1"/>
    </row>
    <row r="50" spans="1:15" x14ac:dyDescent="0.25">
      <c r="A50" t="s">
        <v>55</v>
      </c>
      <c r="B50">
        <v>7.1603261000000003E-3</v>
      </c>
      <c r="C50">
        <v>1.0071859999999999</v>
      </c>
      <c r="D50">
        <v>0.21366107919999999</v>
      </c>
      <c r="E50">
        <v>0.03</v>
      </c>
      <c r="F50" s="1">
        <v>0.97</v>
      </c>
      <c r="G50" t="str">
        <f t="shared" si="0"/>
        <v/>
      </c>
      <c r="K50" s="1"/>
      <c r="L50" s="1"/>
      <c r="O50" s="1"/>
    </row>
    <row r="51" spans="1:15" x14ac:dyDescent="0.25">
      <c r="A51" t="s">
        <v>51</v>
      </c>
      <c r="B51">
        <v>-0.34673602679999999</v>
      </c>
      <c r="C51">
        <v>0.70699190000000001</v>
      </c>
      <c r="D51">
        <v>0.33669623050000003</v>
      </c>
      <c r="E51">
        <v>-1.03</v>
      </c>
      <c r="F51" s="1">
        <v>0.3</v>
      </c>
      <c r="G51" t="str">
        <f t="shared" si="0"/>
        <v/>
      </c>
      <c r="K51" s="1"/>
      <c r="L51" s="1"/>
      <c r="O51" s="1"/>
    </row>
    <row r="52" spans="1:15" x14ac:dyDescent="0.25">
      <c r="A52" t="s">
        <v>66</v>
      </c>
      <c r="B52">
        <v>0.19122370459999999</v>
      </c>
      <c r="C52">
        <v>1.2107303</v>
      </c>
      <c r="D52">
        <v>0.18474891190000001</v>
      </c>
      <c r="E52">
        <v>1.04</v>
      </c>
      <c r="F52" s="1">
        <v>0.3</v>
      </c>
      <c r="G52" t="str">
        <f t="shared" si="0"/>
        <v/>
      </c>
      <c r="K52" s="1"/>
      <c r="L52" s="1"/>
      <c r="O52" s="1"/>
    </row>
    <row r="53" spans="1:15" x14ac:dyDescent="0.25">
      <c r="A53" t="s">
        <v>59</v>
      </c>
      <c r="B53">
        <v>0.1990984941</v>
      </c>
      <c r="C53">
        <v>1.2203021999999999</v>
      </c>
      <c r="D53">
        <v>0.18357546750000001</v>
      </c>
      <c r="E53">
        <v>1.08</v>
      </c>
      <c r="F53" s="1">
        <v>0.28000000000000003</v>
      </c>
      <c r="G53" t="str">
        <f t="shared" si="0"/>
        <v/>
      </c>
      <c r="K53" s="1"/>
      <c r="L53" s="1"/>
      <c r="O53" s="1"/>
    </row>
    <row r="54" spans="1:15" x14ac:dyDescent="0.25">
      <c r="A54" t="s">
        <v>49</v>
      </c>
      <c r="B54">
        <v>-6.1948968600000001E-2</v>
      </c>
      <c r="C54">
        <v>0.93993090000000001</v>
      </c>
      <c r="D54">
        <v>0.25825074850000002</v>
      </c>
      <c r="E54">
        <v>-0.24</v>
      </c>
      <c r="F54" s="1">
        <v>0.81</v>
      </c>
      <c r="G54" t="str">
        <f t="shared" si="0"/>
        <v/>
      </c>
      <c r="K54" s="1"/>
      <c r="L54" s="1"/>
      <c r="O54" s="1"/>
    </row>
    <row r="55" spans="1:15" x14ac:dyDescent="0.25">
      <c r="A55" t="s">
        <v>63</v>
      </c>
      <c r="B55">
        <v>0.31824410710000001</v>
      </c>
      <c r="C55">
        <v>1.3747118</v>
      </c>
      <c r="D55">
        <v>0.2993016436</v>
      </c>
      <c r="E55">
        <v>1.06</v>
      </c>
      <c r="F55" s="1">
        <v>0.28999999999999998</v>
      </c>
      <c r="G55" t="str">
        <f t="shared" si="0"/>
        <v/>
      </c>
      <c r="K55" s="1"/>
      <c r="L55" s="1"/>
      <c r="O55" s="1"/>
    </row>
    <row r="56" spans="1:15" x14ac:dyDescent="0.25">
      <c r="A56" t="s">
        <v>50</v>
      </c>
      <c r="B56">
        <v>-0.2114412826</v>
      </c>
      <c r="C56">
        <v>0.80941680000000005</v>
      </c>
      <c r="D56">
        <v>0.2553925742</v>
      </c>
      <c r="E56">
        <v>-0.83</v>
      </c>
      <c r="F56" s="1">
        <v>0.41</v>
      </c>
      <c r="G56" t="str">
        <f t="shared" si="0"/>
        <v/>
      </c>
      <c r="K56" s="1"/>
      <c r="L56" s="1"/>
      <c r="O56" s="1"/>
    </row>
    <row r="57" spans="1:15" x14ac:dyDescent="0.25">
      <c r="A57" t="s">
        <v>75</v>
      </c>
      <c r="B57">
        <v>-0.758160261</v>
      </c>
      <c r="C57">
        <v>0.46852759999999999</v>
      </c>
      <c r="D57">
        <v>0.27294775589999998</v>
      </c>
      <c r="E57">
        <v>-2.78</v>
      </c>
      <c r="F57" s="1">
        <v>5.4999999999999997E-3</v>
      </c>
      <c r="G57" t="str">
        <f t="shared" si="0"/>
        <v>**</v>
      </c>
      <c r="K57" s="1"/>
      <c r="L57" s="1"/>
      <c r="O57" s="1"/>
    </row>
    <row r="58" spans="1:15" x14ac:dyDescent="0.25">
      <c r="A58" t="s">
        <v>77</v>
      </c>
      <c r="B58">
        <v>-0.65876085309999999</v>
      </c>
      <c r="C58">
        <v>0.51749219999999996</v>
      </c>
      <c r="D58">
        <v>0.26129695289999999</v>
      </c>
      <c r="E58">
        <v>-2.52</v>
      </c>
      <c r="F58" s="1">
        <v>1.2E-2</v>
      </c>
      <c r="G58" t="str">
        <f t="shared" si="0"/>
        <v>*</v>
      </c>
      <c r="K58" s="1"/>
      <c r="L58" s="1"/>
      <c r="O58" s="1"/>
    </row>
    <row r="59" spans="1:15" x14ac:dyDescent="0.25">
      <c r="A59" t="s">
        <v>74</v>
      </c>
      <c r="B59">
        <v>-0.75344725469999996</v>
      </c>
      <c r="C59">
        <v>0.47074100000000002</v>
      </c>
      <c r="D59">
        <v>0.25935570330000002</v>
      </c>
      <c r="E59">
        <v>-2.91</v>
      </c>
      <c r="F59" s="1">
        <v>3.7000000000000002E-3</v>
      </c>
      <c r="G59" t="str">
        <f t="shared" si="0"/>
        <v>**</v>
      </c>
      <c r="K59" s="1"/>
      <c r="L59" s="1"/>
      <c r="O59" s="1"/>
    </row>
    <row r="60" spans="1:15" x14ac:dyDescent="0.25">
      <c r="A60" t="s">
        <v>79</v>
      </c>
      <c r="B60">
        <v>-0.70662580139999998</v>
      </c>
      <c r="C60">
        <v>0.49330590000000002</v>
      </c>
      <c r="D60">
        <v>0.25634444610000001</v>
      </c>
      <c r="E60">
        <v>-2.76</v>
      </c>
      <c r="F60" s="1">
        <v>5.7999999999999996E-3</v>
      </c>
      <c r="G60" t="str">
        <f t="shared" si="0"/>
        <v>**</v>
      </c>
      <c r="K60" s="1"/>
      <c r="L60" s="1"/>
      <c r="O60" s="1"/>
    </row>
    <row r="61" spans="1:15" x14ac:dyDescent="0.25">
      <c r="A61" t="s">
        <v>78</v>
      </c>
      <c r="B61">
        <v>-0.65151770600000003</v>
      </c>
      <c r="C61">
        <v>0.52125410000000005</v>
      </c>
      <c r="D61">
        <v>0.25466454189999999</v>
      </c>
      <c r="E61">
        <v>-2.56</v>
      </c>
      <c r="F61" s="1">
        <v>1.0999999999999999E-2</v>
      </c>
      <c r="G61" t="str">
        <f t="shared" si="0"/>
        <v>*</v>
      </c>
      <c r="K61" s="1"/>
      <c r="L61" s="1"/>
      <c r="O61" s="1"/>
    </row>
    <row r="62" spans="1:15" x14ac:dyDescent="0.25">
      <c r="A62" t="s">
        <v>76</v>
      </c>
      <c r="B62">
        <v>-0.62944668660000003</v>
      </c>
      <c r="C62">
        <v>0.53288659999999999</v>
      </c>
      <c r="D62">
        <v>0.26656573430000002</v>
      </c>
      <c r="E62">
        <v>-2.36</v>
      </c>
      <c r="F62" s="1">
        <v>1.7999999999999999E-2</v>
      </c>
      <c r="G62" t="str">
        <f t="shared" si="0"/>
        <v>*</v>
      </c>
      <c r="K62" s="1"/>
      <c r="L62" s="1"/>
      <c r="O62" s="1"/>
    </row>
    <row r="63" spans="1:15" x14ac:dyDescent="0.25">
      <c r="A63" t="s">
        <v>70</v>
      </c>
      <c r="B63">
        <v>-0.63896299219999997</v>
      </c>
      <c r="C63">
        <v>0.52783950000000002</v>
      </c>
      <c r="D63">
        <v>0.27314958020000002</v>
      </c>
      <c r="E63">
        <v>-2.34</v>
      </c>
      <c r="F63" s="1">
        <v>1.9E-2</v>
      </c>
      <c r="G63" t="str">
        <f t="shared" si="0"/>
        <v>*</v>
      </c>
      <c r="K63" s="1"/>
      <c r="L63" s="1"/>
      <c r="O63" s="1"/>
    </row>
    <row r="64" spans="1:15" x14ac:dyDescent="0.25">
      <c r="A64" t="s">
        <v>84</v>
      </c>
      <c r="B64">
        <v>-0.69452479769999997</v>
      </c>
      <c r="C64">
        <v>0.49931170000000002</v>
      </c>
      <c r="D64">
        <v>0.2749839731</v>
      </c>
      <c r="E64">
        <v>-2.5299999999999998</v>
      </c>
      <c r="F64" s="1">
        <v>1.2E-2</v>
      </c>
      <c r="G64" t="str">
        <f t="shared" si="0"/>
        <v>*</v>
      </c>
      <c r="K64" s="1"/>
      <c r="L64" s="1"/>
      <c r="O64" s="1"/>
    </row>
    <row r="65" spans="1:15" x14ac:dyDescent="0.25">
      <c r="A65" t="s">
        <v>72</v>
      </c>
      <c r="B65">
        <v>-0.63889876290000003</v>
      </c>
      <c r="C65">
        <v>0.52787340000000005</v>
      </c>
      <c r="D65">
        <v>0.25711708379999998</v>
      </c>
      <c r="E65">
        <v>-2.48</v>
      </c>
      <c r="F65" s="1">
        <v>1.2999999999999999E-2</v>
      </c>
      <c r="G65" t="str">
        <f t="shared" ref="G65:G75" si="1">IF(F65&lt;0.001,"***",IF(F65&lt;0.01,"**",IF(F65&lt;0.05,"*",IF(F65&lt;0.1,"^",""))))</f>
        <v>*</v>
      </c>
      <c r="K65" s="1"/>
      <c r="L65" s="1"/>
      <c r="O65" s="1"/>
    </row>
    <row r="66" spans="1:15" x14ac:dyDescent="0.25">
      <c r="A66" t="s">
        <v>71</v>
      </c>
      <c r="B66">
        <v>-0.56078781720000004</v>
      </c>
      <c r="C66">
        <v>0.57075920000000002</v>
      </c>
      <c r="D66">
        <v>0.2686956861</v>
      </c>
      <c r="E66">
        <v>-2.09</v>
      </c>
      <c r="F66" s="1">
        <v>3.6999999999999998E-2</v>
      </c>
      <c r="G66" t="str">
        <f t="shared" si="1"/>
        <v>*</v>
      </c>
      <c r="K66" s="1"/>
      <c r="L66" s="1"/>
      <c r="O66" s="1"/>
    </row>
    <row r="67" spans="1:15" x14ac:dyDescent="0.25">
      <c r="A67" t="s">
        <v>68</v>
      </c>
      <c r="B67">
        <v>-0.42340720199999998</v>
      </c>
      <c r="C67">
        <v>0.6548119</v>
      </c>
      <c r="D67">
        <v>0.29914486309999999</v>
      </c>
      <c r="E67">
        <v>-1.42</v>
      </c>
      <c r="F67" s="1">
        <v>0.16</v>
      </c>
      <c r="G67" t="str">
        <f t="shared" si="1"/>
        <v/>
      </c>
      <c r="K67" s="1"/>
      <c r="L67" s="1"/>
      <c r="O67" s="1"/>
    </row>
    <row r="68" spans="1:15" x14ac:dyDescent="0.25">
      <c r="A68" t="s">
        <v>81</v>
      </c>
      <c r="B68">
        <v>-0.72851898240000001</v>
      </c>
      <c r="C68">
        <v>0.48262319999999997</v>
      </c>
      <c r="D68">
        <v>0.26474903779999998</v>
      </c>
      <c r="E68">
        <v>-2.75</v>
      </c>
      <c r="F68" s="1">
        <v>5.8999999999999999E-3</v>
      </c>
      <c r="G68" t="str">
        <f t="shared" si="1"/>
        <v>**</v>
      </c>
      <c r="K68" s="1"/>
      <c r="L68" s="1"/>
      <c r="O68" s="1"/>
    </row>
    <row r="69" spans="1:15" x14ac:dyDescent="0.25">
      <c r="A69" t="s">
        <v>80</v>
      </c>
      <c r="B69">
        <v>-0.5738626899</v>
      </c>
      <c r="C69">
        <v>0.56334519999999999</v>
      </c>
      <c r="D69">
        <v>0.272770923</v>
      </c>
      <c r="E69">
        <v>-2.1</v>
      </c>
      <c r="F69" s="1">
        <v>3.5000000000000003E-2</v>
      </c>
      <c r="G69" t="str">
        <f t="shared" si="1"/>
        <v>*</v>
      </c>
      <c r="K69" s="1"/>
      <c r="L69" s="1"/>
      <c r="O69" s="1"/>
    </row>
    <row r="70" spans="1:15" x14ac:dyDescent="0.25">
      <c r="A70" t="s">
        <v>82</v>
      </c>
      <c r="B70">
        <v>-0.77784497360000004</v>
      </c>
      <c r="C70">
        <v>0.459395</v>
      </c>
      <c r="D70">
        <v>0.26939442400000002</v>
      </c>
      <c r="E70">
        <v>-2.89</v>
      </c>
      <c r="F70" s="1">
        <v>3.8999999999999998E-3</v>
      </c>
      <c r="G70" t="str">
        <f t="shared" si="1"/>
        <v>**</v>
      </c>
      <c r="K70" s="1"/>
      <c r="O70" s="1"/>
    </row>
    <row r="71" spans="1:15" x14ac:dyDescent="0.25">
      <c r="A71" t="s">
        <v>83</v>
      </c>
      <c r="B71">
        <v>-0.66261122059999999</v>
      </c>
      <c r="C71">
        <v>0.5155035</v>
      </c>
      <c r="D71">
        <v>0.48503225129999999</v>
      </c>
      <c r="E71">
        <v>-1.37</v>
      </c>
      <c r="F71" s="1">
        <v>0.17</v>
      </c>
      <c r="G71" t="str">
        <f t="shared" si="1"/>
        <v/>
      </c>
      <c r="K71" s="1"/>
      <c r="O71" s="1"/>
    </row>
    <row r="72" spans="1:15" x14ac:dyDescent="0.25">
      <c r="A72" t="s">
        <v>69</v>
      </c>
      <c r="B72">
        <v>-1.0789867312999999</v>
      </c>
      <c r="C72">
        <v>0.33993980000000001</v>
      </c>
      <c r="D72">
        <v>0.34431864140000001</v>
      </c>
      <c r="E72">
        <v>-3.13</v>
      </c>
      <c r="F72" s="1">
        <v>1.6999999999999999E-3</v>
      </c>
      <c r="G72" t="str">
        <f t="shared" si="1"/>
        <v>**</v>
      </c>
      <c r="K72" s="1"/>
      <c r="O72" s="1"/>
    </row>
    <row r="73" spans="1:15" x14ac:dyDescent="0.25">
      <c r="A73" t="s">
        <v>73</v>
      </c>
      <c r="B73">
        <v>-0.8540985901</v>
      </c>
      <c r="C73">
        <v>0.42566670000000001</v>
      </c>
      <c r="D73">
        <v>0.40291701949999997</v>
      </c>
      <c r="E73">
        <v>-2.12</v>
      </c>
      <c r="F73" s="1">
        <v>3.4000000000000002E-2</v>
      </c>
      <c r="G73" t="str">
        <f t="shared" si="1"/>
        <v>*</v>
      </c>
      <c r="K73" s="1"/>
      <c r="O73" s="1"/>
    </row>
    <row r="74" spans="1:15" x14ac:dyDescent="0.25">
      <c r="F74" s="1"/>
      <c r="K74" s="1"/>
      <c r="O74" s="1"/>
    </row>
    <row r="75" spans="1:15" x14ac:dyDescent="0.25">
      <c r="F75" s="1"/>
      <c r="K75" s="1"/>
      <c r="O75" s="1"/>
    </row>
    <row r="77" spans="1:15" x14ac:dyDescent="0.25">
      <c r="A77" t="s">
        <v>16</v>
      </c>
      <c r="B77" t="s">
        <v>17</v>
      </c>
      <c r="C77" t="s">
        <v>122</v>
      </c>
      <c r="D77" t="s">
        <v>18</v>
      </c>
    </row>
    <row r="78" spans="1:15" x14ac:dyDescent="0.25">
      <c r="A78" t="s">
        <v>19</v>
      </c>
      <c r="B78" t="s">
        <v>20</v>
      </c>
      <c r="C78">
        <v>0.40771560000000001</v>
      </c>
      <c r="D78">
        <v>0.16623199999999999</v>
      </c>
    </row>
    <row r="80" spans="1:15" x14ac:dyDescent="0.25">
      <c r="A80" t="s">
        <v>758</v>
      </c>
    </row>
    <row r="81" spans="1:2" x14ac:dyDescent="0.25">
      <c r="A81" t="s">
        <v>3</v>
      </c>
      <c r="B81">
        <v>260374.6</v>
      </c>
    </row>
    <row r="82" spans="1:2" x14ac:dyDescent="0.25">
      <c r="A82" t="s">
        <v>4</v>
      </c>
      <c r="B82">
        <v>271538.8</v>
      </c>
    </row>
    <row r="83" spans="1:2" x14ac:dyDescent="0.25">
      <c r="A83" t="s">
        <v>759</v>
      </c>
      <c r="B83">
        <v>-128724.3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76"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3" t="s">
        <v>509</v>
      </c>
      <c r="C1" s="93"/>
      <c r="D1" s="93"/>
      <c r="E1" s="93"/>
      <c r="F1" s="93"/>
    </row>
    <row r="2" spans="2:8" ht="18.75" x14ac:dyDescent="0.3">
      <c r="B2" s="94" t="s">
        <v>752</v>
      </c>
      <c r="C2" s="94"/>
      <c r="D2" s="94"/>
      <c r="E2" s="94"/>
      <c r="F2" s="94"/>
    </row>
    <row r="3" spans="2:8" ht="15.75" thickBot="1" x14ac:dyDescent="0.3">
      <c r="B3" s="27"/>
      <c r="C3" s="72" t="s">
        <v>114</v>
      </c>
      <c r="D3" s="72" t="s">
        <v>115</v>
      </c>
      <c r="E3" s="72" t="s">
        <v>116</v>
      </c>
      <c r="F3" s="72" t="s">
        <v>117</v>
      </c>
    </row>
    <row r="4" spans="2:8" x14ac:dyDescent="0.25">
      <c r="B4" s="107" t="s">
        <v>123</v>
      </c>
      <c r="C4" s="28" t="str">
        <f>_xlfn.CONCAT(FIXED(VLOOKUP($H4,'mod2'!A:G,2,0),4)," ",VLOOKUP($H4,'mod2'!A:G,7,0))</f>
        <v xml:space="preserve">-0.0542 </v>
      </c>
      <c r="D4" s="28" t="str">
        <f>_xlfn.CONCAT(FIXED(VLOOKUP($H4,'mod2.fr'!$A:H,2,0),4)," ",VLOOKUP($H4,'mod2.fr'!$A:H,7,0))</f>
        <v xml:space="preserve">-0.0526 </v>
      </c>
      <c r="E4" s="28" t="str">
        <f>_xlfn.CONCAT(FIXED(VLOOKUP($H4,'mod3.fr'!$A:G,2,0),4)," ",VLOOKUP($H4,'mod3.fr'!$A:G,7,0))</f>
        <v xml:space="preserve">-0.0487 </v>
      </c>
      <c r="F4" s="28" t="str">
        <f>_xlfn.CONCAT(FIXED(VLOOKUP($H4,'mod4.fr'!$A:H,2,0),4)," ",VLOOKUP($H4,'mod4.fr'!$A:H,7,0))</f>
        <v xml:space="preserve">-0.0477 </v>
      </c>
      <c r="H4" s="11" t="s">
        <v>120</v>
      </c>
    </row>
    <row r="5" spans="2:8" x14ac:dyDescent="0.25">
      <c r="B5" s="108" t="s">
        <v>1</v>
      </c>
      <c r="C5" s="29" t="str">
        <f>_xlfn.CONCAT("(",FIXED(VLOOKUP($H4,'mod2'!A:G,4,0),4),")")</f>
        <v>(0.0525)</v>
      </c>
      <c r="D5" s="29" t="str">
        <f>_xlfn.CONCAT("(",FIXED(VLOOKUP($H4,'mod2.fr'!$A:H,4,0),4),")")</f>
        <v>(0.0622)</v>
      </c>
      <c r="E5" s="29" t="str">
        <f>_xlfn.CONCAT("(",FIXED(VLOOKUP($H4,'mod3.fr'!$A:G,4,0),4),")")</f>
        <v>(0.0620)</v>
      </c>
      <c r="F5" s="29" t="str">
        <f>_xlfn.CONCAT("(",FIXED(VLOOKUP($H4,'mod4.fr'!$A:H,4,0),4),")")</f>
        <v>(0.0621)</v>
      </c>
    </row>
    <row r="6" spans="2:8" x14ac:dyDescent="0.25">
      <c r="B6" s="107" t="s">
        <v>0</v>
      </c>
      <c r="C6" s="28" t="str">
        <f>_xlfn.CONCAT(FIXED(VLOOKUP($H6,'mod2'!A:G,2,0),4)," ",VLOOKUP($H6,'mod2'!A:G,7,0))</f>
        <v xml:space="preserve">-0.0283 </v>
      </c>
      <c r="D6" s="28" t="str">
        <f>_xlfn.CONCAT(FIXED(VLOOKUP($H6,'mod2.fr'!$A:H,2,0),4)," ",VLOOKUP($H6,'mod2.fr'!$A:H,7,0))</f>
        <v xml:space="preserve">-0.0273 </v>
      </c>
      <c r="E6" s="28" t="str">
        <f>_xlfn.CONCAT(FIXED(VLOOKUP($H6,'mod3.fr'!$A:G,2,0),4)," ",VLOOKUP($H6,'mod3.fr'!$A:G,7,0))</f>
        <v xml:space="preserve">-0.0274 </v>
      </c>
      <c r="F6" s="28" t="str">
        <f>_xlfn.CONCAT(FIXED(VLOOKUP($H6,'mod4.fr'!$A:H,2,0),4)," ",VLOOKUP($H6,'mod4.fr'!$A:H,7,0))</f>
        <v xml:space="preserve">-0.0264 </v>
      </c>
      <c r="H6" s="11" t="s">
        <v>10</v>
      </c>
    </row>
    <row r="7" spans="2:8" x14ac:dyDescent="0.25">
      <c r="B7" s="108" t="s">
        <v>1</v>
      </c>
      <c r="C7" s="29" t="str">
        <f>_xlfn.CONCAT("(",FIXED(VLOOKUP($H6,'mod2'!A:G,4,0),4),")")</f>
        <v>(0.0213)</v>
      </c>
      <c r="D7" s="29" t="str">
        <f>_xlfn.CONCAT("(",FIXED(VLOOKUP($H6,'mod2.fr'!$A:H,4,0),4),")")</f>
        <v>(0.0239)</v>
      </c>
      <c r="E7" s="29" t="str">
        <f>_xlfn.CONCAT("(",FIXED(VLOOKUP($H6,'mod3.fr'!$A:G,4,0),4),")")</f>
        <v>(0.0238)</v>
      </c>
      <c r="F7" s="29" t="str">
        <f>_xlfn.CONCAT("(",FIXED(VLOOKUP($H6,'mod4.fr'!$A:H,4,0),4),")")</f>
        <v>(0.0238)</v>
      </c>
    </row>
    <row r="8" spans="2:8" x14ac:dyDescent="0.25">
      <c r="B8" s="107" t="s">
        <v>2</v>
      </c>
      <c r="C8" s="28" t="str">
        <f>_xlfn.CONCAT(FIXED(VLOOKUP($H8,'mod2'!A:G,2,0),4)," ",VLOOKUP($H8,'mod2'!A:G,7,0))</f>
        <v>-0.0743 **</v>
      </c>
      <c r="D8" s="28" t="str">
        <f>_xlfn.CONCAT(FIXED(VLOOKUP($H8,'mod2.fr'!$A:H,2,0),4)," ",VLOOKUP($H8,'mod2.fr'!$A:H,7,0))</f>
        <v>-0.0937 ***</v>
      </c>
      <c r="E8" s="28" t="str">
        <f>_xlfn.CONCAT(FIXED(VLOOKUP($H8,'mod3.fr'!$A:G,2,0),4)," ",VLOOKUP($H8,'mod3.fr'!$A:G,7,0))</f>
        <v>-0.0881 **</v>
      </c>
      <c r="F8" s="28" t="str">
        <f>_xlfn.CONCAT(FIXED(VLOOKUP($H8,'mod4.fr'!$A:H,2,0),4)," ",VLOOKUP($H8,'mod4.fr'!$A:H,7,0))</f>
        <v>-0.0871 **</v>
      </c>
      <c r="H8" s="11" t="s">
        <v>12</v>
      </c>
    </row>
    <row r="9" spans="2:8" x14ac:dyDescent="0.25">
      <c r="B9" s="108" t="s">
        <v>1</v>
      </c>
      <c r="C9" s="29" t="str">
        <f>_xlfn.CONCAT("(",FIXED(VLOOKUP($H8,'mod2'!A:G,4,0),4),")")</f>
        <v>(0.0243)</v>
      </c>
      <c r="D9" s="29" t="str">
        <f>_xlfn.CONCAT("(",FIXED(VLOOKUP($H8,'mod2.fr'!$A:H,4,0),4),")")</f>
        <v>(0.0272)</v>
      </c>
      <c r="E9" s="29" t="str">
        <f>_xlfn.CONCAT("(",FIXED(VLOOKUP($H8,'mod3.fr'!$A:G,4,0),4),")")</f>
        <v>(0.0271)</v>
      </c>
      <c r="F9" s="29" t="str">
        <f>_xlfn.CONCAT("(",FIXED(VLOOKUP($H8,'mod4.fr'!$A:H,4,0),4),")")</f>
        <v>(0.0271)</v>
      </c>
    </row>
    <row r="10" spans="2:8" x14ac:dyDescent="0.25">
      <c r="B10" s="107" t="s">
        <v>89</v>
      </c>
      <c r="C10" s="28" t="str">
        <f>_xlfn.CONCAT(FIXED(VLOOKUP($H10,'mod2'!A:G,2,0),4)," ",VLOOKUP($H10,'mod2'!A:G,7,0))</f>
        <v>0.0617 ***</v>
      </c>
      <c r="D10" s="28" t="str">
        <f>_xlfn.CONCAT(FIXED(VLOOKUP($H10,'mod2.fr'!$A:H,2,0),4)," ",VLOOKUP($H10,'mod2.fr'!$A:H,7,0))</f>
        <v>0.0846 ***</v>
      </c>
      <c r="E10" s="28" t="str">
        <f>_xlfn.CONCAT(FIXED(VLOOKUP($H10,'mod3.fr'!$A:G,2,0),4)," ",VLOOKUP($H10,'mod3.fr'!$A:G,7,0))</f>
        <v>0.0728 **</v>
      </c>
      <c r="F10" s="28" t="str">
        <f>_xlfn.CONCAT(FIXED(VLOOKUP($H10,'mod4.fr'!$A:H,2,0),4)," ",VLOOKUP($H10,'mod4.fr'!$A:H,7,0))</f>
        <v>0.0797 ***</v>
      </c>
      <c r="H10" s="11" t="s">
        <v>124</v>
      </c>
    </row>
    <row r="11" spans="2:8" x14ac:dyDescent="0.25">
      <c r="B11" s="108"/>
      <c r="C11" s="29" t="str">
        <f>_xlfn.CONCAT("(",FIXED(VLOOKUP($H10,'mod2'!A:G,4,0),4),")")</f>
        <v>(0.0183)</v>
      </c>
      <c r="D11" s="29" t="str">
        <f>_xlfn.CONCAT("(",FIXED(VLOOKUP($H10,'mod2.fr'!$A:H,4,0),4),")")</f>
        <v>(0.0230)</v>
      </c>
      <c r="E11" s="29" t="str">
        <f>_xlfn.CONCAT("(",FIXED(VLOOKUP($H10,'mod3.fr'!$A:G,4,0),4),")")</f>
        <v>(0.0229)</v>
      </c>
      <c r="F11" s="29" t="str">
        <f>_xlfn.CONCAT("(",FIXED(VLOOKUP($H10,'mod4.fr'!$A:H,4,0),4),")")</f>
        <v>(0.0235)</v>
      </c>
    </row>
    <row r="12" spans="2:8" x14ac:dyDescent="0.25">
      <c r="B12" s="107" t="s">
        <v>31</v>
      </c>
      <c r="C12" s="28" t="str">
        <f>_xlfn.CONCAT(FIXED(VLOOKUP($H12,'mod2'!A:G,2,0),4)," ",VLOOKUP($H12,'mod2'!A:G,7,0))</f>
        <v>-0.0868 ***</v>
      </c>
      <c r="D12" s="28" t="str">
        <f>_xlfn.CONCAT(FIXED(VLOOKUP($H12,'mod2.fr'!$A:H,2,0),4)," ",VLOOKUP($H12,'mod2.fr'!$A:H,7,0))</f>
        <v>-0.0861 ***</v>
      </c>
      <c r="E12" s="28" t="str">
        <f>_xlfn.CONCAT(FIXED(VLOOKUP($H12,'mod3.fr'!$A:G,2,0),4)," ",VLOOKUP($H12,'mod3.fr'!$A:G,7,0))</f>
        <v>-0.0476 ***</v>
      </c>
      <c r="F12" s="28" t="str">
        <f>_xlfn.CONCAT(FIXED(VLOOKUP($H12,'mod4.fr'!$A:H,2,0),4)," ",VLOOKUP($H12,'mod4.fr'!$A:H,7,0))</f>
        <v>-0.0477 ***</v>
      </c>
      <c r="H12" s="11" t="s">
        <v>31</v>
      </c>
    </row>
    <row r="13" spans="2:8" x14ac:dyDescent="0.25">
      <c r="B13" s="108"/>
      <c r="C13" s="29" t="str">
        <f>_xlfn.CONCAT("(",FIXED(VLOOKUP($H12,'mod2'!A:G,4,0),4),")")</f>
        <v>(0.0052)</v>
      </c>
      <c r="D13" s="29" t="str">
        <f>_xlfn.CONCAT("(",FIXED(VLOOKUP($H12,'mod2.fr'!$A:H,4,0),4),")")</f>
        <v>(0.0060)</v>
      </c>
      <c r="E13" s="29" t="str">
        <f>_xlfn.CONCAT("(",FIXED(VLOOKUP($H12,'mod3.fr'!$A:G,4,0),4),")")</f>
        <v>(0.0070)</v>
      </c>
      <c r="F13" s="29" t="str">
        <f>_xlfn.CONCAT("(",FIXED(VLOOKUP($H12,'mod4.fr'!$A:H,4,0),4),")")</f>
        <v>(0.0070)</v>
      </c>
    </row>
    <row r="14" spans="2:8" x14ac:dyDescent="0.25">
      <c r="B14" s="107" t="s">
        <v>508</v>
      </c>
      <c r="C14" s="28" t="str">
        <f>_xlfn.CONCAT(FIXED(VLOOKUP($H14,'mod2'!A:G,2,0),4)," ",VLOOKUP($H14,'mod2'!A:G,7,0))</f>
        <v xml:space="preserve">0.0426 </v>
      </c>
      <c r="D14" s="28" t="str">
        <f>_xlfn.CONCAT(FIXED(VLOOKUP($H14,'mod2.fr'!$A:H,2,0),4)," ",VLOOKUP($H14,'mod2.fr'!$A:H,7,0))</f>
        <v xml:space="preserve">0.0400 </v>
      </c>
      <c r="E14" s="28" t="str">
        <f>_xlfn.CONCAT(FIXED(VLOOKUP($H14,'mod3.fr'!$A:G,2,0),4)," ",VLOOKUP($H14,'mod3.fr'!$A:G,7,0))</f>
        <v>-0.0616 ^</v>
      </c>
      <c r="F14" s="28" t="str">
        <f>_xlfn.CONCAT(FIXED(VLOOKUP($H14,'mod4.fr'!$A:H,2,0),4)," ",VLOOKUP($H14,'mod4.fr'!$A:H,7,0))</f>
        <v>-0.0635 ^</v>
      </c>
      <c r="H14" s="11" t="s">
        <v>172</v>
      </c>
    </row>
    <row r="15" spans="2:8" x14ac:dyDescent="0.25">
      <c r="B15" s="108"/>
      <c r="C15" s="29" t="str">
        <f>_xlfn.CONCAT("(",FIXED(VLOOKUP($H14,'mod2'!A:G,4,0),4),")")</f>
        <v>(0.0294)</v>
      </c>
      <c r="D15" s="29" t="str">
        <f>_xlfn.CONCAT("(",FIXED(VLOOKUP($H14,'mod2.fr'!$A:H,4,0),4),")")</f>
        <v>(0.0322)</v>
      </c>
      <c r="E15" s="29" t="str">
        <f>_xlfn.CONCAT("(",FIXED(VLOOKUP($H14,'mod3.fr'!$A:G,4,0),4),")")</f>
        <v>(0.0338)</v>
      </c>
      <c r="F15" s="29" t="str">
        <f>_xlfn.CONCAT("(",FIXED(VLOOKUP($H14,'mod4.fr'!$A:H,4,0),4),")")</f>
        <v>(0.0338)</v>
      </c>
    </row>
    <row r="16" spans="2:8" x14ac:dyDescent="0.25">
      <c r="B16" s="107" t="s">
        <v>90</v>
      </c>
      <c r="C16" s="28" t="str">
        <f>_xlfn.CONCAT(FIXED(VLOOKUP($H16,'mod2'!A:G,2,0),4)," ",VLOOKUP($H16,'mod2'!A:G,7,0))</f>
        <v>-0.1476 ***</v>
      </c>
      <c r="D16" s="28" t="str">
        <f>_xlfn.CONCAT(FIXED(VLOOKUP($H16,'mod2.fr'!$A:H,2,0),4)," ",VLOOKUP($H16,'mod2.fr'!$A:H,7,0))</f>
        <v>-0.1982 ***</v>
      </c>
      <c r="E16" s="28" t="str">
        <f>_xlfn.CONCAT(FIXED(VLOOKUP($H16,'mod3.fr'!$A:G,2,0),4)," ",VLOOKUP($H16,'mod3.fr'!$A:G,7,0))</f>
        <v>-0.2029 ***</v>
      </c>
      <c r="F16" s="28" t="str">
        <f>_xlfn.CONCAT(FIXED(VLOOKUP($H16,'mod4.fr'!$A:H,2,0),4)," ",VLOOKUP($H16,'mod4.fr'!$A:H,7,0))</f>
        <v>-0.1954 ***</v>
      </c>
      <c r="H16" s="11" t="s">
        <v>23</v>
      </c>
    </row>
    <row r="17" spans="2:8" x14ac:dyDescent="0.25">
      <c r="B17" s="108"/>
      <c r="C17" s="29" t="str">
        <f>_xlfn.CONCAT("(",FIXED(VLOOKUP($H16,'mod2'!A:G,4,0),4),")")</f>
        <v>(0.0218)</v>
      </c>
      <c r="D17" s="29" t="str">
        <f>_xlfn.CONCAT("(",FIXED(VLOOKUP($H16,'mod2.fr'!$A:H,4,0),4),")")</f>
        <v>(0.0293)</v>
      </c>
      <c r="E17" s="29" t="str">
        <f>_xlfn.CONCAT("(",FIXED(VLOOKUP($H16,'mod3.fr'!$A:G,4,0),4),")")</f>
        <v>(0.0291)</v>
      </c>
      <c r="F17" s="29" t="str">
        <f>_xlfn.CONCAT("(",FIXED(VLOOKUP($H16,'mod4.fr'!$A:H,4,0),4),")")</f>
        <v>(0.0292)</v>
      </c>
    </row>
    <row r="18" spans="2:8" x14ac:dyDescent="0.25">
      <c r="B18" s="107" t="s">
        <v>91</v>
      </c>
      <c r="C18" s="28" t="str">
        <f>_xlfn.CONCAT(FIXED(VLOOKUP($H18,'mod2'!A:G,2,0),4)," ",VLOOKUP($H18,'mod2'!A:G,7,0))</f>
        <v xml:space="preserve">-0.0154 </v>
      </c>
      <c r="D18" s="28" t="str">
        <f>_xlfn.CONCAT(FIXED(VLOOKUP($H18,'mod2.fr'!$A:H,2,0),4)," ",VLOOKUP($H18,'mod2.fr'!$A:H,7,0))</f>
        <v xml:space="preserve">-0.0220 </v>
      </c>
      <c r="E18" s="28" t="str">
        <f>_xlfn.CONCAT(FIXED(VLOOKUP($H18,'mod3.fr'!$A:G,2,0),4)," ",VLOOKUP($H18,'mod3.fr'!$A:G,7,0))</f>
        <v xml:space="preserve">-0.0271 </v>
      </c>
      <c r="F18" s="28" t="str">
        <f>_xlfn.CONCAT(FIXED(VLOOKUP($H18,'mod4.fr'!$A:H,2,0),4)," ",VLOOKUP($H18,'mod4.fr'!$A:H,7,0))</f>
        <v xml:space="preserve">-0.0230 </v>
      </c>
      <c r="H18" s="11" t="s">
        <v>24</v>
      </c>
    </row>
    <row r="19" spans="2:8" x14ac:dyDescent="0.25">
      <c r="B19" s="108"/>
      <c r="C19" s="29" t="str">
        <f>_xlfn.CONCAT("(",FIXED(VLOOKUP($H18,'mod2'!A:G,4,0),4),")")</f>
        <v>(0.0240)</v>
      </c>
      <c r="D19" s="29" t="str">
        <f>_xlfn.CONCAT("(",FIXED(VLOOKUP($H18,'mod2.fr'!$A:H,4,0),4),")")</f>
        <v>(0.0320)</v>
      </c>
      <c r="E19" s="29" t="str">
        <f>_xlfn.CONCAT("(",FIXED(VLOOKUP($H18,'mod3.fr'!$A:G,4,0),4),")")</f>
        <v>(0.0318)</v>
      </c>
      <c r="F19" s="29" t="str">
        <f>_xlfn.CONCAT("(",FIXED(VLOOKUP($H18,'mod4.fr'!$A:H,4,0),4),")")</f>
        <v>(0.0319)</v>
      </c>
    </row>
    <row r="20" spans="2:8" x14ac:dyDescent="0.25">
      <c r="B20" s="107" t="s">
        <v>92</v>
      </c>
      <c r="C20" s="28" t="str">
        <f>_xlfn.CONCAT(FIXED(VLOOKUP($H20,'mod2'!A:G,2,0),4)," ",VLOOKUP($H20,'mod2'!A:G,7,0))</f>
        <v xml:space="preserve">0.0337 </v>
      </c>
      <c r="D20" s="28" t="str">
        <f>_xlfn.CONCAT(FIXED(VLOOKUP($H20,'mod2.fr'!$A:H,2,0),4)," ",VLOOKUP($H20,'mod2.fr'!$A:H,7,0))</f>
        <v xml:space="preserve">0.0282 </v>
      </c>
      <c r="E20" s="28" t="str">
        <f>_xlfn.CONCAT(FIXED(VLOOKUP($H20,'mod3.fr'!$A:G,2,0),4)," ",VLOOKUP($H20,'mod3.fr'!$A:G,7,0))</f>
        <v xml:space="preserve">0.0270 </v>
      </c>
      <c r="F20" s="28" t="str">
        <f>_xlfn.CONCAT(FIXED(VLOOKUP($H20,'mod4.fr'!$A:H,2,0),4)," ",VLOOKUP($H20,'mod4.fr'!$A:H,7,0))</f>
        <v xml:space="preserve">0.0258 </v>
      </c>
      <c r="H20" s="11" t="s">
        <v>25</v>
      </c>
    </row>
    <row r="21" spans="2:8" x14ac:dyDescent="0.25">
      <c r="B21" s="108"/>
      <c r="C21" s="29" t="str">
        <f>_xlfn.CONCAT("(",FIXED(VLOOKUP($H20,'mod2'!A:G,4,0),4),")")</f>
        <v>(0.0268)</v>
      </c>
      <c r="D21" s="29" t="str">
        <f>_xlfn.CONCAT("(",FIXED(VLOOKUP($H20,'mod2.fr'!$A:H,4,0),4),")")</f>
        <v>(0.0322)</v>
      </c>
      <c r="E21" s="29" t="str">
        <f>_xlfn.CONCAT("(",FIXED(VLOOKUP($H20,'mod3.fr'!$A:G,4,0),4),")")</f>
        <v>(0.0321)</v>
      </c>
      <c r="F21" s="29" t="str">
        <f>_xlfn.CONCAT("(",FIXED(VLOOKUP($H20,'mod4.fr'!$A:H,4,0),4),")")</f>
        <v>(0.0321)</v>
      </c>
    </row>
    <row r="22" spans="2:8" x14ac:dyDescent="0.25">
      <c r="B22" s="107" t="s">
        <v>93</v>
      </c>
      <c r="C22" s="28" t="str">
        <f>_xlfn.CONCAT(FIXED(VLOOKUP($H22,'mod2'!A:G,2,0),4)," ",VLOOKUP($H22,'mod2'!A:G,7,0))</f>
        <v xml:space="preserve">-0.0730 </v>
      </c>
      <c r="D22" s="28" t="str">
        <f>_xlfn.CONCAT(FIXED(VLOOKUP($H22,'mod2.fr'!$A:H,2,0),4)," ",VLOOKUP($H22,'mod2.fr'!$A:H,7,0))</f>
        <v>-0.1102 *</v>
      </c>
      <c r="E22" s="28" t="str">
        <f>_xlfn.CONCAT(FIXED(VLOOKUP($H22,'mod3.fr'!$A:G,2,0),4)," ",VLOOKUP($H22,'mod3.fr'!$A:G,7,0))</f>
        <v>-0.1033 ^</v>
      </c>
      <c r="F22" s="28" t="str">
        <f>_xlfn.CONCAT(FIXED(VLOOKUP($H22,'mod4.fr'!$A:H,2,0),4)," ",VLOOKUP($H22,'mod4.fr'!$A:H,7,0))</f>
        <v>-0.0993 ^</v>
      </c>
      <c r="H22" s="11" t="s">
        <v>26</v>
      </c>
    </row>
    <row r="23" spans="2:8" x14ac:dyDescent="0.25">
      <c r="B23" s="108"/>
      <c r="C23" s="29" t="str">
        <f>_xlfn.CONCAT("(",FIXED(VLOOKUP($H22,'mod2'!A:G,4,0),4),")")</f>
        <v>(0.0462)</v>
      </c>
      <c r="D23" s="29" t="str">
        <f>_xlfn.CONCAT("(",FIXED(VLOOKUP($H22,'mod2.fr'!$A:H,4,0),4),")")</f>
        <v>(0.0560)</v>
      </c>
      <c r="E23" s="29" t="str">
        <f>_xlfn.CONCAT("(",FIXED(VLOOKUP($H22,'mod3.fr'!$A:G,4,0),4),")")</f>
        <v>(0.0559)</v>
      </c>
      <c r="F23" s="29" t="str">
        <f>_xlfn.CONCAT("(",FIXED(VLOOKUP($H22,'mod4.fr'!$A:H,4,0),4),")")</f>
        <v>(0.0560)</v>
      </c>
    </row>
    <row r="24" spans="2:8" x14ac:dyDescent="0.25">
      <c r="B24" s="107" t="s">
        <v>32</v>
      </c>
      <c r="C24" s="28" t="str">
        <f>_xlfn.CONCAT(FIXED(VLOOKUP($H24,'mod2'!A:G,2,0),4)," ",VLOOKUP($H24,'mod2'!A:G,7,0))</f>
        <v xml:space="preserve">0.0179 </v>
      </c>
      <c r="D24" s="28" t="str">
        <f>_xlfn.CONCAT(FIXED(VLOOKUP($H24,'mod2.fr'!$A:H,2,0),4)," ",VLOOKUP($H24,'mod2.fr'!$A:H,7,0))</f>
        <v>0.0271 ^</v>
      </c>
      <c r="E24" s="28" t="str">
        <f>_xlfn.CONCAT(FIXED(VLOOKUP($H24,'mod3.fr'!$A:G,2,0),4)," ",VLOOKUP($H24,'mod3.fr'!$A:G,7,0))</f>
        <v xml:space="preserve">0.0230 </v>
      </c>
      <c r="F24" s="28" t="str">
        <f>_xlfn.CONCAT(FIXED(VLOOKUP($H24,'mod4.fr'!$A:H,2,0),4)," ",VLOOKUP($H24,'mod4.fr'!$A:H,7,0))</f>
        <v xml:space="preserve">0.0201 </v>
      </c>
      <c r="H24" s="11" t="s">
        <v>32</v>
      </c>
    </row>
    <row r="25" spans="2:8" x14ac:dyDescent="0.25">
      <c r="B25" s="108"/>
      <c r="C25" s="29" t="str">
        <f>_xlfn.CONCAT("(",FIXED(VLOOKUP($H24,'mod2'!A:G,4,0),4),")")</f>
        <v>(0.0129)</v>
      </c>
      <c r="D25" s="29" t="str">
        <f>_xlfn.CONCAT("(",FIXED(VLOOKUP($H24,'mod2.fr'!$A:H,4,0),4),")")</f>
        <v>(0.0152)</v>
      </c>
      <c r="E25" s="29" t="str">
        <f>_xlfn.CONCAT("(",FIXED(VLOOKUP($H24,'mod3.fr'!$A:G,4,0),4),")")</f>
        <v>(0.0152)</v>
      </c>
      <c r="F25" s="29" t="str">
        <f>_xlfn.CONCAT("(",FIXED(VLOOKUP($H24,'mod4.fr'!$A:H,4,0),4),")")</f>
        <v>(0.0152)</v>
      </c>
    </row>
    <row r="26" spans="2:8" x14ac:dyDescent="0.25">
      <c r="B26" s="107" t="s">
        <v>94</v>
      </c>
      <c r="C26" s="28" t="str">
        <f>_xlfn.CONCAT(FIXED(VLOOKUP($H26,'mod2'!A:G,2,0),4)," ",VLOOKUP($H26,'mod2'!A:G,7,0))</f>
        <v>0.0116 ***</v>
      </c>
      <c r="D26" s="28" t="str">
        <f>_xlfn.CONCAT(FIXED(VLOOKUP($H26,'mod2.fr'!$A:H,2,0),4)," ",VLOOKUP($H26,'mod2.fr'!$A:H,7,0))</f>
        <v>0.0145 ***</v>
      </c>
      <c r="E26" s="28" t="str">
        <f>_xlfn.CONCAT(FIXED(VLOOKUP($H26,'mod3.fr'!$A:G,2,0),4)," ",VLOOKUP($H26,'mod3.fr'!$A:G,7,0))</f>
        <v>0.0149 ***</v>
      </c>
      <c r="F26" s="28" t="str">
        <f>_xlfn.CONCAT(FIXED(VLOOKUP($H26,'mod4.fr'!$A:H,2,0),4)," ",VLOOKUP($H26,'mod4.fr'!$A:H,7,0))</f>
        <v>0.0152 ***</v>
      </c>
      <c r="H26" s="11" t="s">
        <v>33</v>
      </c>
    </row>
    <row r="27" spans="2:8" x14ac:dyDescent="0.25">
      <c r="B27" s="108"/>
      <c r="C27" s="29" t="str">
        <f>_xlfn.CONCAT("(",FIXED(VLOOKUP($H26,'mod2'!A:G,4,0),4),")")</f>
        <v>(0.0035)</v>
      </c>
      <c r="D27" s="29" t="str">
        <f>_xlfn.CONCAT("(",FIXED(VLOOKUP($H26,'mod2.fr'!$A:H,4,0),4),")")</f>
        <v>(0.0040)</v>
      </c>
      <c r="E27" s="29" t="str">
        <f>_xlfn.CONCAT("(",FIXED(VLOOKUP($H26,'mod3.fr'!$A:G,4,0),4),")")</f>
        <v>(0.0040)</v>
      </c>
      <c r="F27" s="29" t="str">
        <f>_xlfn.CONCAT("(",FIXED(VLOOKUP($H26,'mod4.fr'!$A:H,4,0),4),")")</f>
        <v>(0.0040)</v>
      </c>
    </row>
    <row r="28" spans="2:8" x14ac:dyDescent="0.25">
      <c r="B28" s="107" t="s">
        <v>125</v>
      </c>
      <c r="C28" s="28" t="str">
        <f>_xlfn.CONCAT(FIXED(VLOOKUP($H28,'mod2'!A:G,2,0),4)," ",VLOOKUP($H28,'mod2'!A:G,7,0))</f>
        <v xml:space="preserve">-0.0079 </v>
      </c>
      <c r="D28" s="28" t="str">
        <f>_xlfn.CONCAT(FIXED(VLOOKUP($H28,'mod2.fr'!$A:H,2,0),4)," ",VLOOKUP($H28,'mod2.fr'!$A:H,7,0))</f>
        <v>-0.0120 ^</v>
      </c>
      <c r="E28" s="28" t="str">
        <f>_xlfn.CONCAT(FIXED(VLOOKUP($H28,'mod3.fr'!$A:G,2,0),4)," ",VLOOKUP($H28,'mod3.fr'!$A:G,7,0))</f>
        <v>-0.0108 ^</v>
      </c>
      <c r="F28" s="28" t="str">
        <f>_xlfn.CONCAT(FIXED(VLOOKUP($H28,'mod4.fr'!$A:H,2,0),4)," ",VLOOKUP($H28,'mod4.fr'!$A:H,7,0))</f>
        <v xml:space="preserve">-0.0105 </v>
      </c>
      <c r="H28" s="11" t="s">
        <v>118</v>
      </c>
    </row>
    <row r="29" spans="2:8" x14ac:dyDescent="0.25">
      <c r="B29" s="108"/>
      <c r="C29" s="29" t="str">
        <f>_xlfn.CONCAT("(",FIXED(VLOOKUP($H28,'mod2'!A:G,4,0),4),")")</f>
        <v>(0.0055)</v>
      </c>
      <c r="D29" s="29" t="str">
        <f>_xlfn.CONCAT("(",FIXED(VLOOKUP($H28,'mod2.fr'!$A:H,4,0),4),")")</f>
        <v>(0.0064)</v>
      </c>
      <c r="E29" s="29" t="str">
        <f>_xlfn.CONCAT("(",FIXED(VLOOKUP($H28,'mod3.fr'!$A:G,4,0),4),")")</f>
        <v>(0.0064)</v>
      </c>
      <c r="F29" s="29" t="str">
        <f>_xlfn.CONCAT("(",FIXED(VLOOKUP($H28,'mod4.fr'!$A:H,4,0),4),")")</f>
        <v>(0.0064)</v>
      </c>
    </row>
    <row r="30" spans="2:8" x14ac:dyDescent="0.25">
      <c r="B30" s="107" t="s">
        <v>95</v>
      </c>
      <c r="C30" s="28" t="str">
        <f>_xlfn.CONCAT(FIXED(VLOOKUP($H30,'mod2'!A:G,2,0),4)," ",VLOOKUP($H30,'mod2'!A:G,7,0))</f>
        <v>0.0840 ***</v>
      </c>
      <c r="D30" s="28" t="str">
        <f>_xlfn.CONCAT(FIXED(VLOOKUP($H30,'mod2.fr'!$A:H,2,0),4)," ",VLOOKUP($H30,'mod2.fr'!$A:H,7,0))</f>
        <v>0.1114 ***</v>
      </c>
      <c r="E30" s="28" t="str">
        <f>_xlfn.CONCAT(FIXED(VLOOKUP($H30,'mod3.fr'!$A:G,2,0),4)," ",VLOOKUP($H30,'mod3.fr'!$A:G,7,0))</f>
        <v>0.1019 ***</v>
      </c>
      <c r="F30" s="28" t="str">
        <f>_xlfn.CONCAT(FIXED(VLOOKUP($H30,'mod4.fr'!$A:H,2,0),4)," ",VLOOKUP($H30,'mod4.fr'!$A:H,7,0))</f>
        <v>0.1035 ***</v>
      </c>
      <c r="H30" s="11" t="s">
        <v>29</v>
      </c>
    </row>
    <row r="31" spans="2:8" x14ac:dyDescent="0.25">
      <c r="B31" s="108"/>
      <c r="C31" s="29" t="str">
        <f>_xlfn.CONCAT("(",FIXED(VLOOKUP($H30,'mod2'!A:G,4,0),4),")")</f>
        <v>(0.0235)</v>
      </c>
      <c r="D31" s="29" t="str">
        <f>_xlfn.CONCAT("(",FIXED(VLOOKUP($H30,'mod2.fr'!$A:H,4,0),4),")")</f>
        <v>(0.0297)</v>
      </c>
      <c r="E31" s="29" t="str">
        <f>_xlfn.CONCAT("(",FIXED(VLOOKUP($H30,'mod3.fr'!$A:G,4,0),4),")")</f>
        <v>(0.0296)</v>
      </c>
      <c r="F31" s="29" t="str">
        <f>_xlfn.CONCAT("(",FIXED(VLOOKUP($H30,'mod4.fr'!$A:H,4,0),4),")")</f>
        <v>(0.0297)</v>
      </c>
    </row>
    <row r="32" spans="2:8" x14ac:dyDescent="0.25">
      <c r="B32" s="107" t="s">
        <v>96</v>
      </c>
      <c r="C32" s="28" t="str">
        <f>_xlfn.CONCAT(FIXED(VLOOKUP($H32,'mod2'!A:G,2,0),4)," ",VLOOKUP($H32,'mod2'!A:G,7,0))</f>
        <v>0.1712 ***</v>
      </c>
      <c r="D32" s="28" t="str">
        <f>_xlfn.CONCAT(FIXED(VLOOKUP($H32,'mod2.fr'!$A:H,2,0),4)," ",VLOOKUP($H32,'mod2.fr'!$A:H,7,0))</f>
        <v>0.2077 ***</v>
      </c>
      <c r="E32" s="28" t="str">
        <f>_xlfn.CONCAT(FIXED(VLOOKUP($H32,'mod3.fr'!$A:G,2,0),4)," ",VLOOKUP($H32,'mod3.fr'!$A:G,7,0))</f>
        <v>0.1971 ***</v>
      </c>
      <c r="F32" s="28" t="str">
        <f>_xlfn.CONCAT(FIXED(VLOOKUP($H32,'mod4.fr'!$A:H,2,0),4)," ",VLOOKUP($H32,'mod4.fr'!$A:H,7,0))</f>
        <v>0.2024 ***</v>
      </c>
      <c r="H32" s="11" t="s">
        <v>30</v>
      </c>
    </row>
    <row r="33" spans="2:8" x14ac:dyDescent="0.25">
      <c r="B33" s="108"/>
      <c r="C33" s="29" t="str">
        <f>_xlfn.CONCAT("(",FIXED(VLOOKUP($H32,'mod2'!A:G,4,0),4),")")</f>
        <v>(0.0256)</v>
      </c>
      <c r="D33" s="29" t="str">
        <f>_xlfn.CONCAT("(",FIXED(VLOOKUP($H32,'mod2.fr'!$A:H,4,0),4),")")</f>
        <v>(0.0327)</v>
      </c>
      <c r="E33" s="29" t="str">
        <f>_xlfn.CONCAT("(",FIXED(VLOOKUP($H32,'mod3.fr'!$A:G,4,0),4),")")</f>
        <v>(0.0326)</v>
      </c>
      <c r="F33" s="29" t="str">
        <f>_xlfn.CONCAT("(",FIXED(VLOOKUP($H32,'mod4.fr'!$A:H,4,0),4),")")</f>
        <v>(0.0327)</v>
      </c>
    </row>
    <row r="34" spans="2:8" x14ac:dyDescent="0.25">
      <c r="B34" s="107" t="s">
        <v>97</v>
      </c>
      <c r="C34" s="28" t="str">
        <f>_xlfn.CONCAT(FIXED(VLOOKUP($H34,'mod2'!A:G,2,0),4)," ",VLOOKUP($H34,'mod2'!A:G,7,0))</f>
        <v>0.1518 ***</v>
      </c>
      <c r="D34" s="28" t="str">
        <f>_xlfn.CONCAT(FIXED(VLOOKUP($H34,'mod2.fr'!$A:H,2,0),4)," ",VLOOKUP($H34,'mod2.fr'!$A:H,7,0))</f>
        <v>0.1567 **</v>
      </c>
      <c r="E34" s="28" t="str">
        <f>_xlfn.CONCAT(FIXED(VLOOKUP($H34,'mod3.fr'!$A:G,2,0),4)," ",VLOOKUP($H34,'mod3.fr'!$A:G,7,0))</f>
        <v>0.1436 **</v>
      </c>
      <c r="F34" s="28" t="str">
        <f>_xlfn.CONCAT(FIXED(VLOOKUP($H34,'mod4.fr'!$A:H,2,0),4)," ",VLOOKUP($H34,'mod4.fr'!$A:H,7,0))</f>
        <v>0.1640 ***</v>
      </c>
      <c r="H34" s="11" t="s">
        <v>27</v>
      </c>
    </row>
    <row r="35" spans="2:8" x14ac:dyDescent="0.25">
      <c r="B35" s="108"/>
      <c r="C35" s="29" t="str">
        <f>_xlfn.CONCAT("(",FIXED(VLOOKUP($H34,'mod2'!A:G,4,0),4),")")</f>
        <v>(0.0400)</v>
      </c>
      <c r="D35" s="29" t="str">
        <f>_xlfn.CONCAT("(",FIXED(VLOOKUP($H34,'mod2.fr'!$A:H,4,0),4),")")</f>
        <v>(0.0488)</v>
      </c>
      <c r="E35" s="29" t="str">
        <f>_xlfn.CONCAT("(",FIXED(VLOOKUP($H34,'mod3.fr'!$A:G,4,0),4),")")</f>
        <v>(0.0487)</v>
      </c>
      <c r="F35" s="29" t="str">
        <f>_xlfn.CONCAT("(",FIXED(VLOOKUP($H34,'mod4.fr'!$A:H,4,0),4),")")</f>
        <v>(0.0495)</v>
      </c>
    </row>
    <row r="36" spans="2:8" x14ac:dyDescent="0.25">
      <c r="B36" s="107" t="s">
        <v>98</v>
      </c>
      <c r="C36" s="28" t="str">
        <f>_xlfn.CONCAT(FIXED(VLOOKUP($H36,'mod2'!A:G,2,0),4)," ",VLOOKUP($H36,'mod2'!A:G,7,0))</f>
        <v>0.1063 .</v>
      </c>
      <c r="D36" s="28" t="str">
        <f>_xlfn.CONCAT(FIXED(VLOOKUP($H36,'mod2.fr'!$A:H,2,0),4)," ",VLOOKUP($H36,'mod2.fr'!$A:H,7,0))</f>
        <v xml:space="preserve">0.0913 </v>
      </c>
      <c r="E36" s="28" t="str">
        <f>_xlfn.CONCAT(FIXED(VLOOKUP($H36,'mod3.fr'!$A:G,2,0),4)," ",VLOOKUP($H36,'mod3.fr'!$A:G,7,0))</f>
        <v xml:space="preserve">0.0844 </v>
      </c>
      <c r="F36" s="28" t="str">
        <f>_xlfn.CONCAT(FIXED(VLOOKUP($H36,'mod4.fr'!$A:H,2,0),4)," ",VLOOKUP($H36,'mod4.fr'!$A:H,7,0))</f>
        <v xml:space="preserve">0.0967 </v>
      </c>
      <c r="H36" s="11" t="s">
        <v>28</v>
      </c>
    </row>
    <row r="37" spans="2:8" x14ac:dyDescent="0.25">
      <c r="B37" s="108"/>
      <c r="C37" s="29" t="str">
        <f>_xlfn.CONCAT("(",FIXED(VLOOKUP($H36,'mod2'!A:G,4,0),4),")")</f>
        <v>(0.0623)</v>
      </c>
      <c r="D37" s="29" t="str">
        <f>_xlfn.CONCAT("(",FIXED(VLOOKUP($H36,'mod2.fr'!$A:H,4,0),4),")")</f>
        <v>(0.0746)</v>
      </c>
      <c r="E37" s="29" t="str">
        <f>_xlfn.CONCAT("(",FIXED(VLOOKUP($H36,'mod3.fr'!$A:G,4,0),4),")")</f>
        <v>(0.0745)</v>
      </c>
      <c r="F37" s="29" t="str">
        <f>_xlfn.CONCAT("(",FIXED(VLOOKUP($H36,'mod4.fr'!$A:H,4,0),4),")")</f>
        <v>(0.0754)</v>
      </c>
    </row>
    <row r="38" spans="2:8" x14ac:dyDescent="0.25">
      <c r="B38" s="107" t="s">
        <v>34</v>
      </c>
      <c r="C38" s="28" t="str">
        <f>_xlfn.CONCAT(FIXED(VLOOKUP($H38,'mod2'!A:G,2,0),4)," ",VLOOKUP($H38,'mod2'!A:G,7,0))</f>
        <v>0.0037 ***</v>
      </c>
      <c r="D38" s="28" t="str">
        <f>_xlfn.CONCAT(FIXED(VLOOKUP($H38,'mod2.fr'!$A:H,2,0),4)," ",VLOOKUP($H38,'mod2.fr'!$A:H,7,0))</f>
        <v>0.0043 ***</v>
      </c>
      <c r="E38" s="28" t="str">
        <f>_xlfn.CONCAT(FIXED(VLOOKUP($H38,'mod3.fr'!$A:G,2,0),4)," ",VLOOKUP($H38,'mod3.fr'!$A:G,7,0))</f>
        <v>0.0042 ***</v>
      </c>
      <c r="F38" s="28" t="str">
        <f>_xlfn.CONCAT(FIXED(VLOOKUP($H38,'mod4.fr'!$A:H,2,0),4)," ",VLOOKUP($H38,'mod4.fr'!$A:H,7,0))</f>
        <v>0.0043 ***</v>
      </c>
      <c r="H38" s="11" t="s">
        <v>34</v>
      </c>
    </row>
    <row r="39" spans="2:8" x14ac:dyDescent="0.25">
      <c r="B39" s="108"/>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7" t="s">
        <v>99</v>
      </c>
      <c r="C40" s="28" t="str">
        <f>_xlfn.CONCAT(FIXED(VLOOKUP($H40,'mod2'!A:G,2,0),4)," ",VLOOKUP($H40,'mod2'!A:G,7,0))</f>
        <v>-0.0011 ***</v>
      </c>
      <c r="D40" s="28" t="str">
        <f>_xlfn.CONCAT(FIXED(VLOOKUP($H40,'mod2.fr'!$A:H,2,0),4)," ",VLOOKUP($H40,'mod2.fr'!$A:H,7,0))</f>
        <v>-0.0011 ***</v>
      </c>
      <c r="E40" s="28" t="str">
        <f>_xlfn.CONCAT(FIXED(VLOOKUP($H40,'mod3.fr'!$A:G,2,0),4)," ",VLOOKUP($H40,'mod3.fr'!$A:G,7,0))</f>
        <v>-0.0005 *</v>
      </c>
      <c r="F40" s="28" t="str">
        <f>_xlfn.CONCAT(FIXED(VLOOKUP($H40,'mod4.fr'!$A:H,2,0),4)," ",VLOOKUP($H40,'mod4.fr'!$A:H,7,0))</f>
        <v>-0.0005 *</v>
      </c>
      <c r="H40" s="11" t="s">
        <v>35</v>
      </c>
    </row>
    <row r="41" spans="2:8" x14ac:dyDescent="0.25">
      <c r="B41" s="108"/>
      <c r="C41" s="29" t="str">
        <f>_xlfn.CONCAT("(",FIXED(VLOOKUP($H40,'mod2'!A:G,4,0),4),")")</f>
        <v>(0.0002)</v>
      </c>
      <c r="D41" s="29" t="str">
        <f>_xlfn.CONCAT("(",FIXED(VLOOKUP($H40,'mod2.fr'!$A:H,4,0),4),")")</f>
        <v>(0.0002)</v>
      </c>
      <c r="E41" s="29" t="str">
        <f>_xlfn.CONCAT("(",FIXED(VLOOKUP($H40,'mod3.fr'!$A:G,4,0),4),")")</f>
        <v>(0.0002)</v>
      </c>
      <c r="F41" s="29" t="str">
        <f>_xlfn.CONCAT("(",FIXED(VLOOKUP($H40,'mod4.fr'!$A:H,4,0),4),")")</f>
        <v>(0.0002)</v>
      </c>
    </row>
    <row r="42" spans="2:8" x14ac:dyDescent="0.25">
      <c r="B42" s="107" t="s">
        <v>100</v>
      </c>
      <c r="C42" s="28" t="str">
        <f>_xlfn.CONCAT(FIXED(VLOOKUP($H42,'mod2'!A:G,2,0),4)," ",VLOOKUP($H42,'mod2'!A:G,7,0))</f>
        <v>0.0004 ***</v>
      </c>
      <c r="D42" s="28" t="str">
        <f>_xlfn.CONCAT(FIXED(VLOOKUP($H42,'mod2.fr'!$A:H,2,0),4)," ",VLOOKUP($H42,'mod2.fr'!$A:H,7,0))</f>
        <v xml:space="preserve">0.0001 </v>
      </c>
      <c r="E42" s="28" t="str">
        <f>_xlfn.CONCAT(FIXED(VLOOKUP($H42,'mod3.fr'!$A:G,2,0),4)," ",VLOOKUP($H42,'mod3.fr'!$A:G,7,0))</f>
        <v>0.0003 *</v>
      </c>
      <c r="F42" s="28" t="str">
        <f>_xlfn.CONCAT(FIXED(VLOOKUP($H42,'mod4.fr'!$A:H,2,0),4)," ",VLOOKUP($H42,'mod4.fr'!$A:H,7,0))</f>
        <v>0.0003 *</v>
      </c>
      <c r="H42" s="11" t="s">
        <v>36</v>
      </c>
    </row>
    <row r="43" spans="2:8" x14ac:dyDescent="0.25">
      <c r="B43" s="108"/>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7" t="s">
        <v>101</v>
      </c>
      <c r="C44" s="28" t="str">
        <f>_xlfn.CONCAT(FIXED(VLOOKUP($H44,'mod2'!A:G,2,0),4)," ",VLOOKUP($H44,'mod2'!A:G,7,0))</f>
        <v xml:space="preserve">-0.0125 </v>
      </c>
      <c r="D44" s="28" t="str">
        <f>_xlfn.CONCAT(FIXED(VLOOKUP($H44,'mod2.fr'!$A:H,2,0),4)," ",VLOOKUP($H44,'mod2.fr'!$A:H,7,0))</f>
        <v xml:space="preserve">-0.0031 </v>
      </c>
      <c r="E44" s="28" t="str">
        <f>_xlfn.CONCAT(FIXED(VLOOKUP($H44,'mod3.fr'!$A:G,2,0),4)," ",VLOOKUP($H44,'mod3.fr'!$A:G,7,0))</f>
        <v xml:space="preserve">0.0032 </v>
      </c>
      <c r="F44" s="28" t="str">
        <f>_xlfn.CONCAT(FIXED(VLOOKUP($H44,'mod4.fr'!$A:H,2,0),4)," ",VLOOKUP($H44,'mod4.fr'!$A:H,7,0))</f>
        <v xml:space="preserve">0.0007 </v>
      </c>
      <c r="H44" s="11" t="s">
        <v>37</v>
      </c>
    </row>
    <row r="45" spans="2:8" x14ac:dyDescent="0.25">
      <c r="B45" s="108"/>
      <c r="C45" s="29" t="str">
        <f>_xlfn.CONCAT("(",FIXED(VLOOKUP($H44,'mod2'!A:G,4,0),4),")")</f>
        <v>(0.0187)</v>
      </c>
      <c r="D45" s="29" t="str">
        <f>_xlfn.CONCAT("(",FIXED(VLOOKUP($H44,'mod2.fr'!$A:H,4,0),4),")")</f>
        <v>(0.0217)</v>
      </c>
      <c r="E45" s="29" t="str">
        <f>_xlfn.CONCAT("(",FIXED(VLOOKUP($H44,'mod3.fr'!$A:G,4,0),4),")")</f>
        <v>(0.0216)</v>
      </c>
      <c r="F45" s="29" t="str">
        <f>_xlfn.CONCAT("(",FIXED(VLOOKUP($H44,'mod4.fr'!$A:H,4,0),4),")")</f>
        <v>(0.0216)</v>
      </c>
    </row>
    <row r="46" spans="2:8" x14ac:dyDescent="0.25">
      <c r="B46" s="107" t="s">
        <v>102</v>
      </c>
      <c r="C46" s="28" t="str">
        <f>_xlfn.CONCAT(FIXED(VLOOKUP($H46,'mod2'!A:G,2,0),4)," ",VLOOKUP($H46,'mod2'!A:G,7,0))</f>
        <v xml:space="preserve">-0.0356 </v>
      </c>
      <c r="D46" s="28" t="str">
        <f>_xlfn.CONCAT(FIXED(VLOOKUP($H46,'mod2.fr'!$A:H,2,0),4)," ",VLOOKUP($H46,'mod2.fr'!$A:H,7,0))</f>
        <v xml:space="preserve">-0.0022 </v>
      </c>
      <c r="E46" s="28" t="str">
        <f>_xlfn.CONCAT(FIXED(VLOOKUP($H46,'mod3.fr'!$A:G,2,0),4)," ",VLOOKUP($H46,'mod3.fr'!$A:G,7,0))</f>
        <v xml:space="preserve">0.0037 </v>
      </c>
      <c r="F46" s="28" t="str">
        <f>_xlfn.CONCAT(FIXED(VLOOKUP($H46,'mod4.fr'!$A:H,2,0),4)," ",VLOOKUP($H46,'mod4.fr'!$A:H,7,0))</f>
        <v xml:space="preserve">-0.0031 </v>
      </c>
      <c r="H46" s="11" t="s">
        <v>38</v>
      </c>
    </row>
    <row r="47" spans="2:8" x14ac:dyDescent="0.25">
      <c r="B47" s="108"/>
      <c r="C47" s="29" t="str">
        <f>_xlfn.CONCAT("(",FIXED(VLOOKUP($H46,'mod2'!A:G,4,0),4),")")</f>
        <v>(0.0274)</v>
      </c>
      <c r="D47" s="29" t="str">
        <f>_xlfn.CONCAT("(",FIXED(VLOOKUP($H46,'mod2.fr'!$A:H,4,0),4),")")</f>
        <v>(0.0324)</v>
      </c>
      <c r="E47" s="29" t="str">
        <f>_xlfn.CONCAT("(",FIXED(VLOOKUP($H46,'mod3.fr'!$A:G,4,0),4),")")</f>
        <v>(0.0323)</v>
      </c>
      <c r="F47" s="29" t="str">
        <f>_xlfn.CONCAT("(",FIXED(VLOOKUP($H46,'mod4.fr'!$A:H,4,0),4),")")</f>
        <v>(0.0323)</v>
      </c>
    </row>
    <row r="48" spans="2:8" x14ac:dyDescent="0.25">
      <c r="B48" s="107" t="s">
        <v>127</v>
      </c>
      <c r="C48" s="28" t="str">
        <f>_xlfn.CONCAT(FIXED(VLOOKUP($H48,'mod2'!A:G,2,0),4)," ",VLOOKUP($H48,'mod2'!A:G,7,0))</f>
        <v>-0.0882 ***</v>
      </c>
      <c r="D48" s="28" t="str">
        <f>_xlfn.CONCAT(FIXED(VLOOKUP($H48,'mod2.fr'!$A:H,2,0),4)," ",VLOOKUP($H48,'mod2.fr'!$A:H,7,0))</f>
        <v xml:space="preserve">-0.0852 </v>
      </c>
      <c r="E48" s="28" t="str">
        <f>_xlfn.CONCAT(FIXED(VLOOKUP($H48,'mod3.fr'!$A:G,2,0),4)," ",VLOOKUP($H48,'mod3.fr'!$A:G,7,0))</f>
        <v>-0.1273 ***</v>
      </c>
      <c r="F48" s="28" t="str">
        <f>_xlfn.CONCAT(FIXED(VLOOKUP($H48,'mod4.fr'!$A:H,2,0),4)," ",VLOOKUP($H48,'mod4.fr'!$A:H,7,0))</f>
        <v>-0.1354 ***</v>
      </c>
      <c r="H48" s="11" t="s">
        <v>39</v>
      </c>
    </row>
    <row r="49" spans="2:10" x14ac:dyDescent="0.25">
      <c r="B49" s="108"/>
      <c r="C49" s="29" t="str">
        <f>_xlfn.CONCAT("(",FIXED(VLOOKUP($H48,'mod2'!A:G,4,0),4),")")</f>
        <v>(0.0263)</v>
      </c>
      <c r="D49" s="29" t="str">
        <f>_xlfn.CONCAT("(",FIXED(VLOOKUP($H48,'mod2.fr'!$A:H,4,0),4),")")</f>
        <v>(0.0346)</v>
      </c>
      <c r="E49" s="29" t="str">
        <f>_xlfn.CONCAT("(",FIXED(VLOOKUP($H48,'mod3.fr'!$A:G,4,0),4),")")</f>
        <v>(0.0347)</v>
      </c>
      <c r="F49" s="29" t="str">
        <f>_xlfn.CONCAT("(",FIXED(VLOOKUP($H48,'mod4.fr'!$A:H,4,0),4),")")</f>
        <v>(0.0347)</v>
      </c>
    </row>
    <row r="50" spans="2:10" x14ac:dyDescent="0.25">
      <c r="B50" s="107" t="s">
        <v>126</v>
      </c>
      <c r="C50" s="28" t="str">
        <f>_xlfn.CONCAT(FIXED(VLOOKUP($H50,'mod2'!A:G,2,0),4)," ",VLOOKUP($H50,'mod2'!A:G,7,0))</f>
        <v>-0.1386 ***</v>
      </c>
      <c r="D50" s="28" t="str">
        <f>_xlfn.CONCAT(FIXED(VLOOKUP($H50,'mod2.fr'!$A:H,2,0),4)," ",VLOOKUP($H50,'mod2.fr'!$A:H,7,0))</f>
        <v>-0.1599 ***</v>
      </c>
      <c r="E50" s="28" t="str">
        <f>_xlfn.CONCAT(FIXED(VLOOKUP($H50,'mod3.fr'!$A:G,2,0),4)," ",VLOOKUP($H50,'mod3.fr'!$A:G,7,0))</f>
        <v>-0.2352 ***</v>
      </c>
      <c r="F50" s="28" t="str">
        <f>_xlfn.CONCAT(FIXED(VLOOKUP($H50,'mod4.fr'!$A:H,2,0),4)," ",VLOOKUP($H50,'mod4.fr'!$A:H,7,0))</f>
        <v>-0.2396 ***</v>
      </c>
      <c r="H50" s="11" t="s">
        <v>40</v>
      </c>
    </row>
    <row r="51" spans="2:10" x14ac:dyDescent="0.25">
      <c r="B51" s="108"/>
      <c r="C51" s="29" t="str">
        <f>_xlfn.CONCAT("(",FIXED(VLOOKUP($H50,'mod2'!A:G,4,0),4),")")</f>
        <v>(0.0284)</v>
      </c>
      <c r="D51" s="29" t="str">
        <f>_xlfn.CONCAT("(",FIXED(VLOOKUP($H50,'mod2.fr'!$A:H,4,0),4),")")</f>
        <v>(0.0374)</v>
      </c>
      <c r="E51" s="29" t="str">
        <f>_xlfn.CONCAT("(",FIXED(VLOOKUP($H50,'mod3.fr'!$A:G,4,0),4),")")</f>
        <v>(0.0378)</v>
      </c>
      <c r="F51" s="29" t="str">
        <f>_xlfn.CONCAT("(",FIXED(VLOOKUP($H50,'mod4.fr'!$A:H,4,0),4),")")</f>
        <v>(0.0378)</v>
      </c>
    </row>
    <row r="52" spans="2:10" x14ac:dyDescent="0.25">
      <c r="B52" s="107" t="s">
        <v>103</v>
      </c>
      <c r="C52" s="28" t="str">
        <f>_xlfn.CONCAT(FIXED(VLOOKUP($H52,'mod2'!A:G,2,0),4)," ",VLOOKUP($H52,'mod2'!A:G,7,0))</f>
        <v>-0.0456 .</v>
      </c>
      <c r="D52" s="28" t="str">
        <f>_xlfn.CONCAT(FIXED(VLOOKUP($H52,'mod2.fr'!$A:H,2,0),4)," ",VLOOKUP($H52,'mod2.fr'!$A:H,7,0))</f>
        <v xml:space="preserve">-0.0562 </v>
      </c>
      <c r="E52" s="28" t="str">
        <f>_xlfn.CONCAT(FIXED(VLOOKUP($H52,'mod3.fr'!$A:G,2,0),4)," ",VLOOKUP($H52,'mod3.fr'!$A:G,7,0))</f>
        <v>-0.1149 ***</v>
      </c>
      <c r="F52" s="28" t="str">
        <f>_xlfn.CONCAT(FIXED(VLOOKUP($H52,'mod4.fr'!$A:H,2,0),4)," ",VLOOKUP($H52,'mod4.fr'!$A:H,7,0))</f>
        <v>-0.1221 ***</v>
      </c>
      <c r="H52" s="11" t="s">
        <v>41</v>
      </c>
    </row>
    <row r="53" spans="2:10" x14ac:dyDescent="0.25">
      <c r="B53" s="108"/>
      <c r="C53" s="29" t="str">
        <f>_xlfn.CONCAT("(",FIXED(VLOOKUP($H52,'mod2'!A:G,4,0),4),")")</f>
        <v>(0.0234)</v>
      </c>
      <c r="D53" s="29" t="str">
        <f>_xlfn.CONCAT("(",FIXED(VLOOKUP($H52,'mod2.fr'!$A:H,4,0),4),")")</f>
        <v>(0.0308)</v>
      </c>
      <c r="E53" s="29" t="str">
        <f>_xlfn.CONCAT("(",FIXED(VLOOKUP($H52,'mod3.fr'!$A:G,4,0),4),")")</f>
        <v>(0.0311)</v>
      </c>
      <c r="F53" s="29" t="str">
        <f>_xlfn.CONCAT("(",FIXED(VLOOKUP($H52,'mod4.fr'!$A:H,4,0),4),")")</f>
        <v>(0.0311)</v>
      </c>
    </row>
    <row r="54" spans="2:10" x14ac:dyDescent="0.25">
      <c r="B54" s="107" t="s">
        <v>104</v>
      </c>
      <c r="C54" s="28"/>
      <c r="D54" s="28"/>
      <c r="E54" s="28" t="str">
        <f>_xlfn.CONCAT(FIXED(VLOOKUP($H54,'mod3.fr'!$A:G,2,0),4)," ",VLOOKUP($H54,'mod3.fr'!$A:G,7,0))</f>
        <v>-0.0824 ***</v>
      </c>
      <c r="F54" s="28" t="str">
        <f>_xlfn.CONCAT(FIXED(VLOOKUP($H54,'mod4.fr'!$A:H,2,0),4)," ",VLOOKUP($H54,'mod4.fr'!$A:H,7,0))</f>
        <v>-0.0828 ***</v>
      </c>
      <c r="H54" s="11" t="s">
        <v>43</v>
      </c>
    </row>
    <row r="55" spans="2:10" x14ac:dyDescent="0.25">
      <c r="B55" s="108"/>
      <c r="C55" s="29"/>
      <c r="D55" s="29"/>
      <c r="E55" s="29" t="str">
        <f>_xlfn.CONCAT("(",FIXED(VLOOKUP($H54,'mod3.fr'!$A:G,4,0),4),")")</f>
        <v>(0.0073)</v>
      </c>
      <c r="F55" s="29" t="str">
        <f>_xlfn.CONCAT("(",FIXED(VLOOKUP($H54,'mod4.fr'!$A:H,4,0),4),")")</f>
        <v>(0.0073)</v>
      </c>
      <c r="J55" t="s">
        <v>144</v>
      </c>
    </row>
    <row r="56" spans="2:10" x14ac:dyDescent="0.25">
      <c r="B56" s="107" t="s">
        <v>105</v>
      </c>
      <c r="C56" s="28"/>
      <c r="D56" s="28"/>
      <c r="E56" s="28" t="str">
        <f>_xlfn.CONCAT(FIXED(VLOOKUP($H56,'mod3.fr'!$A:G,2,0),4)," ",VLOOKUP($H56,'mod3.fr'!$A:G,7,0))</f>
        <v xml:space="preserve">0.0238 </v>
      </c>
      <c r="F56" s="28" t="str">
        <f>_xlfn.CONCAT(FIXED(VLOOKUP($H56,'mod4.fr'!$A:H,2,0),4)," ",VLOOKUP($H56,'mod4.fr'!$A:H,7,0))</f>
        <v xml:space="preserve">0.0251 </v>
      </c>
      <c r="H56" s="11" t="s">
        <v>44</v>
      </c>
    </row>
    <row r="57" spans="2:10" x14ac:dyDescent="0.25">
      <c r="B57" s="108"/>
      <c r="C57" s="29"/>
      <c r="D57" s="29"/>
      <c r="E57" s="29" t="str">
        <f>_xlfn.CONCAT("(",FIXED(VLOOKUP($H56,'mod3.fr'!$A:G,4,0),4),")")</f>
        <v>(0.0178)</v>
      </c>
      <c r="F57" s="29" t="str">
        <f>_xlfn.CONCAT("(",FIXED(VLOOKUP($H56,'mod4.fr'!$A:H,4,0),4),")")</f>
        <v>(0.0179)</v>
      </c>
    </row>
    <row r="58" spans="2:10" x14ac:dyDescent="0.25">
      <c r="B58" s="107" t="s">
        <v>145</v>
      </c>
      <c r="C58" s="28"/>
      <c r="D58" s="28"/>
      <c r="E58" s="28" t="str">
        <f>_xlfn.CONCAT(FIXED(VLOOKUP($H58,'mod3.fr'!$A:G,2,0),4)," ",VLOOKUP($H58,'mod3.fr'!$A:G,7,0))</f>
        <v>-0.5179 ***</v>
      </c>
      <c r="F58" s="28" t="str">
        <f>_xlfn.CONCAT(FIXED(VLOOKUP($H58,'mod4.fr'!$A:H,2,0),4)," ",VLOOKUP($H58,'mod4.fr'!$A:H,7,0))</f>
        <v xml:space="preserve">-0.0077 </v>
      </c>
      <c r="H58" t="s">
        <v>144</v>
      </c>
    </row>
    <row r="59" spans="2:10" x14ac:dyDescent="0.25">
      <c r="B59" s="108"/>
      <c r="C59" s="29"/>
      <c r="D59" s="29"/>
      <c r="E59" s="29" t="str">
        <f>_xlfn.CONCAT("(",FIXED(VLOOKUP($H58,'mod3.fr'!$A:G,4,0),4),")")</f>
        <v>(0.1062)</v>
      </c>
      <c r="F59" s="29" t="str">
        <f>_xlfn.CONCAT("(",FIXED(VLOOKUP($H58,'mod4.fr'!$A:H,4,0),4),")")</f>
        <v>(0.2290)</v>
      </c>
    </row>
    <row r="60" spans="2:10" x14ac:dyDescent="0.25">
      <c r="B60" s="107" t="s">
        <v>131</v>
      </c>
      <c r="C60" s="28"/>
      <c r="D60" s="28"/>
      <c r="E60" s="28" t="str">
        <f>_xlfn.CONCAT(FIXED(VLOOKUP($H60,'mod3.fr'!$A:G,2,0),4)," ",VLOOKUP($H60,'mod3.fr'!$A:G,7,0))</f>
        <v xml:space="preserve">-0.2126 </v>
      </c>
      <c r="F60" s="28" t="str">
        <f>_xlfn.CONCAT(FIXED(VLOOKUP($H60,'mod4.fr'!$A:H,2,0),4)," ",VLOOKUP($H60,'mod4.fr'!$A:H,7,0))</f>
        <v xml:space="preserve">0.2919 </v>
      </c>
      <c r="H60" s="11" t="s">
        <v>45</v>
      </c>
    </row>
    <row r="61" spans="2:10" x14ac:dyDescent="0.25">
      <c r="B61" s="108"/>
      <c r="C61" s="29"/>
      <c r="D61" s="29"/>
      <c r="E61" s="29" t="str">
        <f>_xlfn.CONCAT("(",FIXED(VLOOKUP($H60,'mod3.fr'!$A:G,4,0),4),")")</f>
        <v>(0.1944)</v>
      </c>
      <c r="F61" s="29" t="str">
        <f>_xlfn.CONCAT("(",FIXED(VLOOKUP($H60,'mod4.fr'!$A:H,4,0),4),")")</f>
        <v>(0.2821)</v>
      </c>
    </row>
    <row r="62" spans="2:10" x14ac:dyDescent="0.25">
      <c r="B62" s="107" t="s">
        <v>132</v>
      </c>
      <c r="C62" s="28"/>
      <c r="D62" s="28"/>
      <c r="E62" s="28" t="str">
        <f>_xlfn.CONCAT(FIXED(VLOOKUP($H62,'mod3.fr'!$A:G,2,0),4)," ",VLOOKUP($H62,'mod3.fr'!$A:G,7,0))</f>
        <v>-0.5045 ***</v>
      </c>
      <c r="F62" s="28" t="str">
        <f>_xlfn.CONCAT(FIXED(VLOOKUP($H62,'mod4.fr'!$A:H,2,0),4)," ",VLOOKUP($H62,'mod4.fr'!$A:H,7,0))</f>
        <v xml:space="preserve">0.0089 </v>
      </c>
      <c r="H62" s="11" t="s">
        <v>128</v>
      </c>
    </row>
    <row r="63" spans="2:10" x14ac:dyDescent="0.25">
      <c r="B63" s="108"/>
      <c r="C63" s="29"/>
      <c r="D63" s="29"/>
      <c r="E63" s="29" t="str">
        <f>_xlfn.CONCAT("(",FIXED(VLOOKUP($H62,'mod3.fr'!$A:G,4,0),4),")")</f>
        <v>(0.0857)</v>
      </c>
      <c r="F63" s="29" t="str">
        <f>_xlfn.CONCAT("(",FIXED(VLOOKUP($H62,'mod4.fr'!$A:H,4,0),4),")")</f>
        <v>(0.2186)</v>
      </c>
    </row>
    <row r="64" spans="2:10" x14ac:dyDescent="0.25">
      <c r="B64" s="107" t="s">
        <v>133</v>
      </c>
      <c r="C64" s="28"/>
      <c r="D64" s="28"/>
      <c r="E64" s="28" t="str">
        <f>_xlfn.CONCAT(FIXED(VLOOKUP($H64,'mod3.fr'!$A:G,2,0),4)," ",VLOOKUP($H64,'mod3.fr'!$A:G,7,0))</f>
        <v>-0.3562 ***</v>
      </c>
      <c r="F64" s="28" t="str">
        <f>_xlfn.CONCAT(FIXED(VLOOKUP($H64,'mod4.fr'!$A:H,2,0),4)," ",VLOOKUP($H64,'mod4.fr'!$A:H,7,0))</f>
        <v xml:space="preserve">0.1300 </v>
      </c>
      <c r="H64" s="11" t="s">
        <v>129</v>
      </c>
    </row>
    <row r="65" spans="2:8" x14ac:dyDescent="0.25">
      <c r="B65" s="108"/>
      <c r="C65" s="29"/>
      <c r="D65" s="29"/>
      <c r="E65" s="29" t="str">
        <f>_xlfn.CONCAT("(",FIXED(VLOOKUP($H64,'mod3.fr'!$A:G,4,0),4),")")</f>
        <v>(0.0766)</v>
      </c>
      <c r="F65" s="29" t="str">
        <f>_xlfn.CONCAT("(",FIXED(VLOOKUP($H64,'mod4.fr'!$A:H,4,0),4),")")</f>
        <v>(0.2150)</v>
      </c>
    </row>
    <row r="66" spans="2:8" x14ac:dyDescent="0.25">
      <c r="B66" s="107" t="s">
        <v>135</v>
      </c>
      <c r="C66" s="28"/>
      <c r="D66" s="28"/>
      <c r="E66" s="28" t="str">
        <f>_xlfn.CONCAT(FIXED(VLOOKUP($H66,'mod3.fr'!$A:G,2,0),4)," ",VLOOKUP($H66,'mod3.fr'!$A:G,7,0))</f>
        <v>-0.3270 ***</v>
      </c>
      <c r="F66" s="28" t="str">
        <f>_xlfn.CONCAT(FIXED(VLOOKUP($H66,'mod4.fr'!$A:H,2,0),4)," ",VLOOKUP($H66,'mod4.fr'!$A:H,7,0))</f>
        <v xml:space="preserve">0.1816 </v>
      </c>
      <c r="H66" s="11" t="s">
        <v>46</v>
      </c>
    </row>
    <row r="67" spans="2:8" x14ac:dyDescent="0.25">
      <c r="B67" s="108"/>
      <c r="C67" s="29"/>
      <c r="D67" s="29"/>
      <c r="E67" s="29" t="str">
        <f>_xlfn.CONCAT("(",FIXED(VLOOKUP($H66,'mod3.fr'!$A:G,4,0),4),")")</f>
        <v>(0.0677)</v>
      </c>
      <c r="F67" s="29" t="str">
        <f>_xlfn.CONCAT("(",FIXED(VLOOKUP($H66,'mod4.fr'!$A:H,4,0),4),")")</f>
        <v>(0.2133)</v>
      </c>
    </row>
    <row r="68" spans="2:8" x14ac:dyDescent="0.25">
      <c r="B68" s="107" t="s">
        <v>134</v>
      </c>
      <c r="C68" s="28"/>
      <c r="D68" s="28"/>
      <c r="E68" s="28" t="str">
        <f>_xlfn.CONCAT(FIXED(VLOOKUP($H68,'mod3.fr'!$A:G,2,0),4)," ",VLOOKUP($H68,'mod3.fr'!$A:G,7,0))</f>
        <v>-0.0956 ***</v>
      </c>
      <c r="F68" s="28" t="str">
        <f>_xlfn.CONCAT(FIXED(VLOOKUP($H68,'mod4.fr'!$A:H,2,0),4)," ",VLOOKUP($H68,'mod4.fr'!$A:H,7,0))</f>
        <v>0.4124 *</v>
      </c>
      <c r="H68" s="11" t="s">
        <v>130</v>
      </c>
    </row>
    <row r="69" spans="2:8" x14ac:dyDescent="0.25">
      <c r="B69" s="108"/>
      <c r="C69" s="29"/>
      <c r="D69" s="29"/>
      <c r="E69" s="29" t="str">
        <f>_xlfn.CONCAT("(",FIXED(VLOOKUP($H68,'mod3.fr'!$A:G,4,0),4),")")</f>
        <v>(0.0248)</v>
      </c>
      <c r="F69" s="29" t="str">
        <f>_xlfn.CONCAT("(",FIXED(VLOOKUP($H68,'mod4.fr'!$A:H,4,0),4),")")</f>
        <v>(0.2026)</v>
      </c>
    </row>
    <row r="70" spans="2:8" x14ac:dyDescent="0.25">
      <c r="B70" s="107" t="s">
        <v>106</v>
      </c>
      <c r="C70" s="28"/>
      <c r="D70" s="28"/>
      <c r="E70" s="28"/>
      <c r="F70" s="28" t="str">
        <f>_xlfn.CONCAT(FIXED(VLOOKUP($H70,'mod4.fr'!$A:H,2,0),4)," ",VLOOKUP($H70,'mod4.fr'!$A:H,7,0))</f>
        <v xml:space="preserve">0.0104 </v>
      </c>
      <c r="H70" s="11" t="s">
        <v>106</v>
      </c>
    </row>
    <row r="71" spans="2:8" x14ac:dyDescent="0.25">
      <c r="B71" s="108"/>
      <c r="C71" s="29"/>
      <c r="D71" s="29"/>
      <c r="E71" s="29"/>
      <c r="F71" s="29" t="str">
        <f>_xlfn.CONCAT("(",FIXED(VLOOKUP($H70,'mod4.fr'!$A:H,4,0),4),")")</f>
        <v>(0.0675)</v>
      </c>
    </row>
    <row r="72" spans="2:8" x14ac:dyDescent="0.25">
      <c r="B72" s="18" t="s">
        <v>107</v>
      </c>
      <c r="C72" s="28" t="s">
        <v>626</v>
      </c>
      <c r="D72" s="20" t="s">
        <v>626</v>
      </c>
      <c r="E72" s="28" t="s">
        <v>626</v>
      </c>
      <c r="F72" s="20" t="s">
        <v>112</v>
      </c>
    </row>
    <row r="73" spans="2:8" x14ac:dyDescent="0.25">
      <c r="B73" s="18" t="s">
        <v>108</v>
      </c>
      <c r="C73" s="28" t="s">
        <v>626</v>
      </c>
      <c r="D73" s="20" t="s">
        <v>626</v>
      </c>
      <c r="E73" s="28" t="s">
        <v>626</v>
      </c>
      <c r="F73" s="20" t="s">
        <v>112</v>
      </c>
    </row>
    <row r="74" spans="2:8" x14ac:dyDescent="0.25">
      <c r="B74" s="18" t="s">
        <v>3</v>
      </c>
      <c r="C74" s="33" t="str">
        <f>FIXED('mod2'!B32,2)</f>
        <v>261,380.60</v>
      </c>
      <c r="D74" s="73" t="str">
        <f>FIXED('mod2.fr'!B32,2)</f>
        <v>260,539.10</v>
      </c>
      <c r="E74" s="33" t="str">
        <f>FIXED('mod3.fr'!B42,2)</f>
        <v>260,345.30</v>
      </c>
      <c r="F74" s="73" t="str">
        <f>FIXED('mod4.fr'!B81,2)</f>
        <v>260,374.60</v>
      </c>
    </row>
    <row r="75" spans="2:8" ht="15.75" thickBot="1" x14ac:dyDescent="0.3">
      <c r="B75" s="51" t="s">
        <v>113</v>
      </c>
      <c r="C75" s="44" t="s">
        <v>169</v>
      </c>
      <c r="D75" s="74" t="str">
        <f>FIXED('mod2.fr'!C29,4)</f>
        <v>0.4174</v>
      </c>
      <c r="E75" s="44" t="str">
        <f>FIXED('mod3.fr'!C39,4)</f>
        <v>0.4105</v>
      </c>
      <c r="F75" s="74" t="str">
        <f>FIXED('mod4.fr'!C78,4)</f>
        <v>0.4077</v>
      </c>
    </row>
    <row r="76" spans="2:8" x14ac:dyDescent="0.25">
      <c r="B76" s="113" t="s">
        <v>753</v>
      </c>
      <c r="C76" s="113"/>
      <c r="D76" s="113"/>
      <c r="E76" s="113"/>
      <c r="F76" s="113"/>
    </row>
    <row r="77" spans="2:8" x14ac:dyDescent="0.25">
      <c r="B77" s="114"/>
      <c r="C77" s="114"/>
      <c r="D77" s="114"/>
      <c r="E77" s="114"/>
      <c r="F77" s="114"/>
    </row>
    <row r="78" spans="2:8" x14ac:dyDescent="0.25">
      <c r="B78" s="114"/>
      <c r="C78" s="114"/>
      <c r="D78" s="114"/>
      <c r="E78" s="114"/>
      <c r="F78" s="114"/>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32:B33"/>
    <mergeCell ref="B34:B35"/>
    <mergeCell ref="B4:B5"/>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topLeftCell="A67" workbookViewId="0">
      <selection activeCell="M84" sqref="M84"/>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5" t="s">
        <v>639</v>
      </c>
      <c r="D1" s="115"/>
      <c r="E1" s="115"/>
      <c r="F1" s="115" t="s">
        <v>640</v>
      </c>
      <c r="G1" s="115"/>
      <c r="H1" s="115"/>
      <c r="I1" s="115" t="s">
        <v>89</v>
      </c>
      <c r="J1" s="115"/>
      <c r="K1" s="115"/>
      <c r="L1" s="115" t="s">
        <v>641</v>
      </c>
      <c r="M1" s="115"/>
      <c r="N1" s="115"/>
    </row>
    <row r="2" spans="1:19" x14ac:dyDescent="0.25">
      <c r="B2" t="s">
        <v>147</v>
      </c>
      <c r="C2" t="s">
        <v>148</v>
      </c>
      <c r="D2" t="s">
        <v>149</v>
      </c>
      <c r="E2" t="s">
        <v>150</v>
      </c>
      <c r="F2" t="s">
        <v>151</v>
      </c>
      <c r="G2" t="s">
        <v>152</v>
      </c>
      <c r="H2" t="s">
        <v>153</v>
      </c>
      <c r="I2" t="s">
        <v>154</v>
      </c>
      <c r="J2" t="s">
        <v>155</v>
      </c>
      <c r="K2" t="s">
        <v>156</v>
      </c>
      <c r="L2" t="s">
        <v>157</v>
      </c>
      <c r="M2" t="s">
        <v>158</v>
      </c>
      <c r="N2" t="s">
        <v>159</v>
      </c>
    </row>
    <row r="3" spans="1:19" x14ac:dyDescent="0.25">
      <c r="A3">
        <v>1</v>
      </c>
      <c r="B3" t="s">
        <v>120</v>
      </c>
      <c r="C3">
        <v>0.11918289002343201</v>
      </c>
      <c r="D3">
        <v>0.10026266174145</v>
      </c>
      <c r="E3">
        <v>0.234555133608111</v>
      </c>
      <c r="F3">
        <v>-0.17978500234784101</v>
      </c>
      <c r="G3">
        <v>0.141709313748969</v>
      </c>
      <c r="H3">
        <v>0.20455212107219101</v>
      </c>
      <c r="I3">
        <v>4.1782468397930497E-2</v>
      </c>
      <c r="J3">
        <v>7.6472199071953295E-2</v>
      </c>
      <c r="K3">
        <v>0.584808455240166</v>
      </c>
      <c r="L3">
        <v>-0.205403087370781</v>
      </c>
      <c r="M3">
        <v>0.108425915609847</v>
      </c>
      <c r="N3">
        <v>5.81706730195981E-2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-0.11351266643052101</v>
      </c>
      <c r="D4">
        <v>5.6109824508285597E-2</v>
      </c>
      <c r="E4">
        <v>4.3068569763574198E-2</v>
      </c>
      <c r="F4">
        <v>-5.96045994069326E-2</v>
      </c>
      <c r="G4">
        <v>4.6804951678268501E-2</v>
      </c>
      <c r="H4">
        <v>0.202852087469342</v>
      </c>
      <c r="I4">
        <v>-2.3975428561119502E-2</v>
      </c>
      <c r="J4">
        <v>3.5623395888332798E-2</v>
      </c>
      <c r="K4">
        <v>0.50093151943550995</v>
      </c>
      <c r="L4">
        <v>-2.2115594612957701E-2</v>
      </c>
      <c r="M4">
        <v>3.2538394456856599E-2</v>
      </c>
      <c r="N4">
        <v>0.49670907471758402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-0.16702113106911801</v>
      </c>
      <c r="D5">
        <v>5.8356398423333997E-2</v>
      </c>
      <c r="E5">
        <v>4.2086041362740002E-3</v>
      </c>
      <c r="F5">
        <v>4.6479361794766798E-2</v>
      </c>
      <c r="G5">
        <v>6.0069168815949502E-2</v>
      </c>
      <c r="H5">
        <v>0.43907035076913697</v>
      </c>
      <c r="I5">
        <v>-0.131873174125758</v>
      </c>
      <c r="J5">
        <v>3.7214440699129402E-2</v>
      </c>
      <c r="K5">
        <v>3.9470029058330498E-4</v>
      </c>
      <c r="L5">
        <v>-2.6472900595904101E-2</v>
      </c>
      <c r="M5">
        <v>4.0115751106221099E-2</v>
      </c>
      <c r="N5">
        <v>0.50930974225801595</v>
      </c>
      <c r="P5" t="str">
        <f>IF(E5&lt;0.001,"***",IF(E5&lt;0.01,"**",IF(E5&lt;0.05,"*",IF(E5&lt;0.1,"^",""))))</f>
        <v>**</v>
      </c>
      <c r="Q5" t="str">
        <f t="shared" si="1"/>
        <v/>
      </c>
      <c r="R5" t="str">
        <f t="shared" si="2"/>
        <v>***</v>
      </c>
      <c r="S5" t="str">
        <f t="shared" si="3"/>
        <v/>
      </c>
    </row>
    <row r="6" spans="1:19" x14ac:dyDescent="0.25">
      <c r="A6">
        <v>4</v>
      </c>
      <c r="B6" t="s">
        <v>24</v>
      </c>
      <c r="C6">
        <v>-3.6523491286680199E-2</v>
      </c>
      <c r="D6">
        <v>6.1356775838174699E-2</v>
      </c>
      <c r="E6">
        <v>0.551666890857195</v>
      </c>
      <c r="F6">
        <v>-2.1743404611272998E-2</v>
      </c>
      <c r="G6">
        <v>6.41442286320109E-2</v>
      </c>
      <c r="H6">
        <v>0.73462721628385497</v>
      </c>
      <c r="I6">
        <v>-1.1957592221374E-2</v>
      </c>
      <c r="J6">
        <v>4.5958947492593799E-2</v>
      </c>
      <c r="K6">
        <v>0.79472504390475496</v>
      </c>
      <c r="L6">
        <v>-3.6458549644412599E-2</v>
      </c>
      <c r="M6">
        <v>4.4586829546075901E-2</v>
      </c>
      <c r="N6">
        <v>0.41352980266424</v>
      </c>
      <c r="P6" t="str">
        <f t="shared" si="0"/>
        <v/>
      </c>
      <c r="Q6" t="str">
        <f t="shared" si="1"/>
        <v/>
      </c>
      <c r="R6" t="str">
        <f t="shared" si="2"/>
        <v/>
      </c>
      <c r="S6" t="str">
        <f t="shared" si="3"/>
        <v/>
      </c>
    </row>
    <row r="7" spans="1:19" x14ac:dyDescent="0.25">
      <c r="A7">
        <v>5</v>
      </c>
      <c r="B7" t="s">
        <v>23</v>
      </c>
      <c r="C7">
        <v>-0.27954012730040201</v>
      </c>
      <c r="D7">
        <v>5.5212923437569103E-2</v>
      </c>
      <c r="E7" s="1">
        <v>4.1282377805096402E-7</v>
      </c>
      <c r="F7">
        <v>-0.157324771265441</v>
      </c>
      <c r="G7">
        <v>5.2654293486339099E-2</v>
      </c>
      <c r="H7">
        <v>2.8091876739872999E-3</v>
      </c>
      <c r="I7">
        <v>-0.22747945411312601</v>
      </c>
      <c r="J7">
        <v>4.17322766002634E-2</v>
      </c>
      <c r="K7" s="1">
        <v>5.0108876936683102E-8</v>
      </c>
      <c r="L7">
        <v>-0.156744153817585</v>
      </c>
      <c r="M7">
        <v>4.1501307447139202E-2</v>
      </c>
      <c r="N7">
        <v>1.5882522621935E-4</v>
      </c>
      <c r="P7" t="str">
        <f t="shared" si="0"/>
        <v>***</v>
      </c>
      <c r="Q7" t="str">
        <f t="shared" si="1"/>
        <v>**</v>
      </c>
      <c r="R7" t="str">
        <f t="shared" si="2"/>
        <v>***</v>
      </c>
      <c r="S7" t="str">
        <f t="shared" si="3"/>
        <v>***</v>
      </c>
    </row>
    <row r="8" spans="1:19" x14ac:dyDescent="0.25">
      <c r="A8">
        <v>6</v>
      </c>
      <c r="B8" t="s">
        <v>25</v>
      </c>
      <c r="C8">
        <v>3.9223607665903298E-2</v>
      </c>
      <c r="D8">
        <v>4.2266412322718099E-2</v>
      </c>
      <c r="E8">
        <v>0.35340294244820297</v>
      </c>
      <c r="F8">
        <v>-7.5574665234359401E-3</v>
      </c>
      <c r="G8">
        <v>5.1112358974254597E-2</v>
      </c>
      <c r="H8">
        <v>0.88245336266643404</v>
      </c>
      <c r="I8">
        <v>3.7076853185377998E-2</v>
      </c>
      <c r="J8">
        <v>4.2232702081515597E-2</v>
      </c>
      <c r="K8">
        <v>0.37998817083469499</v>
      </c>
      <c r="L8">
        <v>-7.0549334755293097E-3</v>
      </c>
      <c r="M8">
        <v>5.1140840617428997E-2</v>
      </c>
      <c r="N8">
        <v>0.89027909141001504</v>
      </c>
      <c r="P8" t="str">
        <f t="shared" si="0"/>
        <v/>
      </c>
      <c r="Q8" t="str">
        <f t="shared" si="1"/>
        <v/>
      </c>
      <c r="R8" t="str">
        <f t="shared" si="2"/>
        <v/>
      </c>
      <c r="S8" t="str">
        <f t="shared" si="3"/>
        <v/>
      </c>
    </row>
    <row r="9" spans="1:19" x14ac:dyDescent="0.25">
      <c r="A9">
        <v>7</v>
      </c>
      <c r="B9" t="s">
        <v>26</v>
      </c>
      <c r="C9">
        <v>-0.165081262076653</v>
      </c>
      <c r="D9">
        <v>7.0991812500225807E-2</v>
      </c>
      <c r="E9">
        <v>2.0052913412098802E-2</v>
      </c>
      <c r="F9">
        <v>-1.48209149098542E-2</v>
      </c>
      <c r="G9">
        <v>9.41360885857669E-2</v>
      </c>
      <c r="H9">
        <v>0.87489701013465704</v>
      </c>
      <c r="I9">
        <v>-0.17380106121151501</v>
      </c>
      <c r="J9">
        <v>7.0926534740924502E-2</v>
      </c>
      <c r="K9">
        <v>1.42682614977675E-2</v>
      </c>
      <c r="L9">
        <v>-1.0968909909545599E-2</v>
      </c>
      <c r="M9">
        <v>9.4137341862851304E-2</v>
      </c>
      <c r="N9">
        <v>0.90724021043619396</v>
      </c>
      <c r="P9" t="str">
        <f t="shared" si="0"/>
        <v>*</v>
      </c>
      <c r="Q9" t="str">
        <f t="shared" si="1"/>
        <v/>
      </c>
      <c r="R9" t="str">
        <f t="shared" si="2"/>
        <v>*</v>
      </c>
      <c r="S9" t="str">
        <f t="shared" si="3"/>
        <v/>
      </c>
    </row>
    <row r="10" spans="1:19" x14ac:dyDescent="0.25">
      <c r="A10">
        <v>8</v>
      </c>
      <c r="B10" t="s">
        <v>30</v>
      </c>
      <c r="C10">
        <v>0.17754528147663601</v>
      </c>
      <c r="D10">
        <v>4.62224910008446E-2</v>
      </c>
      <c r="E10">
        <v>1.22483430828213E-4</v>
      </c>
      <c r="F10">
        <v>0.23677914448184101</v>
      </c>
      <c r="G10">
        <v>4.70355506603631E-2</v>
      </c>
      <c r="H10" s="1">
        <v>4.8023335141866905E-7</v>
      </c>
      <c r="I10">
        <v>0.17860567079060199</v>
      </c>
      <c r="J10">
        <v>4.6209639414703699E-2</v>
      </c>
      <c r="K10">
        <v>1.1103588218353E-4</v>
      </c>
      <c r="L10">
        <v>0.239923134217226</v>
      </c>
      <c r="M10">
        <v>4.7055418284263802E-2</v>
      </c>
      <c r="N10" s="1">
        <v>3.41929844549504E-7</v>
      </c>
      <c r="P10" t="str">
        <f t="shared" si="0"/>
        <v>***</v>
      </c>
      <c r="Q10" t="str">
        <f t="shared" si="1"/>
        <v>***</v>
      </c>
      <c r="R10" t="str">
        <f t="shared" si="2"/>
        <v>***</v>
      </c>
      <c r="S10" t="str">
        <f t="shared" si="3"/>
        <v>***</v>
      </c>
    </row>
    <row r="11" spans="1:19" x14ac:dyDescent="0.25">
      <c r="A11">
        <v>9</v>
      </c>
      <c r="B11" t="s">
        <v>27</v>
      </c>
      <c r="C11">
        <v>0.13907557444209601</v>
      </c>
      <c r="D11">
        <v>6.8231621370583306E-2</v>
      </c>
      <c r="E11">
        <v>4.15213159436525E-2</v>
      </c>
      <c r="F11">
        <v>0.18245344579521799</v>
      </c>
      <c r="G11">
        <v>7.3495964577787898E-2</v>
      </c>
      <c r="H11">
        <v>1.30465494173899E-2</v>
      </c>
      <c r="I11">
        <v>0.143369861900003</v>
      </c>
      <c r="J11">
        <v>6.8151881694821101E-2</v>
      </c>
      <c r="K11">
        <v>3.5406227518455999E-2</v>
      </c>
      <c r="L11">
        <v>0.18030518462721701</v>
      </c>
      <c r="M11">
        <v>7.3506143221017506E-2</v>
      </c>
      <c r="N11">
        <v>1.4169919199998901E-2</v>
      </c>
      <c r="P11" t="str">
        <f t="shared" si="0"/>
        <v>*</v>
      </c>
      <c r="Q11" t="str">
        <f t="shared" si="1"/>
        <v>*</v>
      </c>
      <c r="R11" t="str">
        <f t="shared" si="2"/>
        <v>*</v>
      </c>
      <c r="S11" t="str">
        <f t="shared" si="3"/>
        <v>*</v>
      </c>
    </row>
    <row r="12" spans="1:19" x14ac:dyDescent="0.25">
      <c r="A12">
        <v>10</v>
      </c>
      <c r="B12" t="s">
        <v>29</v>
      </c>
      <c r="C12">
        <v>8.1928919203114306E-2</v>
      </c>
      <c r="D12">
        <v>4.4013344732220398E-2</v>
      </c>
      <c r="E12">
        <v>6.2679761979342705E-2</v>
      </c>
      <c r="F12">
        <v>0.13219626155549599</v>
      </c>
      <c r="G12">
        <v>4.0603955907356402E-2</v>
      </c>
      <c r="H12">
        <v>1.1309394940909299E-3</v>
      </c>
      <c r="I12">
        <v>8.4993875488381096E-2</v>
      </c>
      <c r="J12">
        <v>4.3981202869153399E-2</v>
      </c>
      <c r="K12">
        <v>5.3297258678950903E-2</v>
      </c>
      <c r="L12">
        <v>0.13428607489408001</v>
      </c>
      <c r="M12">
        <v>4.0625003416385398E-2</v>
      </c>
      <c r="N12">
        <v>9.4806053923879297E-4</v>
      </c>
      <c r="P12" t="str">
        <f t="shared" si="0"/>
        <v>^</v>
      </c>
      <c r="Q12" t="str">
        <f t="shared" si="1"/>
        <v>**</v>
      </c>
      <c r="R12" t="str">
        <f t="shared" si="2"/>
        <v>^</v>
      </c>
      <c r="S12" t="str">
        <f t="shared" si="3"/>
        <v>***</v>
      </c>
    </row>
    <row r="13" spans="1:19" x14ac:dyDescent="0.25">
      <c r="A13">
        <v>11</v>
      </c>
      <c r="B13" t="s">
        <v>28</v>
      </c>
      <c r="C13">
        <v>3.5558255022476698E-2</v>
      </c>
      <c r="D13">
        <v>0.101466333136927</v>
      </c>
      <c r="E13">
        <v>0.72600560350287002</v>
      </c>
      <c r="F13">
        <v>0.19408842426283501</v>
      </c>
      <c r="G13">
        <v>0.11475687614371299</v>
      </c>
      <c r="H13">
        <v>9.0779321030514004E-2</v>
      </c>
      <c r="I13">
        <v>4.39405295818164E-2</v>
      </c>
      <c r="J13">
        <v>0.10131920778417899</v>
      </c>
      <c r="K13">
        <v>0.66451785327363799</v>
      </c>
      <c r="L13">
        <v>0.18970850509999301</v>
      </c>
      <c r="M13">
        <v>0.11479313586276101</v>
      </c>
      <c r="N13">
        <v>9.8409869784419193E-2</v>
      </c>
      <c r="P13" t="str">
        <f t="shared" si="0"/>
        <v/>
      </c>
      <c r="Q13" t="str">
        <f t="shared" si="1"/>
        <v>^</v>
      </c>
      <c r="R13" t="str">
        <f t="shared" si="2"/>
        <v/>
      </c>
      <c r="S13" t="str">
        <f t="shared" si="3"/>
        <v>^</v>
      </c>
    </row>
    <row r="14" spans="1:19" x14ac:dyDescent="0.25">
      <c r="A14">
        <v>12</v>
      </c>
      <c r="B14" t="s">
        <v>172</v>
      </c>
      <c r="C14">
        <v>-5.6347778753830298E-2</v>
      </c>
      <c r="D14">
        <v>4.8206903685156899E-2</v>
      </c>
      <c r="E14">
        <v>0.24245454724401</v>
      </c>
      <c r="F14">
        <v>-6.3538871346370901E-2</v>
      </c>
      <c r="G14">
        <v>4.7956444320978203E-2</v>
      </c>
      <c r="H14">
        <v>0.18519478751057999</v>
      </c>
      <c r="I14">
        <v>-5.4895228987051799E-2</v>
      </c>
      <c r="J14">
        <v>4.8179192195359599E-2</v>
      </c>
      <c r="K14">
        <v>0.2545375899083</v>
      </c>
      <c r="L14">
        <v>-6.2820710771389801E-2</v>
      </c>
      <c r="M14">
        <v>4.7935098123437103E-2</v>
      </c>
      <c r="N14">
        <v>0.19001429875346099</v>
      </c>
      <c r="P14" t="str">
        <f t="shared" si="0"/>
        <v/>
      </c>
      <c r="Q14" t="str">
        <f t="shared" si="1"/>
        <v/>
      </c>
      <c r="R14" t="str">
        <f t="shared" si="2"/>
        <v/>
      </c>
      <c r="S14" t="str">
        <f t="shared" si="3"/>
        <v/>
      </c>
    </row>
    <row r="15" spans="1:19" x14ac:dyDescent="0.25">
      <c r="A15">
        <v>13</v>
      </c>
      <c r="B15" t="s">
        <v>31</v>
      </c>
      <c r="C15">
        <v>-4.0228203950949698E-2</v>
      </c>
      <c r="D15">
        <v>9.9449497688313699E-3</v>
      </c>
      <c r="E15" s="1">
        <v>5.2303316764201699E-5</v>
      </c>
      <c r="F15">
        <v>-5.8750977174544902E-2</v>
      </c>
      <c r="G15">
        <v>1.0027110180639001E-2</v>
      </c>
      <c r="H15" s="1">
        <v>4.6506507533905497E-9</v>
      </c>
      <c r="I15">
        <v>-3.9944320363223797E-2</v>
      </c>
      <c r="J15">
        <v>9.9355774062014294E-3</v>
      </c>
      <c r="K15" s="1">
        <v>5.8116167031996298E-5</v>
      </c>
      <c r="L15">
        <v>-5.9028258226757002E-2</v>
      </c>
      <c r="M15">
        <v>1.00174966548583E-2</v>
      </c>
      <c r="N15" s="1">
        <v>3.8035949945225403E-9</v>
      </c>
      <c r="P15" t="str">
        <f t="shared" si="0"/>
        <v>***</v>
      </c>
      <c r="Q15" t="str">
        <f t="shared" si="1"/>
        <v>***</v>
      </c>
      <c r="R15" t="str">
        <f t="shared" si="2"/>
        <v>***</v>
      </c>
      <c r="S15" t="str">
        <f t="shared" si="3"/>
        <v>***</v>
      </c>
    </row>
    <row r="16" spans="1:19" x14ac:dyDescent="0.25">
      <c r="A16">
        <v>14</v>
      </c>
      <c r="B16" t="s">
        <v>32</v>
      </c>
      <c r="C16">
        <v>2.24486787574091E-2</v>
      </c>
      <c r="D16">
        <v>1.9649805509846401E-2</v>
      </c>
      <c r="E16">
        <v>0.25327212509404001</v>
      </c>
      <c r="F16">
        <v>2.5268258124677902E-2</v>
      </c>
      <c r="G16">
        <v>2.50340540901887E-2</v>
      </c>
      <c r="H16">
        <v>0.31280421132999098</v>
      </c>
      <c r="I16">
        <v>2.09307232511141E-2</v>
      </c>
      <c r="J16">
        <v>1.96460336820009E-2</v>
      </c>
      <c r="K16">
        <v>0.28669866448794901</v>
      </c>
      <c r="L16">
        <v>2.4950064964133802E-2</v>
      </c>
      <c r="M16">
        <v>2.5045506616212802E-2</v>
      </c>
      <c r="N16">
        <v>0.31915819164972797</v>
      </c>
      <c r="P16" t="str">
        <f t="shared" si="0"/>
        <v/>
      </c>
      <c r="Q16" t="str">
        <f t="shared" si="1"/>
        <v/>
      </c>
      <c r="R16" t="str">
        <f t="shared" si="2"/>
        <v/>
      </c>
      <c r="S16" t="str">
        <f t="shared" si="3"/>
        <v/>
      </c>
    </row>
    <row r="17" spans="1:19" x14ac:dyDescent="0.25">
      <c r="A17">
        <v>15</v>
      </c>
      <c r="B17" t="s">
        <v>33</v>
      </c>
      <c r="C17">
        <v>2.6743014427351299E-2</v>
      </c>
      <c r="D17">
        <v>6.2268746054934499E-3</v>
      </c>
      <c r="E17" s="1">
        <v>1.7487198393673099E-5</v>
      </c>
      <c r="F17">
        <v>5.7645691393947603E-3</v>
      </c>
      <c r="G17">
        <v>5.2547777457924499E-3</v>
      </c>
      <c r="H17">
        <v>0.272634907339798</v>
      </c>
      <c r="I17">
        <v>2.67236529496938E-2</v>
      </c>
      <c r="J17">
        <v>6.2290434060095698E-3</v>
      </c>
      <c r="K17" s="1">
        <v>1.78536682430286E-5</v>
      </c>
      <c r="L17">
        <v>5.7610220254861004E-3</v>
      </c>
      <c r="M17">
        <v>5.2603558167276E-3</v>
      </c>
      <c r="N17">
        <v>0.27343898978942199</v>
      </c>
      <c r="P17" t="str">
        <f t="shared" si="0"/>
        <v>***</v>
      </c>
      <c r="Q17" t="str">
        <f t="shared" si="1"/>
        <v/>
      </c>
      <c r="R17" t="str">
        <f t="shared" si="2"/>
        <v>***</v>
      </c>
      <c r="S17" t="str">
        <f t="shared" si="3"/>
        <v/>
      </c>
    </row>
    <row r="18" spans="1:19" x14ac:dyDescent="0.25">
      <c r="A18">
        <v>16</v>
      </c>
      <c r="B18" t="s">
        <v>118</v>
      </c>
      <c r="C18">
        <v>-7.0420342016086204E-3</v>
      </c>
      <c r="D18">
        <v>9.0355995178124007E-3</v>
      </c>
      <c r="E18">
        <v>0.435764462456389</v>
      </c>
      <c r="F18">
        <v>-1.4731670393589901E-2</v>
      </c>
      <c r="G18">
        <v>9.3021399899348902E-3</v>
      </c>
      <c r="H18">
        <v>0.11326515504058</v>
      </c>
      <c r="I18">
        <v>-6.8176828630401604E-3</v>
      </c>
      <c r="J18">
        <v>9.0284258547576792E-3</v>
      </c>
      <c r="K18">
        <v>0.45016781810988798</v>
      </c>
      <c r="L18">
        <v>-1.48086444300415E-2</v>
      </c>
      <c r="M18">
        <v>9.3017948910063698E-3</v>
      </c>
      <c r="N18">
        <v>0.111380188369796</v>
      </c>
      <c r="P18" t="str">
        <f t="shared" si="0"/>
        <v/>
      </c>
      <c r="Q18" t="str">
        <f t="shared" si="1"/>
        <v/>
      </c>
      <c r="R18" t="str">
        <f t="shared" si="2"/>
        <v/>
      </c>
      <c r="S18" t="str">
        <f t="shared" si="3"/>
        <v/>
      </c>
    </row>
    <row r="19" spans="1:19" x14ac:dyDescent="0.25">
      <c r="A19">
        <v>17</v>
      </c>
      <c r="B19" t="s">
        <v>34</v>
      </c>
      <c r="C19">
        <v>4.8533297615813396E-3</v>
      </c>
      <c r="D19">
        <v>7.3273917505262099E-4</v>
      </c>
      <c r="E19" s="1">
        <v>3.5068836723439699E-11</v>
      </c>
      <c r="F19">
        <v>3.7158743259858499E-3</v>
      </c>
      <c r="G19">
        <v>6.9057827377066896E-4</v>
      </c>
      <c r="H19" s="1">
        <v>7.4149132722744997E-8</v>
      </c>
      <c r="I19">
        <v>4.8757350986712101E-3</v>
      </c>
      <c r="J19">
        <v>7.3276417230198096E-4</v>
      </c>
      <c r="K19" s="1">
        <v>2.8543833963112801E-11</v>
      </c>
      <c r="L19">
        <v>3.69745124107407E-3</v>
      </c>
      <c r="M19">
        <v>6.9107601907779002E-4</v>
      </c>
      <c r="N19" s="1">
        <v>8.7817522920197204E-8</v>
      </c>
      <c r="P19" t="str">
        <f t="shared" si="0"/>
        <v>***</v>
      </c>
      <c r="Q19" t="str">
        <f t="shared" si="1"/>
        <v>***</v>
      </c>
      <c r="R19" t="str">
        <f t="shared" si="2"/>
        <v>***</v>
      </c>
      <c r="S19" t="str">
        <f t="shared" si="3"/>
        <v>***</v>
      </c>
    </row>
    <row r="20" spans="1:19" x14ac:dyDescent="0.25">
      <c r="A20">
        <v>18</v>
      </c>
      <c r="B20" t="s">
        <v>35</v>
      </c>
      <c r="C20">
        <v>-7.3974754517722803E-4</v>
      </c>
      <c r="D20">
        <v>3.6134287982426299E-4</v>
      </c>
      <c r="E20">
        <v>4.0636712718749003E-2</v>
      </c>
      <c r="F20">
        <v>-3.9942426993588203E-4</v>
      </c>
      <c r="G20">
        <v>3.0648240822000398E-4</v>
      </c>
      <c r="H20">
        <v>0.19248823196752901</v>
      </c>
      <c r="I20">
        <v>-7.0966327346374397E-4</v>
      </c>
      <c r="J20">
        <v>3.6058018676730398E-4</v>
      </c>
      <c r="K20">
        <v>4.9054807591717903E-2</v>
      </c>
      <c r="L20">
        <v>-3.8234562374320598E-4</v>
      </c>
      <c r="M20">
        <v>3.0631054007756602E-4</v>
      </c>
      <c r="N20">
        <v>0.211947296773285</v>
      </c>
      <c r="P20" t="str">
        <f t="shared" si="0"/>
        <v>*</v>
      </c>
      <c r="Q20" t="str">
        <f t="shared" si="1"/>
        <v/>
      </c>
      <c r="R20" t="str">
        <f t="shared" si="2"/>
        <v>*</v>
      </c>
      <c r="S20" t="str">
        <f t="shared" si="3"/>
        <v/>
      </c>
    </row>
    <row r="21" spans="1:19" x14ac:dyDescent="0.25">
      <c r="A21">
        <v>19</v>
      </c>
      <c r="B21" t="s">
        <v>36</v>
      </c>
      <c r="C21">
        <v>1.9114905761054399E-4</v>
      </c>
      <c r="D21">
        <v>1.7533956897927301E-4</v>
      </c>
      <c r="E21">
        <v>0.27564047690400201</v>
      </c>
      <c r="F21">
        <v>4.4218877474136502E-4</v>
      </c>
      <c r="G21">
        <v>1.68343296019506E-4</v>
      </c>
      <c r="H21">
        <v>8.6215143401636701E-3</v>
      </c>
      <c r="I21">
        <v>1.69483207800948E-4</v>
      </c>
      <c r="J21">
        <v>1.7468671366586099E-4</v>
      </c>
      <c r="K21">
        <v>0.33194065370088699</v>
      </c>
      <c r="L21">
        <v>4.35686712198037E-4</v>
      </c>
      <c r="M21">
        <v>1.6827821310595999E-4</v>
      </c>
      <c r="N21">
        <v>9.6231146850005393E-3</v>
      </c>
      <c r="P21" t="str">
        <f t="shared" si="0"/>
        <v/>
      </c>
      <c r="Q21" t="str">
        <f t="shared" si="1"/>
        <v>**</v>
      </c>
      <c r="R21" t="str">
        <f t="shared" si="2"/>
        <v/>
      </c>
      <c r="S21" t="str">
        <f t="shared" si="3"/>
        <v>**</v>
      </c>
    </row>
    <row r="22" spans="1:19" x14ac:dyDescent="0.25">
      <c r="A22">
        <v>20</v>
      </c>
      <c r="B22" t="s">
        <v>37</v>
      </c>
      <c r="C22">
        <v>1.30004479637311E-2</v>
      </c>
      <c r="D22">
        <v>3.0164047208480298E-2</v>
      </c>
      <c r="E22">
        <v>0.66647455069521699</v>
      </c>
      <c r="F22">
        <v>-5.41195913430206E-3</v>
      </c>
      <c r="G22">
        <v>3.1334252307548702E-2</v>
      </c>
      <c r="H22">
        <v>0.86287385349275803</v>
      </c>
      <c r="I22">
        <v>1.2203664295949599E-2</v>
      </c>
      <c r="J22">
        <v>3.01550759372658E-2</v>
      </c>
      <c r="K22">
        <v>0.68570035662128204</v>
      </c>
      <c r="L22">
        <v>-5.6198659262620496E-3</v>
      </c>
      <c r="M22">
        <v>3.1336149859613402E-2</v>
      </c>
      <c r="N22">
        <v>0.85766971795414704</v>
      </c>
      <c r="P22" t="str">
        <f t="shared" si="0"/>
        <v/>
      </c>
      <c r="Q22" t="str">
        <f t="shared" si="1"/>
        <v/>
      </c>
      <c r="R22" t="str">
        <f t="shared" si="2"/>
        <v/>
      </c>
      <c r="S22" t="str">
        <f t="shared" si="3"/>
        <v/>
      </c>
    </row>
    <row r="23" spans="1:19" x14ac:dyDescent="0.25">
      <c r="A23">
        <v>21</v>
      </c>
      <c r="B23" t="s">
        <v>38</v>
      </c>
      <c r="C23">
        <v>6.0936098947532998E-2</v>
      </c>
      <c r="D23">
        <v>4.4127422422363699E-2</v>
      </c>
      <c r="E23">
        <v>0.167305937624316</v>
      </c>
      <c r="F23">
        <v>-6.8013330759690099E-2</v>
      </c>
      <c r="G23">
        <v>4.8217154046339201E-2</v>
      </c>
      <c r="H23">
        <v>0.158373524468126</v>
      </c>
      <c r="I23">
        <v>6.0482745737824702E-2</v>
      </c>
      <c r="J23">
        <v>4.4072929887350502E-2</v>
      </c>
      <c r="K23">
        <v>0.16995972894551101</v>
      </c>
      <c r="L23">
        <v>-6.9367665455847605E-2</v>
      </c>
      <c r="M23">
        <v>4.8183219409514998E-2</v>
      </c>
      <c r="N23">
        <v>0.14996237114844299</v>
      </c>
      <c r="P23" t="str">
        <f t="shared" si="0"/>
        <v/>
      </c>
      <c r="Q23" t="str">
        <f t="shared" si="1"/>
        <v/>
      </c>
      <c r="R23" t="str">
        <f t="shared" si="2"/>
        <v/>
      </c>
      <c r="S23" t="str">
        <f t="shared" si="3"/>
        <v/>
      </c>
    </row>
    <row r="24" spans="1:19" x14ac:dyDescent="0.25">
      <c r="A24">
        <v>22</v>
      </c>
      <c r="B24" t="s">
        <v>40</v>
      </c>
      <c r="C24">
        <v>-0.16226350199547901</v>
      </c>
      <c r="D24">
        <v>5.4865618302725003E-2</v>
      </c>
      <c r="E24">
        <v>3.1017342957683201E-3</v>
      </c>
      <c r="F24">
        <v>-0.31027205532178098</v>
      </c>
      <c r="G24">
        <v>5.2387879661780497E-2</v>
      </c>
      <c r="H24" s="1">
        <v>3.1690573498721599E-9</v>
      </c>
      <c r="I24">
        <v>-0.15893395432101001</v>
      </c>
      <c r="J24">
        <v>5.4863208107208197E-2</v>
      </c>
      <c r="K24">
        <v>3.76853950874811E-3</v>
      </c>
      <c r="L24">
        <v>-0.31089019795228301</v>
      </c>
      <c r="M24">
        <v>5.2467129520361901E-2</v>
      </c>
      <c r="N24" s="1">
        <v>3.11485048865023E-9</v>
      </c>
      <c r="P24" t="str">
        <f t="shared" si="0"/>
        <v>**</v>
      </c>
      <c r="Q24" t="str">
        <f t="shared" si="1"/>
        <v>***</v>
      </c>
      <c r="R24" t="str">
        <f t="shared" si="2"/>
        <v>**</v>
      </c>
      <c r="S24" t="str">
        <f t="shared" si="3"/>
        <v>***</v>
      </c>
    </row>
    <row r="25" spans="1:19" x14ac:dyDescent="0.25">
      <c r="A25">
        <v>23</v>
      </c>
      <c r="B25" t="s">
        <v>41</v>
      </c>
      <c r="C25">
        <v>-5.4383382071764699E-2</v>
      </c>
      <c r="D25">
        <v>4.4475992775763203E-2</v>
      </c>
      <c r="E25">
        <v>0.22142106135408399</v>
      </c>
      <c r="F25">
        <v>-0.18713579928851401</v>
      </c>
      <c r="G25">
        <v>4.3966922023826301E-2</v>
      </c>
      <c r="H25" s="1">
        <v>2.0785069645534699E-5</v>
      </c>
      <c r="I25">
        <v>-5.3328326614842901E-2</v>
      </c>
      <c r="J25">
        <v>4.4495690620999298E-2</v>
      </c>
      <c r="K25">
        <v>0.23072031215748401</v>
      </c>
      <c r="L25">
        <v>-0.18849352119451901</v>
      </c>
      <c r="M25">
        <v>4.4018543513472702E-2</v>
      </c>
      <c r="N25" s="1">
        <v>1.8510529988358098E-5</v>
      </c>
      <c r="P25" t="str">
        <f t="shared" si="0"/>
        <v/>
      </c>
      <c r="Q25" t="str">
        <f t="shared" si="1"/>
        <v>***</v>
      </c>
      <c r="R25" t="str">
        <f t="shared" si="2"/>
        <v/>
      </c>
      <c r="S25" t="str">
        <f t="shared" si="3"/>
        <v>***</v>
      </c>
    </row>
    <row r="26" spans="1:19" x14ac:dyDescent="0.25">
      <c r="A26">
        <v>24</v>
      </c>
      <c r="B26" t="s">
        <v>39</v>
      </c>
      <c r="C26">
        <v>-5.5508681422899997E-2</v>
      </c>
      <c r="D26">
        <v>5.0545251639227497E-2</v>
      </c>
      <c r="E26">
        <v>0.27211815025281699</v>
      </c>
      <c r="F26">
        <v>-0.203237833379838</v>
      </c>
      <c r="G26">
        <v>4.7967768837822701E-2</v>
      </c>
      <c r="H26" s="1">
        <v>2.2655984476149801E-5</v>
      </c>
      <c r="I26">
        <v>-5.4447452241161799E-2</v>
      </c>
      <c r="J26">
        <v>5.0568302374717197E-2</v>
      </c>
      <c r="K26">
        <v>0.28160935394874698</v>
      </c>
      <c r="L26">
        <v>-0.205819846271071</v>
      </c>
      <c r="M26">
        <v>4.8022927760248399E-2</v>
      </c>
      <c r="N26" s="1">
        <v>1.8202846889248101E-5</v>
      </c>
      <c r="P26" t="str">
        <f t="shared" si="0"/>
        <v/>
      </c>
      <c r="Q26" t="str">
        <f t="shared" si="1"/>
        <v>***</v>
      </c>
      <c r="R26" t="str">
        <f t="shared" si="2"/>
        <v/>
      </c>
      <c r="S26" t="str">
        <f t="shared" si="3"/>
        <v>***</v>
      </c>
    </row>
    <row r="27" spans="1:19" x14ac:dyDescent="0.25">
      <c r="A27">
        <v>25</v>
      </c>
      <c r="B27" t="s">
        <v>43</v>
      </c>
      <c r="C27">
        <v>-8.0879891476028407E-2</v>
      </c>
      <c r="D27">
        <v>1.06394582570452E-2</v>
      </c>
      <c r="E27" s="1">
        <v>2.9198865547641598E-14</v>
      </c>
      <c r="F27">
        <v>-8.6747318569515994E-2</v>
      </c>
      <c r="G27">
        <v>1.0215237111513601E-2</v>
      </c>
      <c r="H27">
        <v>0</v>
      </c>
      <c r="I27">
        <v>-8.0349008374299702E-2</v>
      </c>
      <c r="J27">
        <v>1.0636671580069699E-2</v>
      </c>
      <c r="K27" s="1">
        <v>4.2188474935755898E-14</v>
      </c>
      <c r="L27">
        <v>-8.6739929209841596E-2</v>
      </c>
      <c r="M27">
        <v>1.0218519806907101E-2</v>
      </c>
      <c r="N27">
        <v>0</v>
      </c>
      <c r="P27" t="str">
        <f t="shared" si="0"/>
        <v>***</v>
      </c>
      <c r="Q27" t="str">
        <f t="shared" si="1"/>
        <v>***</v>
      </c>
      <c r="R27" t="str">
        <f t="shared" si="2"/>
        <v>***</v>
      </c>
      <c r="S27" t="str">
        <f t="shared" si="3"/>
        <v>***</v>
      </c>
    </row>
    <row r="28" spans="1:19" x14ac:dyDescent="0.25">
      <c r="A28">
        <v>26</v>
      </c>
      <c r="B28" t="s">
        <v>44</v>
      </c>
      <c r="C28">
        <v>3.3083455269617298E-2</v>
      </c>
      <c r="D28">
        <v>2.50301676772237E-2</v>
      </c>
      <c r="E28">
        <v>0.18625366014297601</v>
      </c>
      <c r="F28">
        <v>1.2818678272419099E-2</v>
      </c>
      <c r="G28">
        <v>2.5823568430163601E-2</v>
      </c>
      <c r="H28">
        <v>0.61961607925629703</v>
      </c>
      <c r="I28">
        <v>3.2689094010492803E-2</v>
      </c>
      <c r="J28">
        <v>2.50345755201749E-2</v>
      </c>
      <c r="K28">
        <v>0.19163491124356299</v>
      </c>
      <c r="L28">
        <v>1.3365364659166301E-2</v>
      </c>
      <c r="M28">
        <v>2.5839345621376599E-2</v>
      </c>
      <c r="N28">
        <v>0.60498264836346605</v>
      </c>
      <c r="P28" t="str">
        <f t="shared" si="0"/>
        <v/>
      </c>
      <c r="Q28" t="str">
        <f t="shared" si="1"/>
        <v/>
      </c>
      <c r="R28" t="str">
        <f t="shared" si="2"/>
        <v/>
      </c>
      <c r="S28" t="str">
        <f t="shared" si="3"/>
        <v/>
      </c>
    </row>
    <row r="29" spans="1:19" x14ac:dyDescent="0.25">
      <c r="A29">
        <v>27</v>
      </c>
      <c r="B29" t="s">
        <v>130</v>
      </c>
      <c r="C29">
        <v>0.31955011693110502</v>
      </c>
      <c r="D29">
        <v>0.43714174069226902</v>
      </c>
      <c r="E29">
        <v>0.46477984530961403</v>
      </c>
      <c r="F29">
        <v>0.44631811929710202</v>
      </c>
      <c r="G29">
        <v>0.23070784587099599</v>
      </c>
      <c r="H29">
        <v>5.3044339717834198E-2</v>
      </c>
      <c r="I29">
        <v>0.32298105832909002</v>
      </c>
      <c r="J29">
        <v>0.43713425274275097</v>
      </c>
      <c r="K29">
        <v>0.459991951989346</v>
      </c>
      <c r="L29">
        <v>0.44284172263078497</v>
      </c>
      <c r="M29">
        <v>0.23079338763004301</v>
      </c>
      <c r="N29">
        <v>5.5012189512455498E-2</v>
      </c>
      <c r="P29" t="str">
        <f t="shared" si="0"/>
        <v/>
      </c>
      <c r="Q29" t="str">
        <f t="shared" si="1"/>
        <v>^</v>
      </c>
      <c r="R29" t="str">
        <f t="shared" si="2"/>
        <v/>
      </c>
      <c r="S29" t="str">
        <f t="shared" si="3"/>
        <v>^</v>
      </c>
    </row>
    <row r="30" spans="1:19" x14ac:dyDescent="0.25">
      <c r="A30">
        <v>28</v>
      </c>
      <c r="B30" t="s">
        <v>144</v>
      </c>
      <c r="C30">
        <v>-4.8743365507227304E-3</v>
      </c>
      <c r="D30">
        <v>0.46159490037309298</v>
      </c>
      <c r="E30">
        <v>0.99157467814994604</v>
      </c>
      <c r="F30">
        <v>-6.8581168596821798E-2</v>
      </c>
      <c r="G30">
        <v>0.27792934950224601</v>
      </c>
      <c r="H30">
        <v>0.80509585586603305</v>
      </c>
      <c r="I30">
        <v>4.9883287180612604E-4</v>
      </c>
      <c r="J30">
        <v>0.46154506924062699</v>
      </c>
      <c r="K30">
        <v>0.999137655245665</v>
      </c>
      <c r="L30">
        <v>-8.4189368393060293E-2</v>
      </c>
      <c r="M30">
        <v>0.27807446462025898</v>
      </c>
      <c r="N30">
        <v>0.76207402009866299</v>
      </c>
      <c r="P30" t="str">
        <f t="shared" si="0"/>
        <v/>
      </c>
      <c r="Q30" t="str">
        <f t="shared" si="1"/>
        <v/>
      </c>
      <c r="R30" t="str">
        <f t="shared" si="2"/>
        <v/>
      </c>
      <c r="S30" t="str">
        <f t="shared" si="3"/>
        <v/>
      </c>
    </row>
    <row r="31" spans="1:19" x14ac:dyDescent="0.25">
      <c r="A31">
        <v>29</v>
      </c>
      <c r="B31" t="s">
        <v>46</v>
      </c>
      <c r="C31">
        <v>0.110255953285778</v>
      </c>
      <c r="D31">
        <v>0.44826197995137301</v>
      </c>
      <c r="E31">
        <v>0.80571071574866704</v>
      </c>
      <c r="F31">
        <v>0.20634115190621399</v>
      </c>
      <c r="G31">
        <v>0.24783132104887201</v>
      </c>
      <c r="H31">
        <v>0.40507765724569</v>
      </c>
      <c r="I31">
        <v>0.11485602300947</v>
      </c>
      <c r="J31">
        <v>0.44823138110420302</v>
      </c>
      <c r="K31">
        <v>0.79776343277246398</v>
      </c>
      <c r="L31">
        <v>0.20349195617868199</v>
      </c>
      <c r="M31">
        <v>0.24792112536309499</v>
      </c>
      <c r="N31">
        <v>0.41176411313424299</v>
      </c>
      <c r="P31" t="str">
        <f t="shared" si="0"/>
        <v/>
      </c>
      <c r="Q31" t="str">
        <f t="shared" si="1"/>
        <v/>
      </c>
      <c r="R31" t="str">
        <f t="shared" si="2"/>
        <v/>
      </c>
      <c r="S31" t="str">
        <f t="shared" si="3"/>
        <v/>
      </c>
    </row>
    <row r="32" spans="1:19" x14ac:dyDescent="0.25">
      <c r="A32">
        <v>30</v>
      </c>
      <c r="B32" t="s">
        <v>128</v>
      </c>
      <c r="C32">
        <v>-0.20396457394592199</v>
      </c>
      <c r="D32">
        <v>0.45724947408967098</v>
      </c>
      <c r="E32">
        <v>0.65554778657191903</v>
      </c>
      <c r="F32">
        <v>0.10300019308123801</v>
      </c>
      <c r="G32">
        <v>0.25350836988877101</v>
      </c>
      <c r="H32">
        <v>0.68452293193996006</v>
      </c>
      <c r="I32">
        <v>-0.198944268508601</v>
      </c>
      <c r="J32">
        <v>0.457216483089604</v>
      </c>
      <c r="K32">
        <v>0.66347495810384904</v>
      </c>
      <c r="L32">
        <v>0.102533071317005</v>
      </c>
      <c r="M32">
        <v>0.25364191828603</v>
      </c>
      <c r="N32">
        <v>0.68603374244333404</v>
      </c>
      <c r="P32" t="str">
        <f t="shared" si="0"/>
        <v/>
      </c>
      <c r="Q32" t="str">
        <f t="shared" si="1"/>
        <v/>
      </c>
      <c r="R32" t="str">
        <f t="shared" si="2"/>
        <v/>
      </c>
      <c r="S32" t="str">
        <f t="shared" si="3"/>
        <v/>
      </c>
    </row>
    <row r="33" spans="1:19" x14ac:dyDescent="0.25">
      <c r="A33">
        <v>31</v>
      </c>
      <c r="B33" t="s">
        <v>129</v>
      </c>
      <c r="C33">
        <v>0.150131515363496</v>
      </c>
      <c r="D33">
        <v>0.45387362348324101</v>
      </c>
      <c r="E33">
        <v>0.74081200346871501</v>
      </c>
      <c r="F33">
        <v>8.8128227460459702E-2</v>
      </c>
      <c r="G33">
        <v>0.247955307079157</v>
      </c>
      <c r="H33">
        <v>0.72227511220359697</v>
      </c>
      <c r="I33">
        <v>0.15164570551859699</v>
      </c>
      <c r="J33">
        <v>0.453862979100707</v>
      </c>
      <c r="K33">
        <v>0.73828733456710505</v>
      </c>
      <c r="L33">
        <v>8.1491272297544604E-2</v>
      </c>
      <c r="M33">
        <v>0.24817255990649001</v>
      </c>
      <c r="N33">
        <v>0.74263542997951104</v>
      </c>
      <c r="P33" t="str">
        <f t="shared" si="0"/>
        <v/>
      </c>
      <c r="Q33" t="str">
        <f t="shared" si="1"/>
        <v/>
      </c>
      <c r="R33" t="str">
        <f t="shared" si="2"/>
        <v/>
      </c>
      <c r="S33" t="str">
        <f t="shared" si="3"/>
        <v/>
      </c>
    </row>
    <row r="34" spans="1:19" x14ac:dyDescent="0.25">
      <c r="A34">
        <v>32</v>
      </c>
      <c r="B34" t="s">
        <v>45</v>
      </c>
      <c r="C34">
        <v>0.23117815376408599</v>
      </c>
      <c r="D34">
        <v>0.53106433386149299</v>
      </c>
      <c r="E34">
        <v>0.66333669125893802</v>
      </c>
      <c r="F34">
        <v>0.25129062499250598</v>
      </c>
      <c r="G34">
        <v>0.34581575770406198</v>
      </c>
      <c r="H34">
        <v>0.46743400324684797</v>
      </c>
      <c r="I34">
        <v>0.240669890404593</v>
      </c>
      <c r="J34">
        <v>0.53089173046329297</v>
      </c>
      <c r="K34">
        <v>0.65031012698966995</v>
      </c>
      <c r="L34">
        <v>0.25872341645659402</v>
      </c>
      <c r="M34">
        <v>0.34589978969915802</v>
      </c>
      <c r="N34">
        <v>0.45447694388763499</v>
      </c>
      <c r="P34" t="str">
        <f t="shared" si="0"/>
        <v/>
      </c>
      <c r="Q34" t="str">
        <f t="shared" si="1"/>
        <v/>
      </c>
      <c r="R34" t="str">
        <f t="shared" si="2"/>
        <v/>
      </c>
      <c r="S34" t="str">
        <f t="shared" si="3"/>
        <v/>
      </c>
    </row>
    <row r="35" spans="1:19" x14ac:dyDescent="0.25">
      <c r="A35">
        <v>33</v>
      </c>
      <c r="B35" t="s">
        <v>106</v>
      </c>
      <c r="C35">
        <v>1.29854657071656E-2</v>
      </c>
      <c r="D35">
        <v>0.111709834822505</v>
      </c>
      <c r="E35">
        <v>0.90746010495138096</v>
      </c>
      <c r="F35">
        <v>-2.4448165033428499E-3</v>
      </c>
      <c r="G35">
        <v>8.5509838721534601E-2</v>
      </c>
      <c r="H35">
        <v>0.97719074623233504</v>
      </c>
      <c r="I35">
        <v>1.43881384641377E-2</v>
      </c>
      <c r="J35">
        <v>0.11167173890573499</v>
      </c>
      <c r="K35">
        <v>0.89748176231141497</v>
      </c>
      <c r="L35">
        <v>-3.5417017925796599E-3</v>
      </c>
      <c r="M35">
        <v>8.5535950710253494E-2</v>
      </c>
      <c r="N35">
        <v>0.96697222756589196</v>
      </c>
      <c r="P35" t="str">
        <f t="shared" si="0"/>
        <v/>
      </c>
      <c r="Q35" t="str">
        <f t="shared" si="1"/>
        <v/>
      </c>
      <c r="R35" t="str">
        <f t="shared" si="2"/>
        <v/>
      </c>
      <c r="S35" t="str">
        <f t="shared" si="3"/>
        <v/>
      </c>
    </row>
    <row r="36" spans="1:19" x14ac:dyDescent="0.25">
      <c r="A36">
        <v>34</v>
      </c>
      <c r="B36" t="s">
        <v>47</v>
      </c>
      <c r="C36" s="1">
        <v>-8.1096578973182207E-3</v>
      </c>
      <c r="D36">
        <v>0.32037828526400403</v>
      </c>
      <c r="E36">
        <v>0.97980549804392902</v>
      </c>
      <c r="F36">
        <v>0.385969320485546</v>
      </c>
      <c r="G36">
        <v>0.27975903526205798</v>
      </c>
      <c r="H36">
        <v>0.16769469068093501</v>
      </c>
      <c r="I36">
        <v>-1.0100141479605E-2</v>
      </c>
      <c r="J36">
        <v>0.32055195329274699</v>
      </c>
      <c r="K36">
        <v>0.974863938211328</v>
      </c>
      <c r="L36">
        <v>0.36543442196947701</v>
      </c>
      <c r="M36">
        <v>0.27946229288005198</v>
      </c>
      <c r="N36">
        <v>0.190997447334744</v>
      </c>
      <c r="P36" t="str">
        <f t="shared" si="0"/>
        <v/>
      </c>
      <c r="Q36" t="str">
        <f t="shared" si="1"/>
        <v/>
      </c>
      <c r="R36" t="str">
        <f t="shared" si="2"/>
        <v/>
      </c>
      <c r="S36" t="str">
        <f t="shared" si="3"/>
        <v/>
      </c>
    </row>
    <row r="37" spans="1:19" x14ac:dyDescent="0.25">
      <c r="A37">
        <v>35</v>
      </c>
      <c r="B37" t="s">
        <v>62</v>
      </c>
      <c r="C37">
        <v>-2.20314308843057E-3</v>
      </c>
      <c r="D37">
        <v>0.25889183277773897</v>
      </c>
      <c r="E37">
        <v>0.99321016572808896</v>
      </c>
      <c r="F37">
        <v>0.19421818913703401</v>
      </c>
      <c r="G37">
        <v>0.237327780147018</v>
      </c>
      <c r="H37">
        <v>0.41315495744088798</v>
      </c>
      <c r="I37">
        <v>1.4650989773773899E-3</v>
      </c>
      <c r="J37">
        <v>0.25898187731767902</v>
      </c>
      <c r="K37">
        <v>0.995486272510546</v>
      </c>
      <c r="L37">
        <v>0.18110948907917601</v>
      </c>
      <c r="M37">
        <v>0.23715449561750199</v>
      </c>
      <c r="N37">
        <v>0.44505961126812299</v>
      </c>
      <c r="P37" t="str">
        <f t="shared" si="0"/>
        <v/>
      </c>
      <c r="Q37" t="str">
        <f t="shared" si="1"/>
        <v/>
      </c>
      <c r="R37" t="str">
        <f t="shared" si="2"/>
        <v/>
      </c>
      <c r="S37" t="str">
        <f t="shared" si="3"/>
        <v/>
      </c>
    </row>
    <row r="38" spans="1:19" x14ac:dyDescent="0.25">
      <c r="A38">
        <v>36</v>
      </c>
      <c r="B38" t="s">
        <v>58</v>
      </c>
      <c r="C38">
        <v>0.13496132902193</v>
      </c>
      <c r="D38">
        <v>0.26555210724210498</v>
      </c>
      <c r="E38">
        <v>0.61129263107085996</v>
      </c>
      <c r="F38">
        <v>0.30960966337508</v>
      </c>
      <c r="G38">
        <v>0.250245349870786</v>
      </c>
      <c r="H38">
        <v>0.21600376976338301</v>
      </c>
      <c r="I38">
        <v>0.13782552364550199</v>
      </c>
      <c r="J38">
        <v>0.26559080414647002</v>
      </c>
      <c r="K38">
        <v>0.603803024534733</v>
      </c>
      <c r="L38">
        <v>0.29396627997566699</v>
      </c>
      <c r="M38">
        <v>0.24996988290198299</v>
      </c>
      <c r="N38">
        <v>0.23959216213311099</v>
      </c>
      <c r="P38" t="str">
        <f t="shared" si="0"/>
        <v/>
      </c>
      <c r="Q38" t="str">
        <f t="shared" si="1"/>
        <v/>
      </c>
      <c r="R38" t="str">
        <f t="shared" si="2"/>
        <v/>
      </c>
      <c r="S38" t="str">
        <f t="shared" si="3"/>
        <v/>
      </c>
    </row>
    <row r="39" spans="1:19" x14ac:dyDescent="0.25">
      <c r="A39">
        <v>37</v>
      </c>
      <c r="B39" t="s">
        <v>61</v>
      </c>
      <c r="C39">
        <v>2.61073023194269E-2</v>
      </c>
      <c r="D39">
        <v>0.26160501382848</v>
      </c>
      <c r="E39">
        <v>0.92050577279753698</v>
      </c>
      <c r="F39">
        <v>0.34342492759476001</v>
      </c>
      <c r="G39">
        <v>0.242464978732924</v>
      </c>
      <c r="H39">
        <v>0.156661402797067</v>
      </c>
      <c r="I39">
        <v>3.2195282241074499E-2</v>
      </c>
      <c r="J39">
        <v>0.26167652241029998</v>
      </c>
      <c r="K39">
        <v>0.90207965091510001</v>
      </c>
      <c r="L39">
        <v>0.333607649030224</v>
      </c>
      <c r="M39">
        <v>0.24232318718566101</v>
      </c>
      <c r="N39">
        <v>0.16860333745136999</v>
      </c>
      <c r="P39" t="str">
        <f t="shared" si="0"/>
        <v/>
      </c>
      <c r="Q39" t="str">
        <f t="shared" si="1"/>
        <v/>
      </c>
      <c r="R39" t="str">
        <f t="shared" si="2"/>
        <v/>
      </c>
      <c r="S39" t="str">
        <f t="shared" si="3"/>
        <v/>
      </c>
    </row>
    <row r="40" spans="1:19" x14ac:dyDescent="0.25">
      <c r="A40">
        <v>38</v>
      </c>
      <c r="B40" t="s">
        <v>54</v>
      </c>
      <c r="C40">
        <v>7.8511284538810594E-2</v>
      </c>
      <c r="D40">
        <v>0.28593057166352798</v>
      </c>
      <c r="E40">
        <v>0.78363767552915398</v>
      </c>
      <c r="F40">
        <v>0.21363130629415999</v>
      </c>
      <c r="G40">
        <v>0.31293646035996803</v>
      </c>
      <c r="H40">
        <v>0.494817465016406</v>
      </c>
      <c r="I40">
        <v>7.7256001684287395E-2</v>
      </c>
      <c r="J40">
        <v>0.28604328783295602</v>
      </c>
      <c r="K40">
        <v>0.78709486092221104</v>
      </c>
      <c r="L40">
        <v>0.19713670212494699</v>
      </c>
      <c r="M40">
        <v>0.31311325665267498</v>
      </c>
      <c r="N40">
        <v>0.52895507844954803</v>
      </c>
      <c r="P40" t="str">
        <f t="shared" si="0"/>
        <v/>
      </c>
      <c r="Q40" t="str">
        <f t="shared" si="1"/>
        <v/>
      </c>
      <c r="R40" t="str">
        <f t="shared" si="2"/>
        <v/>
      </c>
      <c r="S40" t="str">
        <f t="shared" si="3"/>
        <v/>
      </c>
    </row>
    <row r="41" spans="1:19" x14ac:dyDescent="0.25">
      <c r="A41">
        <v>39</v>
      </c>
      <c r="B41" t="s">
        <v>64</v>
      </c>
      <c r="C41">
        <v>0.49168887589356203</v>
      </c>
      <c r="D41">
        <v>0.406622094964947</v>
      </c>
      <c r="E41">
        <v>0.226584658782127</v>
      </c>
      <c r="F41">
        <v>0.33533258611046202</v>
      </c>
      <c r="G41">
        <v>0.26011546319487</v>
      </c>
      <c r="H41">
        <v>0.19733961425049201</v>
      </c>
      <c r="I41">
        <v>0.48521551720123401</v>
      </c>
      <c r="J41">
        <v>0.40685708600967202</v>
      </c>
      <c r="K41">
        <v>0.23302822655184399</v>
      </c>
      <c r="L41">
        <v>0.31946593337719997</v>
      </c>
      <c r="M41">
        <v>0.25996560183554801</v>
      </c>
      <c r="N41">
        <v>0.21911765996478599</v>
      </c>
      <c r="P41" t="str">
        <f t="shared" si="0"/>
        <v/>
      </c>
      <c r="Q41" t="str">
        <f t="shared" si="1"/>
        <v/>
      </c>
      <c r="R41" t="str">
        <f t="shared" si="2"/>
        <v/>
      </c>
      <c r="S41" t="str">
        <f t="shared" si="3"/>
        <v/>
      </c>
    </row>
    <row r="42" spans="1:19" x14ac:dyDescent="0.25">
      <c r="A42">
        <v>40</v>
      </c>
      <c r="B42" t="s">
        <v>60</v>
      </c>
      <c r="C42">
        <v>-2.4201537777969601E-2</v>
      </c>
      <c r="D42">
        <v>0.27515771956895102</v>
      </c>
      <c r="E42">
        <v>0.92991232512523503</v>
      </c>
      <c r="F42">
        <v>0.31314864932953901</v>
      </c>
      <c r="G42">
        <v>0.27560295499040499</v>
      </c>
      <c r="H42">
        <v>0.25585985693538299</v>
      </c>
      <c r="I42">
        <v>-2.53679098946725E-2</v>
      </c>
      <c r="J42">
        <v>0.275277778254091</v>
      </c>
      <c r="K42">
        <v>0.926575796210654</v>
      </c>
      <c r="L42">
        <v>0.294430014630293</v>
      </c>
      <c r="M42">
        <v>0.27541419296563402</v>
      </c>
      <c r="N42">
        <v>0.28504964033575603</v>
      </c>
      <c r="P42" t="str">
        <f t="shared" si="0"/>
        <v/>
      </c>
      <c r="Q42" t="str">
        <f t="shared" si="1"/>
        <v/>
      </c>
      <c r="R42" t="str">
        <f t="shared" si="2"/>
        <v/>
      </c>
      <c r="S42" t="str">
        <f t="shared" si="3"/>
        <v/>
      </c>
    </row>
    <row r="43" spans="1:19" x14ac:dyDescent="0.25">
      <c r="A43">
        <v>41</v>
      </c>
      <c r="B43" t="s">
        <v>56</v>
      </c>
      <c r="C43">
        <v>9.1253349838887193E-2</v>
      </c>
      <c r="D43">
        <v>0.28216300701664898</v>
      </c>
      <c r="E43">
        <v>0.74638740938481096</v>
      </c>
      <c r="F43">
        <v>0.109390468885339</v>
      </c>
      <c r="G43">
        <v>0.34975333637039902</v>
      </c>
      <c r="H43">
        <v>0.75445949789714195</v>
      </c>
      <c r="I43">
        <v>9.2095496087243198E-2</v>
      </c>
      <c r="J43">
        <v>0.282330324467228</v>
      </c>
      <c r="K43">
        <v>0.74427479857826095</v>
      </c>
      <c r="L43">
        <v>8.1735616997807098E-2</v>
      </c>
      <c r="M43">
        <v>0.349585288717985</v>
      </c>
      <c r="N43">
        <v>0.815134527597275</v>
      </c>
      <c r="P43" t="str">
        <f t="shared" si="0"/>
        <v/>
      </c>
      <c r="Q43" t="str">
        <f t="shared" si="1"/>
        <v/>
      </c>
      <c r="R43" t="str">
        <f t="shared" si="2"/>
        <v/>
      </c>
      <c r="S43" t="str">
        <f t="shared" si="3"/>
        <v/>
      </c>
    </row>
    <row r="44" spans="1:19" x14ac:dyDescent="0.25">
      <c r="A44">
        <v>42</v>
      </c>
      <c r="B44" t="s">
        <v>52</v>
      </c>
      <c r="C44">
        <v>-6.6477055170879804E-2</v>
      </c>
      <c r="D44">
        <v>0.32748890475867698</v>
      </c>
      <c r="E44">
        <v>0.83914265169867397</v>
      </c>
      <c r="F44">
        <v>0.15092158906029901</v>
      </c>
      <c r="G44">
        <v>0.385717469664976</v>
      </c>
      <c r="H44">
        <v>0.69559400255654902</v>
      </c>
      <c r="I44">
        <v>-6.6308181932756505E-2</v>
      </c>
      <c r="J44">
        <v>0.32762553290491703</v>
      </c>
      <c r="K44">
        <v>0.83961172540513795</v>
      </c>
      <c r="L44">
        <v>0.13582109652826799</v>
      </c>
      <c r="M44">
        <v>0.38579237943508599</v>
      </c>
      <c r="N44">
        <v>0.72479514851383997</v>
      </c>
      <c r="P44" t="str">
        <f t="shared" si="0"/>
        <v/>
      </c>
      <c r="Q44" t="str">
        <f t="shared" si="1"/>
        <v/>
      </c>
      <c r="R44" t="str">
        <f t="shared" si="2"/>
        <v/>
      </c>
      <c r="S44" t="str">
        <f t="shared" si="3"/>
        <v/>
      </c>
    </row>
    <row r="45" spans="1:19" x14ac:dyDescent="0.25">
      <c r="A45">
        <v>43</v>
      </c>
      <c r="B45" t="s">
        <v>67</v>
      </c>
      <c r="C45">
        <v>4.82647671050664E-2</v>
      </c>
      <c r="D45">
        <v>0.27997885384230298</v>
      </c>
      <c r="E45">
        <v>0.86313314447961198</v>
      </c>
      <c r="F45">
        <v>0.330713630236384</v>
      </c>
      <c r="G45">
        <v>0.23965438471994499</v>
      </c>
      <c r="H45">
        <v>0.16759874839696501</v>
      </c>
      <c r="I45">
        <v>5.3769539649395202E-2</v>
      </c>
      <c r="J45">
        <v>0.280075757900619</v>
      </c>
      <c r="K45">
        <v>0.84775620580178301</v>
      </c>
      <c r="L45">
        <v>0.317172940745169</v>
      </c>
      <c r="M45">
        <v>0.23943518330251201</v>
      </c>
      <c r="N45">
        <v>0.18528016123364399</v>
      </c>
      <c r="P45" t="str">
        <f t="shared" si="0"/>
        <v/>
      </c>
      <c r="Q45" t="str">
        <f t="shared" si="1"/>
        <v/>
      </c>
      <c r="R45" t="str">
        <f t="shared" si="2"/>
        <v/>
      </c>
      <c r="S45" t="str">
        <f t="shared" si="3"/>
        <v/>
      </c>
    </row>
    <row r="46" spans="1:19" x14ac:dyDescent="0.25">
      <c r="A46">
        <v>44</v>
      </c>
      <c r="B46" t="s">
        <v>57</v>
      </c>
      <c r="C46">
        <v>-0.185005589019475</v>
      </c>
      <c r="D46">
        <v>0.33012407589800002</v>
      </c>
      <c r="E46">
        <v>0.57519825133101299</v>
      </c>
      <c r="F46">
        <v>0.24736894364074899</v>
      </c>
      <c r="G46">
        <v>0.27500234151230002</v>
      </c>
      <c r="H46">
        <v>0.36837799848036001</v>
      </c>
      <c r="I46">
        <v>-0.16724013154720699</v>
      </c>
      <c r="J46">
        <v>0.32989978463449299</v>
      </c>
      <c r="K46">
        <v>0.61219535570054995</v>
      </c>
      <c r="L46">
        <v>0.233215624381824</v>
      </c>
      <c r="M46">
        <v>0.27473769906191597</v>
      </c>
      <c r="N46">
        <v>0.39595559092825</v>
      </c>
      <c r="P46" t="str">
        <f t="shared" si="0"/>
        <v/>
      </c>
      <c r="Q46" t="str">
        <f t="shared" si="1"/>
        <v/>
      </c>
      <c r="R46" t="str">
        <f t="shared" si="2"/>
        <v/>
      </c>
      <c r="S46" t="str">
        <f t="shared" si="3"/>
        <v/>
      </c>
    </row>
    <row r="47" spans="1:19" x14ac:dyDescent="0.25">
      <c r="A47">
        <v>45</v>
      </c>
      <c r="B47" t="s">
        <v>53</v>
      </c>
      <c r="C47">
        <v>-1.6562051098664599E-2</v>
      </c>
      <c r="D47">
        <v>0.39974385270563001</v>
      </c>
      <c r="E47">
        <v>0.96695177401467702</v>
      </c>
      <c r="F47">
        <v>-0.137518467802454</v>
      </c>
      <c r="G47">
        <v>0.58785216457627498</v>
      </c>
      <c r="H47">
        <v>0.815036402767079</v>
      </c>
      <c r="I47">
        <v>-8.77570394469015E-3</v>
      </c>
      <c r="J47">
        <v>0.39972666088937903</v>
      </c>
      <c r="K47">
        <v>0.98248444016484404</v>
      </c>
      <c r="L47">
        <v>-0.18596558276313299</v>
      </c>
      <c r="M47">
        <v>0.58806765953092899</v>
      </c>
      <c r="N47">
        <v>0.751826716573884</v>
      </c>
      <c r="P47" t="str">
        <f t="shared" si="0"/>
        <v/>
      </c>
      <c r="Q47" t="str">
        <f t="shared" si="1"/>
        <v/>
      </c>
      <c r="R47" t="str">
        <f t="shared" si="2"/>
        <v/>
      </c>
      <c r="S47" t="str">
        <f t="shared" si="3"/>
        <v/>
      </c>
    </row>
    <row r="48" spans="1:19" x14ac:dyDescent="0.25">
      <c r="A48">
        <v>46</v>
      </c>
      <c r="B48" t="s">
        <v>66</v>
      </c>
      <c r="C48">
        <v>-5.6280813196367803E-2</v>
      </c>
      <c r="D48">
        <v>0.27927984964432001</v>
      </c>
      <c r="E48">
        <v>0.84029104652117603</v>
      </c>
      <c r="F48">
        <v>0.42323479278541698</v>
      </c>
      <c r="G48">
        <v>0.24786521581628501</v>
      </c>
      <c r="H48">
        <v>8.7725459041624099E-2</v>
      </c>
      <c r="I48">
        <v>-5.1517473192385997E-2</v>
      </c>
      <c r="J48">
        <v>0.27934684329735499</v>
      </c>
      <c r="K48">
        <v>0.85368305913020903</v>
      </c>
      <c r="L48">
        <v>0.40772506690278898</v>
      </c>
      <c r="M48">
        <v>0.24761812137098199</v>
      </c>
      <c r="N48">
        <v>9.96427256863118E-2</v>
      </c>
      <c r="P48" t="str">
        <f t="shared" si="0"/>
        <v/>
      </c>
      <c r="Q48" t="str">
        <f t="shared" si="1"/>
        <v>^</v>
      </c>
      <c r="R48" t="str">
        <f t="shared" si="2"/>
        <v/>
      </c>
      <c r="S48" t="str">
        <f t="shared" si="3"/>
        <v>^</v>
      </c>
    </row>
    <row r="49" spans="1:19" x14ac:dyDescent="0.25">
      <c r="A49">
        <v>47</v>
      </c>
      <c r="B49" t="s">
        <v>48</v>
      </c>
      <c r="C49">
        <v>0.416585307904483</v>
      </c>
      <c r="D49">
        <v>0.324702679452473</v>
      </c>
      <c r="E49">
        <v>0.199500955987617</v>
      </c>
      <c r="F49">
        <v>-4.2905058861275297E-2</v>
      </c>
      <c r="G49">
        <v>0.34304814931710098</v>
      </c>
      <c r="H49">
        <v>0.90046807139803997</v>
      </c>
      <c r="I49">
        <v>0.42397565687043198</v>
      </c>
      <c r="J49">
        <v>0.324644835971444</v>
      </c>
      <c r="K49">
        <v>0.19156355549598</v>
      </c>
      <c r="L49">
        <v>-6.0735195148117899E-2</v>
      </c>
      <c r="M49">
        <v>0.34288145020429001</v>
      </c>
      <c r="N49">
        <v>0.85940489456091096</v>
      </c>
      <c r="P49" t="str">
        <f t="shared" si="0"/>
        <v/>
      </c>
      <c r="Q49" t="str">
        <f t="shared" si="1"/>
        <v/>
      </c>
      <c r="R49" t="str">
        <f t="shared" si="2"/>
        <v/>
      </c>
      <c r="S49" t="str">
        <f t="shared" si="3"/>
        <v/>
      </c>
    </row>
    <row r="50" spans="1:19" x14ac:dyDescent="0.25">
      <c r="A50">
        <v>48</v>
      </c>
      <c r="B50" t="s">
        <v>59</v>
      </c>
      <c r="C50">
        <v>6.5140758008048597E-2</v>
      </c>
      <c r="D50">
        <v>0.276438740846084</v>
      </c>
      <c r="E50">
        <v>0.81370997376348797</v>
      </c>
      <c r="F50">
        <v>0.339064051525583</v>
      </c>
      <c r="G50">
        <v>0.24676454527772901</v>
      </c>
      <c r="H50">
        <v>0.169429647498889</v>
      </c>
      <c r="I50">
        <v>6.3460442845003698E-2</v>
      </c>
      <c r="J50">
        <v>0.27646777709984099</v>
      </c>
      <c r="K50">
        <v>0.81844915257987705</v>
      </c>
      <c r="L50">
        <v>0.32352286388541701</v>
      </c>
      <c r="M50">
        <v>0.24654625706102301</v>
      </c>
      <c r="N50">
        <v>0.189446005264583</v>
      </c>
      <c r="P50" t="str">
        <f t="shared" si="0"/>
        <v/>
      </c>
      <c r="Q50" t="str">
        <f t="shared" si="1"/>
        <v/>
      </c>
      <c r="R50" t="str">
        <f t="shared" si="2"/>
        <v/>
      </c>
      <c r="S50" t="str">
        <f t="shared" si="3"/>
        <v/>
      </c>
    </row>
    <row r="51" spans="1:19" x14ac:dyDescent="0.25">
      <c r="A51">
        <v>49</v>
      </c>
      <c r="B51" t="s">
        <v>50</v>
      </c>
      <c r="C51">
        <v>-0.17641922918352901</v>
      </c>
      <c r="D51">
        <v>0.558844703396979</v>
      </c>
      <c r="E51">
        <v>0.75224115272808501</v>
      </c>
      <c r="F51">
        <v>-8.8966821370902296E-2</v>
      </c>
      <c r="G51">
        <v>0.309461846387659</v>
      </c>
      <c r="H51">
        <v>0.77373806036701198</v>
      </c>
      <c r="I51">
        <v>-0.169823186609148</v>
      </c>
      <c r="J51">
        <v>0.55834037586527396</v>
      </c>
      <c r="K51">
        <v>0.76100821062702295</v>
      </c>
      <c r="L51">
        <v>-9.5362537521986104E-2</v>
      </c>
      <c r="M51">
        <v>0.30946930078309998</v>
      </c>
      <c r="N51">
        <v>0.75796924767695595</v>
      </c>
      <c r="P51" t="str">
        <f t="shared" si="0"/>
        <v/>
      </c>
      <c r="Q51" t="str">
        <f t="shared" si="1"/>
        <v/>
      </c>
      <c r="R51" t="str">
        <f t="shared" si="2"/>
        <v/>
      </c>
      <c r="S51" t="str">
        <f t="shared" si="3"/>
        <v/>
      </c>
    </row>
    <row r="52" spans="1:19" x14ac:dyDescent="0.25">
      <c r="A52">
        <v>50</v>
      </c>
      <c r="B52" t="s">
        <v>65</v>
      </c>
      <c r="C52">
        <v>8.5739809856401797E-2</v>
      </c>
      <c r="D52">
        <v>0.42279557209809698</v>
      </c>
      <c r="E52">
        <v>0.83929714853941395</v>
      </c>
      <c r="F52">
        <v>0.40446450711140802</v>
      </c>
      <c r="G52">
        <v>0.25655668699349898</v>
      </c>
      <c r="H52">
        <v>0.114908024745711</v>
      </c>
      <c r="I52">
        <v>9.1769984851590505E-2</v>
      </c>
      <c r="J52">
        <v>0.42282275067895397</v>
      </c>
      <c r="K52">
        <v>0.82817618619835598</v>
      </c>
      <c r="L52">
        <v>0.39492184187461399</v>
      </c>
      <c r="M52">
        <v>0.25638341924952002</v>
      </c>
      <c r="N52">
        <v>0.12347350183243801</v>
      </c>
      <c r="P52" t="str">
        <f t="shared" si="0"/>
        <v/>
      </c>
      <c r="Q52" t="str">
        <f t="shared" si="1"/>
        <v/>
      </c>
      <c r="R52" t="str">
        <f t="shared" si="2"/>
        <v/>
      </c>
      <c r="S52" t="str">
        <f t="shared" si="3"/>
        <v/>
      </c>
    </row>
    <row r="53" spans="1:19" x14ac:dyDescent="0.25">
      <c r="A53">
        <v>51</v>
      </c>
      <c r="B53" t="s">
        <v>55</v>
      </c>
      <c r="C53">
        <v>-0.23531472412436499</v>
      </c>
      <c r="D53">
        <v>0.309319829056736</v>
      </c>
      <c r="E53">
        <v>0.44680705265792398</v>
      </c>
      <c r="F53">
        <v>0.265081058042894</v>
      </c>
      <c r="G53">
        <v>0.29765019363782902</v>
      </c>
      <c r="H53">
        <v>0.373154985972175</v>
      </c>
      <c r="I53">
        <v>-0.224532525051161</v>
      </c>
      <c r="J53">
        <v>0.30925541517251298</v>
      </c>
      <c r="K53">
        <v>0.46781281542133202</v>
      </c>
      <c r="L53">
        <v>0.24199032769923201</v>
      </c>
      <c r="M53">
        <v>0.297387435983133</v>
      </c>
      <c r="N53">
        <v>0.41580494374860399</v>
      </c>
      <c r="P53" t="str">
        <f t="shared" si="0"/>
        <v/>
      </c>
      <c r="Q53" t="str">
        <f t="shared" si="1"/>
        <v/>
      </c>
      <c r="R53" t="str">
        <f t="shared" si="2"/>
        <v/>
      </c>
      <c r="S53" t="str">
        <f t="shared" si="3"/>
        <v/>
      </c>
    </row>
    <row r="54" spans="1:19" x14ac:dyDescent="0.25">
      <c r="A54">
        <v>52</v>
      </c>
      <c r="B54" t="s">
        <v>51</v>
      </c>
      <c r="C54">
        <v>-0.62770460842442999</v>
      </c>
      <c r="D54">
        <v>0.441459908551599</v>
      </c>
      <c r="E54">
        <v>0.155060042005251</v>
      </c>
      <c r="F54">
        <v>5.76753379007909E-2</v>
      </c>
      <c r="G54">
        <v>0.55310971876978199</v>
      </c>
      <c r="H54">
        <v>0.91695137226643597</v>
      </c>
      <c r="I54">
        <v>-0.63010474430464403</v>
      </c>
      <c r="J54">
        <v>0.44147719371883998</v>
      </c>
      <c r="K54">
        <v>0.15350365723545201</v>
      </c>
      <c r="L54">
        <v>3.4722780856418903E-2</v>
      </c>
      <c r="M54">
        <v>0.55448656552897901</v>
      </c>
      <c r="N54">
        <v>0.95006790792731599</v>
      </c>
      <c r="P54" t="str">
        <f t="shared" si="0"/>
        <v/>
      </c>
      <c r="Q54" t="str">
        <f t="shared" si="1"/>
        <v/>
      </c>
      <c r="R54" t="str">
        <f t="shared" si="2"/>
        <v/>
      </c>
      <c r="S54" t="str">
        <f t="shared" si="3"/>
        <v/>
      </c>
    </row>
    <row r="55" spans="1:19" x14ac:dyDescent="0.25">
      <c r="A55">
        <v>53</v>
      </c>
      <c r="B55" t="s">
        <v>49</v>
      </c>
      <c r="C55">
        <v>-0.47855822563094802</v>
      </c>
      <c r="D55">
        <v>0.41432377844402302</v>
      </c>
      <c r="E55">
        <v>0.248076331054603</v>
      </c>
      <c r="F55">
        <v>0.31396153244573899</v>
      </c>
      <c r="G55">
        <v>0.335183238110288</v>
      </c>
      <c r="H55">
        <v>0.34891996794279001</v>
      </c>
      <c r="I55">
        <v>-0.466632321518333</v>
      </c>
      <c r="J55">
        <v>0.41449898273790498</v>
      </c>
      <c r="K55">
        <v>0.26026104520725801</v>
      </c>
      <c r="L55">
        <v>0.28184015923669198</v>
      </c>
      <c r="M55">
        <v>0.33502501961458497</v>
      </c>
      <c r="N55">
        <v>0.40020729066252902</v>
      </c>
      <c r="P55" t="str">
        <f t="shared" si="0"/>
        <v/>
      </c>
      <c r="Q55" t="str">
        <f t="shared" si="1"/>
        <v/>
      </c>
      <c r="R55" t="str">
        <f t="shared" si="2"/>
        <v/>
      </c>
      <c r="S55" t="str">
        <f t="shared" si="3"/>
        <v/>
      </c>
    </row>
    <row r="56" spans="1:19" x14ac:dyDescent="0.25">
      <c r="A56">
        <v>54</v>
      </c>
      <c r="B56" t="s">
        <v>63</v>
      </c>
      <c r="C56">
        <v>0.16410120696343</v>
      </c>
      <c r="D56">
        <v>0.52105331542765798</v>
      </c>
      <c r="E56">
        <v>0.75280622544081099</v>
      </c>
      <c r="F56">
        <v>0.40197212384837</v>
      </c>
      <c r="G56">
        <v>0.38761791945376101</v>
      </c>
      <c r="H56">
        <v>0.29972101902768</v>
      </c>
      <c r="I56">
        <v>0.17810251272974001</v>
      </c>
      <c r="J56">
        <v>0.52075098277429199</v>
      </c>
      <c r="K56">
        <v>0.73234268873118602</v>
      </c>
      <c r="L56">
        <v>0.40149434356286301</v>
      </c>
      <c r="M56">
        <v>0.387045610704985</v>
      </c>
      <c r="N56">
        <v>0.29958170361380199</v>
      </c>
      <c r="P56" t="str">
        <f t="shared" si="0"/>
        <v/>
      </c>
      <c r="Q56" t="str">
        <f t="shared" si="1"/>
        <v/>
      </c>
      <c r="R56" t="str">
        <f t="shared" si="2"/>
        <v/>
      </c>
      <c r="S56" t="str">
        <f t="shared" si="3"/>
        <v/>
      </c>
    </row>
    <row r="57" spans="1:19" x14ac:dyDescent="0.25">
      <c r="A57">
        <v>55</v>
      </c>
      <c r="B57" t="s">
        <v>74</v>
      </c>
      <c r="C57">
        <v>-0.705001605788938</v>
      </c>
      <c r="D57">
        <v>0.51216751280795803</v>
      </c>
      <c r="E57">
        <v>0.168665060370605</v>
      </c>
      <c r="F57">
        <v>-0.68832017942979395</v>
      </c>
      <c r="G57">
        <v>0.31218269010066302</v>
      </c>
      <c r="H57">
        <v>2.7463683309568401E-2</v>
      </c>
      <c r="I57">
        <v>-0.71087901200368697</v>
      </c>
      <c r="J57">
        <v>0.51225995639963495</v>
      </c>
      <c r="K57">
        <v>0.165218978292582</v>
      </c>
      <c r="L57">
        <v>-0.671618781985863</v>
      </c>
      <c r="M57">
        <v>0.31207305230878801</v>
      </c>
      <c r="N57">
        <v>3.1387872870399701E-2</v>
      </c>
      <c r="P57" t="str">
        <f t="shared" si="0"/>
        <v/>
      </c>
      <c r="Q57" t="str">
        <f t="shared" si="1"/>
        <v>*</v>
      </c>
      <c r="R57" t="str">
        <f t="shared" si="2"/>
        <v/>
      </c>
      <c r="S57" t="str">
        <f t="shared" si="3"/>
        <v>*</v>
      </c>
    </row>
    <row r="58" spans="1:19" x14ac:dyDescent="0.25">
      <c r="A58">
        <v>56</v>
      </c>
      <c r="B58" t="s">
        <v>84</v>
      </c>
      <c r="C58">
        <v>-0.54422770966522804</v>
      </c>
      <c r="D58">
        <v>0.55246271449259898</v>
      </c>
      <c r="E58">
        <v>0.32457789639193702</v>
      </c>
      <c r="F58">
        <v>-0.83026844107973996</v>
      </c>
      <c r="G58">
        <v>0.32573716454667001</v>
      </c>
      <c r="H58">
        <v>1.08066152316847E-2</v>
      </c>
      <c r="I58">
        <v>-0.57196519635787801</v>
      </c>
      <c r="J58">
        <v>0.552378092488786</v>
      </c>
      <c r="K58">
        <v>0.30045432626542401</v>
      </c>
      <c r="L58">
        <v>-0.80896740242002196</v>
      </c>
      <c r="M58">
        <v>0.325573117222759</v>
      </c>
      <c r="N58">
        <v>1.2964289118938099E-2</v>
      </c>
      <c r="P58" t="str">
        <f t="shared" si="0"/>
        <v/>
      </c>
      <c r="Q58" t="str">
        <f t="shared" si="1"/>
        <v>*</v>
      </c>
      <c r="R58" t="str">
        <f t="shared" si="2"/>
        <v/>
      </c>
      <c r="S58" t="str">
        <f t="shared" si="3"/>
        <v>*</v>
      </c>
    </row>
    <row r="59" spans="1:19" x14ac:dyDescent="0.25">
      <c r="A59">
        <v>57</v>
      </c>
      <c r="B59" t="s">
        <v>72</v>
      </c>
      <c r="C59">
        <v>-0.40808689609639798</v>
      </c>
      <c r="D59">
        <v>0.50851201579701699</v>
      </c>
      <c r="E59">
        <v>0.42225696200924201</v>
      </c>
      <c r="F59">
        <v>-0.82507032066818997</v>
      </c>
      <c r="G59">
        <v>0.311522849391979</v>
      </c>
      <c r="H59">
        <v>8.0848272108690108E-3</v>
      </c>
      <c r="I59">
        <v>-0.41634415716419598</v>
      </c>
      <c r="J59">
        <v>0.50855873081304503</v>
      </c>
      <c r="K59">
        <v>0.41297204534117399</v>
      </c>
      <c r="L59">
        <v>-0.80957525284415799</v>
      </c>
      <c r="M59">
        <v>0.311331554983168</v>
      </c>
      <c r="N59">
        <v>9.3125023312651302E-3</v>
      </c>
      <c r="P59" t="str">
        <f t="shared" si="0"/>
        <v/>
      </c>
      <c r="Q59" t="str">
        <f t="shared" si="1"/>
        <v>**</v>
      </c>
      <c r="R59" t="str">
        <f t="shared" si="2"/>
        <v/>
      </c>
      <c r="S59" t="str">
        <f t="shared" si="3"/>
        <v>**</v>
      </c>
    </row>
    <row r="60" spans="1:19" x14ac:dyDescent="0.25">
      <c r="A60">
        <v>58</v>
      </c>
      <c r="B60" t="s">
        <v>79</v>
      </c>
      <c r="C60">
        <v>-0.45809406984408402</v>
      </c>
      <c r="D60">
        <v>0.50948718126208603</v>
      </c>
      <c r="E60">
        <v>0.36858461138443999</v>
      </c>
      <c r="F60">
        <v>-0.91245268236738697</v>
      </c>
      <c r="G60">
        <v>0.30622429310531801</v>
      </c>
      <c r="H60">
        <v>2.88542629468924E-3</v>
      </c>
      <c r="I60">
        <v>-0.46931592480067202</v>
      </c>
      <c r="J60">
        <v>0.50951149165207199</v>
      </c>
      <c r="K60">
        <v>0.35699321015670699</v>
      </c>
      <c r="L60">
        <v>-0.89793102217190202</v>
      </c>
      <c r="M60">
        <v>0.306115450644243</v>
      </c>
      <c r="N60">
        <v>3.35370581767258E-3</v>
      </c>
      <c r="P60" t="str">
        <f t="shared" si="0"/>
        <v/>
      </c>
      <c r="Q60" t="str">
        <f t="shared" si="1"/>
        <v>**</v>
      </c>
      <c r="R60" t="str">
        <f t="shared" si="2"/>
        <v/>
      </c>
      <c r="S60" t="str">
        <f t="shared" si="3"/>
        <v>**</v>
      </c>
    </row>
    <row r="61" spans="1:19" x14ac:dyDescent="0.25">
      <c r="A61">
        <v>59</v>
      </c>
      <c r="B61" t="s">
        <v>71</v>
      </c>
      <c r="C61">
        <v>-0.46193470305653</v>
      </c>
      <c r="D61">
        <v>0.51906174960127605</v>
      </c>
      <c r="E61">
        <v>0.37349718389116499</v>
      </c>
      <c r="F61">
        <v>-0.54514550014764396</v>
      </c>
      <c r="G61">
        <v>0.33358298243808499</v>
      </c>
      <c r="H61">
        <v>0.102214225894494</v>
      </c>
      <c r="I61">
        <v>-0.46156098931967898</v>
      </c>
      <c r="J61">
        <v>0.51909735710328098</v>
      </c>
      <c r="K61">
        <v>0.37391669993874499</v>
      </c>
      <c r="L61">
        <v>-0.52633733395491</v>
      </c>
      <c r="M61">
        <v>0.333544222247945</v>
      </c>
      <c r="N61">
        <v>0.114562475092296</v>
      </c>
      <c r="P61" t="str">
        <f t="shared" si="0"/>
        <v/>
      </c>
      <c r="Q61" t="str">
        <f t="shared" si="1"/>
        <v/>
      </c>
      <c r="R61" t="str">
        <f t="shared" si="2"/>
        <v/>
      </c>
      <c r="S61" t="str">
        <f t="shared" si="3"/>
        <v/>
      </c>
    </row>
    <row r="62" spans="1:19" x14ac:dyDescent="0.25">
      <c r="A62">
        <v>60</v>
      </c>
      <c r="B62" t="s">
        <v>78</v>
      </c>
      <c r="C62">
        <v>-0.44757495716086998</v>
      </c>
      <c r="D62">
        <v>0.50709226410664698</v>
      </c>
      <c r="E62">
        <v>0.37743609467315298</v>
      </c>
      <c r="F62">
        <v>-0.81847264070735604</v>
      </c>
      <c r="G62">
        <v>0.30429544136784897</v>
      </c>
      <c r="H62">
        <v>7.1509805773529696E-3</v>
      </c>
      <c r="I62">
        <v>-0.456790727684592</v>
      </c>
      <c r="J62">
        <v>0.50717413662050104</v>
      </c>
      <c r="K62">
        <v>0.367769888222442</v>
      </c>
      <c r="L62">
        <v>-0.798180116221341</v>
      </c>
      <c r="M62">
        <v>0.30415674131432302</v>
      </c>
      <c r="N62">
        <v>8.6842710882481002E-3</v>
      </c>
      <c r="P62" t="str">
        <f t="shared" si="0"/>
        <v/>
      </c>
      <c r="Q62" t="str">
        <f t="shared" si="1"/>
        <v>**</v>
      </c>
      <c r="R62" t="str">
        <f t="shared" si="2"/>
        <v/>
      </c>
      <c r="S62" t="str">
        <f t="shared" si="3"/>
        <v>**</v>
      </c>
    </row>
    <row r="63" spans="1:19" x14ac:dyDescent="0.25">
      <c r="A63">
        <v>61</v>
      </c>
      <c r="B63" t="s">
        <v>68</v>
      </c>
      <c r="C63">
        <v>-0.25974130638522702</v>
      </c>
      <c r="D63">
        <v>0.54553410103717903</v>
      </c>
      <c r="E63">
        <v>0.63398678655919705</v>
      </c>
      <c r="F63">
        <v>-0.58140629614785799</v>
      </c>
      <c r="G63">
        <v>0.40163381034894802</v>
      </c>
      <c r="H63">
        <v>0.14772812046371001</v>
      </c>
      <c r="I63">
        <v>-0.27074512562319297</v>
      </c>
      <c r="J63">
        <v>0.54557021884992596</v>
      </c>
      <c r="K63">
        <v>0.61971040342081096</v>
      </c>
      <c r="L63">
        <v>-0.55291428262817499</v>
      </c>
      <c r="M63">
        <v>0.40132476094867497</v>
      </c>
      <c r="N63">
        <v>0.168288882006708</v>
      </c>
      <c r="P63" t="str">
        <f t="shared" si="0"/>
        <v/>
      </c>
      <c r="Q63" t="str">
        <f t="shared" si="1"/>
        <v/>
      </c>
      <c r="R63" t="str">
        <f t="shared" si="2"/>
        <v/>
      </c>
      <c r="S63" t="str">
        <f t="shared" si="3"/>
        <v/>
      </c>
    </row>
    <row r="64" spans="1:19" x14ac:dyDescent="0.25">
      <c r="A64">
        <v>62</v>
      </c>
      <c r="B64" t="s">
        <v>80</v>
      </c>
      <c r="C64">
        <v>-0.36011953868300201</v>
      </c>
      <c r="D64">
        <v>0.51994436087153395</v>
      </c>
      <c r="E64">
        <v>0.48855327674431998</v>
      </c>
      <c r="F64">
        <v>-0.76454999770359999</v>
      </c>
      <c r="G64">
        <v>0.38244418213658499</v>
      </c>
      <c r="H64">
        <v>4.5595885214993602E-2</v>
      </c>
      <c r="I64">
        <v>-0.36751972354388401</v>
      </c>
      <c r="J64">
        <v>0.52000786875679605</v>
      </c>
      <c r="K64">
        <v>0.47971687646644501</v>
      </c>
      <c r="L64">
        <v>-0.73992669920981902</v>
      </c>
      <c r="M64">
        <v>0.382473425072274</v>
      </c>
      <c r="N64">
        <v>5.3041451492498802E-2</v>
      </c>
      <c r="P64" t="str">
        <f t="shared" si="0"/>
        <v/>
      </c>
      <c r="Q64" t="str">
        <f t="shared" si="1"/>
        <v>*</v>
      </c>
      <c r="R64" t="str">
        <f t="shared" si="2"/>
        <v/>
      </c>
      <c r="S64" t="str">
        <f t="shared" si="3"/>
        <v>^</v>
      </c>
    </row>
    <row r="65" spans="1:19" x14ac:dyDescent="0.25">
      <c r="A65">
        <v>63</v>
      </c>
      <c r="B65" t="s">
        <v>76</v>
      </c>
      <c r="C65">
        <v>-0.37614426598633999</v>
      </c>
      <c r="D65">
        <v>0.51448509443614698</v>
      </c>
      <c r="E65">
        <v>0.46471307240725301</v>
      </c>
      <c r="F65">
        <v>-0.92287301282049305</v>
      </c>
      <c r="G65">
        <v>0.34985106799769899</v>
      </c>
      <c r="H65">
        <v>8.3420558490213698E-3</v>
      </c>
      <c r="I65">
        <v>-0.38517274164124299</v>
      </c>
      <c r="J65">
        <v>0.51459703161635995</v>
      </c>
      <c r="K65">
        <v>0.454162300136849</v>
      </c>
      <c r="L65">
        <v>-0.900868739472378</v>
      </c>
      <c r="M65">
        <v>0.349736550596843</v>
      </c>
      <c r="N65">
        <v>9.9994142503392301E-3</v>
      </c>
      <c r="P65" t="str">
        <f t="shared" si="0"/>
        <v/>
      </c>
      <c r="Q65" t="str">
        <f t="shared" si="1"/>
        <v>**</v>
      </c>
      <c r="R65" t="str">
        <f t="shared" si="2"/>
        <v/>
      </c>
      <c r="S65" t="str">
        <f t="shared" si="3"/>
        <v>**</v>
      </c>
    </row>
    <row r="66" spans="1:19" x14ac:dyDescent="0.25">
      <c r="A66">
        <v>64</v>
      </c>
      <c r="B66" t="s">
        <v>82</v>
      </c>
      <c r="C66">
        <v>-0.60458857955101197</v>
      </c>
      <c r="D66">
        <v>0.53109333028047001</v>
      </c>
      <c r="E66">
        <v>0.25495983431644997</v>
      </c>
      <c r="F66">
        <v>-0.94970609138627804</v>
      </c>
      <c r="G66">
        <v>0.321738836225614</v>
      </c>
      <c r="H66">
        <v>3.1593577120097001E-3</v>
      </c>
      <c r="I66">
        <v>-0.61122305630461804</v>
      </c>
      <c r="J66">
        <v>0.53111288578844595</v>
      </c>
      <c r="K66">
        <v>0.24980031000167699</v>
      </c>
      <c r="L66">
        <v>-0.93369184286559803</v>
      </c>
      <c r="M66">
        <v>0.321661302805484</v>
      </c>
      <c r="N66">
        <v>3.6994036024090601E-3</v>
      </c>
      <c r="P66" t="str">
        <f t="shared" si="0"/>
        <v/>
      </c>
      <c r="Q66" t="str">
        <f t="shared" si="1"/>
        <v>**</v>
      </c>
      <c r="R66" t="str">
        <f t="shared" si="2"/>
        <v/>
      </c>
      <c r="S66" t="str">
        <f t="shared" si="3"/>
        <v>**</v>
      </c>
    </row>
    <row r="67" spans="1:19" x14ac:dyDescent="0.25">
      <c r="A67">
        <v>65</v>
      </c>
      <c r="B67" t="s">
        <v>81</v>
      </c>
      <c r="C67">
        <v>-0.38667414130755401</v>
      </c>
      <c r="D67">
        <v>0.51773359642242101</v>
      </c>
      <c r="E67">
        <v>0.45514850764939502</v>
      </c>
      <c r="F67">
        <v>-1.0033338191679899</v>
      </c>
      <c r="G67">
        <v>0.32064443473360998</v>
      </c>
      <c r="H67">
        <v>1.75332725921362E-3</v>
      </c>
      <c r="I67">
        <v>-0.39553689466389202</v>
      </c>
      <c r="J67">
        <v>0.51783210873863394</v>
      </c>
      <c r="K67">
        <v>0.44496718109294198</v>
      </c>
      <c r="L67">
        <v>-0.99006942488532301</v>
      </c>
      <c r="M67">
        <v>0.32052754794372101</v>
      </c>
      <c r="N67">
        <v>2.0091617477835401E-3</v>
      </c>
      <c r="P67" t="str">
        <f t="shared" si="0"/>
        <v/>
      </c>
      <c r="Q67" t="str">
        <f t="shared" si="1"/>
        <v>**</v>
      </c>
      <c r="R67" t="str">
        <f t="shared" si="2"/>
        <v/>
      </c>
      <c r="S67" t="str">
        <f t="shared" si="3"/>
        <v>**</v>
      </c>
    </row>
    <row r="68" spans="1:19" x14ac:dyDescent="0.25">
      <c r="A68">
        <v>66</v>
      </c>
      <c r="B68" t="s">
        <v>70</v>
      </c>
      <c r="C68">
        <v>-0.64050351555698304</v>
      </c>
      <c r="D68">
        <v>0.56181957763932899</v>
      </c>
      <c r="E68">
        <v>0.25426465078567601</v>
      </c>
      <c r="F68">
        <v>-0.77786222869216104</v>
      </c>
      <c r="G68">
        <v>0.32205593417182499</v>
      </c>
      <c r="H68">
        <v>1.57221830802684E-2</v>
      </c>
      <c r="I68">
        <v>-0.63897002257695201</v>
      </c>
      <c r="J68">
        <v>0.56192175474004402</v>
      </c>
      <c r="K68">
        <v>0.255489941521298</v>
      </c>
      <c r="L68">
        <v>-0.75827903684985598</v>
      </c>
      <c r="M68">
        <v>0.32192366961059299</v>
      </c>
      <c r="N68">
        <v>1.8499678829139901E-2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77</v>
      </c>
      <c r="C69">
        <v>-0.39916492335632903</v>
      </c>
      <c r="D69">
        <v>0.51966699682143802</v>
      </c>
      <c r="E69">
        <v>0.442417828046825</v>
      </c>
      <c r="F69">
        <v>-0.86928397534198398</v>
      </c>
      <c r="G69">
        <v>0.311441407533466</v>
      </c>
      <c r="H69">
        <v>5.2518890404464899E-3</v>
      </c>
      <c r="I69">
        <v>-0.40104048304564099</v>
      </c>
      <c r="J69">
        <v>0.51975864990773202</v>
      </c>
      <c r="K69">
        <v>0.44035740562289</v>
      </c>
      <c r="L69">
        <v>-0.85502732473420096</v>
      </c>
      <c r="M69">
        <v>0.31134685457087702</v>
      </c>
      <c r="N69">
        <v>6.0286106036452304E-3</v>
      </c>
      <c r="P69" t="str">
        <f t="shared" si="4"/>
        <v/>
      </c>
      <c r="Q69" t="str">
        <f t="shared" si="5"/>
        <v>**</v>
      </c>
      <c r="R69" t="str">
        <f t="shared" si="6"/>
        <v/>
      </c>
      <c r="S69" t="str">
        <f t="shared" si="7"/>
        <v>**</v>
      </c>
    </row>
    <row r="70" spans="1:19" x14ac:dyDescent="0.25">
      <c r="A70">
        <v>68</v>
      </c>
      <c r="B70" t="s">
        <v>75</v>
      </c>
      <c r="C70">
        <v>-0.478348150875675</v>
      </c>
      <c r="D70">
        <v>0.52898511264291703</v>
      </c>
      <c r="E70">
        <v>0.365849461258348</v>
      </c>
      <c r="F70">
        <v>-1.0244127829613101</v>
      </c>
      <c r="G70">
        <v>0.33148655414922901</v>
      </c>
      <c r="H70">
        <v>1.99914034814574E-3</v>
      </c>
      <c r="I70">
        <v>-0.48369619407341902</v>
      </c>
      <c r="J70">
        <v>0.52903142122492397</v>
      </c>
      <c r="K70">
        <v>0.360556484401718</v>
      </c>
      <c r="L70">
        <v>-1.00211895703945</v>
      </c>
      <c r="M70">
        <v>0.33130938497534101</v>
      </c>
      <c r="N70">
        <v>2.4886133211591299E-3</v>
      </c>
      <c r="P70" t="str">
        <f t="shared" si="4"/>
        <v/>
      </c>
      <c r="Q70" t="str">
        <f t="shared" si="5"/>
        <v>**</v>
      </c>
      <c r="R70" t="str">
        <f t="shared" si="6"/>
        <v/>
      </c>
      <c r="S70" t="str">
        <f t="shared" si="7"/>
        <v>**</v>
      </c>
    </row>
    <row r="71" spans="1:19" x14ac:dyDescent="0.25">
      <c r="A71">
        <v>69</v>
      </c>
      <c r="B71" t="s">
        <v>69</v>
      </c>
      <c r="C71">
        <v>-1.1349604021620601</v>
      </c>
      <c r="D71">
        <v>0.66679669582265</v>
      </c>
      <c r="E71">
        <v>8.87350087622744E-2</v>
      </c>
      <c r="F71">
        <v>-1.11468171235622</v>
      </c>
      <c r="G71">
        <v>0.420177261100243</v>
      </c>
      <c r="H71">
        <v>7.9807191678046303E-3</v>
      </c>
      <c r="I71">
        <v>-1.14236691559337</v>
      </c>
      <c r="J71">
        <v>0.66700865807698395</v>
      </c>
      <c r="K71">
        <v>8.6772936879930498E-2</v>
      </c>
      <c r="L71">
        <v>-1.1065932020681699</v>
      </c>
      <c r="M71">
        <v>0.41975189808587099</v>
      </c>
      <c r="N71">
        <v>8.3814843927573195E-3</v>
      </c>
      <c r="P71" t="str">
        <f t="shared" si="4"/>
        <v>^</v>
      </c>
      <c r="Q71" t="str">
        <f t="shared" si="5"/>
        <v>**</v>
      </c>
      <c r="R71" t="str">
        <f t="shared" si="6"/>
        <v>^</v>
      </c>
      <c r="S71" t="str">
        <f t="shared" si="7"/>
        <v>**</v>
      </c>
    </row>
    <row r="72" spans="1:19" x14ac:dyDescent="0.25">
      <c r="A72">
        <v>70</v>
      </c>
      <c r="B72" t="s">
        <v>83</v>
      </c>
      <c r="C72">
        <v>-0.33690497318113699</v>
      </c>
      <c r="D72">
        <v>0.800128736542427</v>
      </c>
      <c r="E72">
        <v>0.67370874381145496</v>
      </c>
      <c r="F72">
        <v>-0.92886932985002002</v>
      </c>
      <c r="G72">
        <v>0.63386934107877402</v>
      </c>
      <c r="H72">
        <v>0.14281302303092899</v>
      </c>
      <c r="I72">
        <v>-0.34177790222666998</v>
      </c>
      <c r="J72">
        <v>0.79998378936522696</v>
      </c>
      <c r="K72">
        <v>0.66921105874973297</v>
      </c>
      <c r="L72">
        <v>-0.90708244873224997</v>
      </c>
      <c r="M72">
        <v>0.63328706230243503</v>
      </c>
      <c r="N72">
        <v>0.15204651463299501</v>
      </c>
      <c r="P72" t="str">
        <f t="shared" si="4"/>
        <v/>
      </c>
      <c r="Q72" t="str">
        <f t="shared" si="5"/>
        <v/>
      </c>
      <c r="R72" t="str">
        <f t="shared" si="6"/>
        <v/>
      </c>
      <c r="S72" t="str">
        <f t="shared" si="7"/>
        <v/>
      </c>
    </row>
    <row r="73" spans="1:19" x14ac:dyDescent="0.25">
      <c r="A73">
        <v>71</v>
      </c>
      <c r="B73" t="s">
        <v>73</v>
      </c>
      <c r="C73">
        <v>-1.29274995168203</v>
      </c>
      <c r="D73">
        <v>1.1678292115460001</v>
      </c>
      <c r="E73">
        <v>0.26830762127833502</v>
      </c>
      <c r="F73">
        <v>-0.96025986143279396</v>
      </c>
      <c r="G73">
        <v>0.44988183694275502</v>
      </c>
      <c r="H73">
        <v>3.2804221981399199E-2</v>
      </c>
      <c r="I73">
        <v>-1.3215363760793499</v>
      </c>
      <c r="J73">
        <v>1.16744758878882</v>
      </c>
      <c r="K73">
        <v>0.25763958213455501</v>
      </c>
      <c r="L73">
        <v>-0.92423825115796199</v>
      </c>
      <c r="M73">
        <v>0.44978003173641501</v>
      </c>
      <c r="N73">
        <v>3.9891829716188397E-2</v>
      </c>
      <c r="P73" t="str">
        <f t="shared" si="4"/>
        <v/>
      </c>
      <c r="Q73" t="str">
        <f t="shared" si="5"/>
        <v>*</v>
      </c>
      <c r="R73" t="str">
        <f t="shared" si="6"/>
        <v/>
      </c>
      <c r="S73" t="str">
        <f t="shared" si="7"/>
        <v>*</v>
      </c>
    </row>
    <row r="74" spans="1:19" x14ac:dyDescent="0.25">
      <c r="A74">
        <v>72</v>
      </c>
      <c r="B74" t="s">
        <v>136</v>
      </c>
      <c r="C74">
        <v>-0.10479210527461499</v>
      </c>
      <c r="D74">
        <v>0.21921256878682599</v>
      </c>
      <c r="E74">
        <v>0.63262261567406097</v>
      </c>
      <c r="F74">
        <v>-0.22520812500429399</v>
      </c>
      <c r="G74">
        <v>0.31392016313384802</v>
      </c>
      <c r="H74">
        <v>0.47312378267236999</v>
      </c>
      <c r="I74" t="s">
        <v>169</v>
      </c>
      <c r="J74" t="s">
        <v>169</v>
      </c>
      <c r="K74" t="s">
        <v>169</v>
      </c>
      <c r="L74" t="s">
        <v>169</v>
      </c>
      <c r="M74" t="s">
        <v>169</v>
      </c>
      <c r="N74" t="s">
        <v>169</v>
      </c>
      <c r="P74" t="str">
        <f t="shared" si="4"/>
        <v/>
      </c>
      <c r="Q74" t="str">
        <f t="shared" si="5"/>
        <v/>
      </c>
      <c r="R74" t="str">
        <f t="shared" si="6"/>
        <v/>
      </c>
      <c r="S74" t="str">
        <f t="shared" si="7"/>
        <v/>
      </c>
    </row>
    <row r="75" spans="1:19" x14ac:dyDescent="0.25">
      <c r="A75">
        <v>73</v>
      </c>
      <c r="B75" t="s">
        <v>87</v>
      </c>
      <c r="C75">
        <v>0.103341043709889</v>
      </c>
      <c r="D75">
        <v>9.7063035171901499E-2</v>
      </c>
      <c r="E75">
        <v>0.28702089692529098</v>
      </c>
      <c r="F75">
        <v>4.9591776283477697E-2</v>
      </c>
      <c r="G75">
        <v>8.7120806065814793E-2</v>
      </c>
      <c r="H75">
        <v>0.56920006530270795</v>
      </c>
      <c r="I75" t="s">
        <v>169</v>
      </c>
      <c r="J75" t="s">
        <v>169</v>
      </c>
      <c r="K75" t="s">
        <v>169</v>
      </c>
      <c r="L75" t="s">
        <v>169</v>
      </c>
      <c r="M75" t="s">
        <v>169</v>
      </c>
      <c r="N75" t="s">
        <v>169</v>
      </c>
      <c r="P75" t="str">
        <f t="shared" si="4"/>
        <v/>
      </c>
      <c r="Q75" t="str">
        <f t="shared" si="5"/>
        <v/>
      </c>
      <c r="R75" t="str">
        <f t="shared" si="6"/>
        <v/>
      </c>
      <c r="S75" t="str">
        <f t="shared" si="7"/>
        <v/>
      </c>
    </row>
    <row r="76" spans="1:19" x14ac:dyDescent="0.25">
      <c r="A76">
        <v>74</v>
      </c>
      <c r="B76" t="s">
        <v>88</v>
      </c>
      <c r="C76">
        <v>3.3340892731580002E-2</v>
      </c>
      <c r="D76">
        <v>9.8276522760944202E-2</v>
      </c>
      <c r="E76">
        <v>0.73441694179911798</v>
      </c>
      <c r="F76">
        <v>-0.122823095078469</v>
      </c>
      <c r="G76">
        <v>0.10087194730468201</v>
      </c>
      <c r="H76">
        <v>0.22337069235712001</v>
      </c>
      <c r="I76" t="s">
        <v>169</v>
      </c>
      <c r="J76" t="s">
        <v>169</v>
      </c>
      <c r="K76" t="s">
        <v>169</v>
      </c>
      <c r="L76" t="s">
        <v>169</v>
      </c>
      <c r="M76" t="s">
        <v>169</v>
      </c>
      <c r="N76" t="s">
        <v>169</v>
      </c>
      <c r="P76" t="str">
        <f t="shared" si="4"/>
        <v/>
      </c>
      <c r="Q76" t="str">
        <f t="shared" si="5"/>
        <v/>
      </c>
      <c r="R76" t="str">
        <f t="shared" si="6"/>
        <v/>
      </c>
      <c r="S76" t="str">
        <f t="shared" si="7"/>
        <v/>
      </c>
    </row>
    <row r="77" spans="1:19" x14ac:dyDescent="0.25">
      <c r="A77">
        <v>75</v>
      </c>
      <c r="B77" t="s">
        <v>137</v>
      </c>
      <c r="C77">
        <v>-0.23337521591298999</v>
      </c>
      <c r="D77">
        <v>0.17788467029900701</v>
      </c>
      <c r="E77">
        <v>0.18953810054675899</v>
      </c>
      <c r="F77">
        <v>3.9302006904822398E-2</v>
      </c>
      <c r="G77">
        <v>0.25396391286890602</v>
      </c>
      <c r="H77">
        <v>0.87701502242096496</v>
      </c>
      <c r="I77" t="s">
        <v>169</v>
      </c>
      <c r="J77" t="s">
        <v>169</v>
      </c>
      <c r="K77" t="s">
        <v>169</v>
      </c>
      <c r="L77" t="s">
        <v>169</v>
      </c>
      <c r="M77" t="s">
        <v>169</v>
      </c>
      <c r="N77" t="s">
        <v>169</v>
      </c>
      <c r="P77" t="str">
        <f t="shared" si="4"/>
        <v/>
      </c>
      <c r="Q77" t="str">
        <f t="shared" si="5"/>
        <v/>
      </c>
      <c r="R77" t="str">
        <f t="shared" si="6"/>
        <v/>
      </c>
      <c r="S77" t="str">
        <f t="shared" si="7"/>
        <v/>
      </c>
    </row>
    <row r="78" spans="1:19" x14ac:dyDescent="0.25">
      <c r="A78">
        <v>76</v>
      </c>
      <c r="B78" t="s">
        <v>85</v>
      </c>
      <c r="C78">
        <v>0.17141260423419699</v>
      </c>
      <c r="D78">
        <v>7.9544340868573704E-2</v>
      </c>
      <c r="E78">
        <v>3.11671964929114E-2</v>
      </c>
      <c r="F78">
        <v>8.0473140291222295E-2</v>
      </c>
      <c r="G78">
        <v>7.2005748952996496E-2</v>
      </c>
      <c r="H78">
        <v>0.263740745253359</v>
      </c>
      <c r="I78" t="s">
        <v>169</v>
      </c>
      <c r="J78" t="s">
        <v>169</v>
      </c>
      <c r="K78" t="s">
        <v>169</v>
      </c>
      <c r="L78" t="s">
        <v>169</v>
      </c>
      <c r="M78" t="s">
        <v>169</v>
      </c>
      <c r="N78" t="s">
        <v>169</v>
      </c>
      <c r="P78" t="str">
        <f t="shared" si="4"/>
        <v>*</v>
      </c>
      <c r="Q78" t="str">
        <f t="shared" si="5"/>
        <v/>
      </c>
      <c r="R78" t="str">
        <f t="shared" si="6"/>
        <v/>
      </c>
      <c r="S78" t="str">
        <f t="shared" si="7"/>
        <v/>
      </c>
    </row>
    <row r="79" spans="1:19" x14ac:dyDescent="0.25">
      <c r="A79">
        <v>77</v>
      </c>
      <c r="B79" t="s">
        <v>86</v>
      </c>
      <c r="C79">
        <v>7.4755915540206705E-2</v>
      </c>
      <c r="D79">
        <v>8.1068762669351396E-2</v>
      </c>
      <c r="E79">
        <v>0.35646091557613502</v>
      </c>
      <c r="F79">
        <v>-0.12265746263975399</v>
      </c>
      <c r="G79">
        <v>8.8963786411333998E-2</v>
      </c>
      <c r="H79">
        <v>0.16797655524471</v>
      </c>
      <c r="I79" t="s">
        <v>169</v>
      </c>
      <c r="J79" t="s">
        <v>169</v>
      </c>
      <c r="K79" t="s">
        <v>169</v>
      </c>
      <c r="L79" t="s">
        <v>169</v>
      </c>
      <c r="M79" t="s">
        <v>169</v>
      </c>
      <c r="N79" t="s">
        <v>169</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3"/>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3" t="s">
        <v>754</v>
      </c>
      <c r="C1" s="93"/>
      <c r="D1" s="93"/>
      <c r="E1" s="93"/>
      <c r="F1" s="93"/>
    </row>
    <row r="2" spans="2:8" ht="15.75" x14ac:dyDescent="0.25">
      <c r="B2" s="116" t="s">
        <v>757</v>
      </c>
      <c r="C2" s="116"/>
      <c r="D2" s="116"/>
      <c r="E2" s="116"/>
      <c r="F2" s="116"/>
    </row>
    <row r="3" spans="2:8" ht="15.75" thickBot="1" x14ac:dyDescent="0.3">
      <c r="B3" s="27"/>
      <c r="C3" s="117" t="s">
        <v>111</v>
      </c>
      <c r="D3" s="118"/>
      <c r="E3" s="117" t="s">
        <v>146</v>
      </c>
      <c r="F3" s="118"/>
    </row>
    <row r="4" spans="2:8" x14ac:dyDescent="0.25">
      <c r="B4" s="107" t="s">
        <v>123</v>
      </c>
      <c r="C4" s="28" t="str">
        <f>_xlfn.CONCAT(ROUND(VLOOKUP($H4,'Interactions by Gender '!$B:$S,8,0),4)," ",VLOOKUP($H4,'Interactions by Gender '!$B:$S,17,0))</f>
        <v xml:space="preserve">0.0418 </v>
      </c>
      <c r="D4" s="28" t="str">
        <f>_xlfn.CONCAT(ROUND(VLOOKUP($H4,'Interactions by Gender '!$B:$S,2,0),4)," ",VLOOKUP($H4,'Interactions by Gender '!$B:$S,15,0))</f>
        <v xml:space="preserve">0.1192 </v>
      </c>
      <c r="E4" s="28" t="str">
        <f>_xlfn.CONCAT(ROUND(VLOOKUP($H4,'Interactions by Gender '!$B:$S,11,0),4)," ",VLOOKUP($H4,'Interactions by Gender '!$B:$S,18,0))</f>
        <v>-0.2054 ^</v>
      </c>
      <c r="F4" s="28" t="str">
        <f>_xlfn.CONCAT(ROUND(VLOOKUP($H4,'Interactions by Gender '!$B:$S,5,0),4)," ",VLOOKUP($H4,'Interactions by Gender '!$B:$S,16,0))</f>
        <v xml:space="preserve">-0.1798 </v>
      </c>
      <c r="H4" s="11" t="s">
        <v>120</v>
      </c>
    </row>
    <row r="5" spans="2:8" x14ac:dyDescent="0.25">
      <c r="B5" s="108" t="s">
        <v>1</v>
      </c>
      <c r="C5" s="29" t="str">
        <f>_xlfn.CONCAT("(",ROUND(VLOOKUP($H4,'Interactions by Gender '!$B:$S,9,0),4),")")</f>
        <v>(0.0765)</v>
      </c>
      <c r="D5" s="29" t="str">
        <f>_xlfn.CONCAT("(",ROUND(VLOOKUP($H4,'Interactions by Gender '!$B:$S,3,0),4),")")</f>
        <v>(0.1003)</v>
      </c>
      <c r="E5" s="29" t="str">
        <f>_xlfn.CONCAT("(",ROUND(VLOOKUP($H4,'Interactions by Gender '!$B:$S,12,0),4),")")</f>
        <v>(0.1084)</v>
      </c>
      <c r="F5" s="29" t="str">
        <f>_xlfn.CONCAT("(",ROUND(VLOOKUP($H4,'Interactions by Gender '!$B:$S,6,0),4),")")</f>
        <v>(0.1417)</v>
      </c>
    </row>
    <row r="6" spans="2:8" x14ac:dyDescent="0.25">
      <c r="B6" s="107" t="s">
        <v>0</v>
      </c>
      <c r="C6" s="28" t="str">
        <f>_xlfn.CONCAT(ROUND(VLOOKUP($H6,'Interactions by Gender '!$B:$S,8,0),4)," ",VLOOKUP($H6,'Interactions by Gender '!$B:$S,17,0))</f>
        <v xml:space="preserve">-0.024 </v>
      </c>
      <c r="D6" s="28" t="str">
        <f>_xlfn.CONCAT(ROUND(VLOOKUP($H6,'Interactions by Gender '!$B:$S,2,0),4)," ",VLOOKUP($H6,'Interactions by Gender '!$B:$S,15,0))</f>
        <v>-0.1135 *</v>
      </c>
      <c r="E6" s="28" t="str">
        <f>_xlfn.CONCAT(ROUND(VLOOKUP($H6,'Interactions by Gender '!$B:$S,11,0),4)," ",VLOOKUP($H6,'Interactions by Gender '!$B:$S,18,0))</f>
        <v xml:space="preserve">-0.0221 </v>
      </c>
      <c r="F6" s="28" t="str">
        <f>_xlfn.CONCAT(ROUND(VLOOKUP($H6,'Interactions by Gender '!$B:$S,5,0),4)," ",VLOOKUP($H6,'Interactions by Gender '!$B:$S,16,0))</f>
        <v xml:space="preserve">-0.0596 </v>
      </c>
      <c r="H6" s="11" t="s">
        <v>10</v>
      </c>
    </row>
    <row r="7" spans="2:8" x14ac:dyDescent="0.25">
      <c r="B7" s="108" t="s">
        <v>1</v>
      </c>
      <c r="C7" s="29" t="str">
        <f>_xlfn.CONCAT("(",ROUND(VLOOKUP($H6,'Interactions by Gender '!$B:$S,9,0),4),")")</f>
        <v>(0.0356)</v>
      </c>
      <c r="D7" s="29" t="str">
        <f>_xlfn.CONCAT("(",ROUND(VLOOKUP($H6,'Interactions by Gender '!$B:$S,3,0),4),")")</f>
        <v>(0.0561)</v>
      </c>
      <c r="E7" s="29" t="str">
        <f>_xlfn.CONCAT("(",ROUND(VLOOKUP($H6,'Interactions by Gender '!$B:$S,12,0),4),")")</f>
        <v>(0.0325)</v>
      </c>
      <c r="F7" s="29" t="str">
        <f>_xlfn.CONCAT("(",ROUND(VLOOKUP($H6,'Interactions by Gender '!$B:$S,6,0),4),")")</f>
        <v>(0.0468)</v>
      </c>
    </row>
    <row r="8" spans="2:8" x14ac:dyDescent="0.25">
      <c r="B8" s="107" t="s">
        <v>2</v>
      </c>
      <c r="C8" s="28" t="str">
        <f>_xlfn.CONCAT(ROUND(VLOOKUP($H8,'Interactions by Gender '!$B:$S,8,0),4)," ",VLOOKUP($H8,'Interactions by Gender '!$B:$S,17,0))</f>
        <v>-0.1319 ***</v>
      </c>
      <c r="D8" s="28" t="str">
        <f>_xlfn.CONCAT(ROUND(VLOOKUP($H8,'Interactions by Gender '!$B:$S,2,0),4)," ",VLOOKUP($H8,'Interactions by Gender '!$B:$S,15,0))</f>
        <v>-0.167 **</v>
      </c>
      <c r="E8" s="28" t="str">
        <f>_xlfn.CONCAT(ROUND(VLOOKUP($H8,'Interactions by Gender '!$B:$S,11,0),4)," ",VLOOKUP($H8,'Interactions by Gender '!$B:$S,18,0))</f>
        <v xml:space="preserve">-0.0265 </v>
      </c>
      <c r="F8" s="28" t="str">
        <f>_xlfn.CONCAT(ROUND(VLOOKUP($H8,'Interactions by Gender '!$B:$S,5,0),4)," ",VLOOKUP($H8,'Interactions by Gender '!$B:$S,16,0))</f>
        <v xml:space="preserve">0.0465 </v>
      </c>
      <c r="H8" s="11" t="s">
        <v>12</v>
      </c>
    </row>
    <row r="9" spans="2:8" x14ac:dyDescent="0.25">
      <c r="B9" s="108" t="s">
        <v>1</v>
      </c>
      <c r="C9" s="29" t="str">
        <f>_xlfn.CONCAT("(",ROUND(VLOOKUP($H8,'Interactions by Gender '!$B:$S,9,0),4),")")</f>
        <v>(0.0372)</v>
      </c>
      <c r="D9" s="29" t="str">
        <f>_xlfn.CONCAT("(",ROUND(VLOOKUP($H8,'Interactions by Gender '!$B:$S,3,0),4),")")</f>
        <v>(0.0584)</v>
      </c>
      <c r="E9" s="29" t="str">
        <f>_xlfn.CONCAT("(",ROUND(VLOOKUP($H8,'Interactions by Gender '!$B:$S,12,0),4),")")</f>
        <v>(0.0401)</v>
      </c>
      <c r="F9" s="29" t="str">
        <f>_xlfn.CONCAT("(",ROUND(VLOOKUP($H8,'Interactions by Gender '!$B:$S,6,0),4),")")</f>
        <v>(0.0601)</v>
      </c>
    </row>
    <row r="10" spans="2:8" x14ac:dyDescent="0.25">
      <c r="B10" s="107" t="s">
        <v>90</v>
      </c>
      <c r="C10" s="28" t="str">
        <f>_xlfn.CONCAT(ROUND(VLOOKUP($H10,'Interactions by Gender '!$B:$S,8,0),4)," ",VLOOKUP($H10,'Interactions by Gender '!$B:$S,17,0))</f>
        <v>-0.2275 ***</v>
      </c>
      <c r="D10" s="28" t="str">
        <f>_xlfn.CONCAT(ROUND(VLOOKUP($H10,'Interactions by Gender '!$B:$S,2,0),4)," ",VLOOKUP($H10,'Interactions by Gender '!$B:$S,15,0))</f>
        <v>-0.2795 ***</v>
      </c>
      <c r="E10" s="28" t="str">
        <f>_xlfn.CONCAT(ROUND(VLOOKUP($H10,'Interactions by Gender '!$B:$S,11,0),4)," ",VLOOKUP($H10,'Interactions by Gender '!$B:$S,18,0))</f>
        <v>-0.1567 ***</v>
      </c>
      <c r="F10" s="28" t="str">
        <f>_xlfn.CONCAT(ROUND(VLOOKUP($H10,'Interactions by Gender '!$B:$S,5,0),4)," ",VLOOKUP($H10,'Interactions by Gender '!$B:$S,16,0))</f>
        <v>-0.1573 **</v>
      </c>
      <c r="H10" s="11" t="s">
        <v>23</v>
      </c>
    </row>
    <row r="11" spans="2:8" x14ac:dyDescent="0.25">
      <c r="B11" s="108"/>
      <c r="C11" s="29" t="str">
        <f>_xlfn.CONCAT("(",ROUND(VLOOKUP($H10,'Interactions by Gender '!$B:$S,9,0),4),")")</f>
        <v>(0.0417)</v>
      </c>
      <c r="D11" s="29" t="str">
        <f>_xlfn.CONCAT("(",ROUND(VLOOKUP($H10,'Interactions by Gender '!$B:$S,3,0),4),")")</f>
        <v>(0.0552)</v>
      </c>
      <c r="E11" s="29" t="str">
        <f>_xlfn.CONCAT("(",ROUND(VLOOKUP($H10,'Interactions by Gender '!$B:$S,12,0),4),")")</f>
        <v>(0.0415)</v>
      </c>
      <c r="F11" s="29" t="str">
        <f>_xlfn.CONCAT("(",ROUND(VLOOKUP($H10,'Interactions by Gender '!$B:$S,6,0),4),")")</f>
        <v>(0.0527)</v>
      </c>
    </row>
    <row r="12" spans="2:8" x14ac:dyDescent="0.25">
      <c r="B12" s="107" t="s">
        <v>138</v>
      </c>
      <c r="C12" s="28"/>
      <c r="D12" s="28" t="str">
        <f>_xlfn.CONCAT(ROUND(VLOOKUP($H12,'Interactions by Gender '!$B:$S,2,0),4)," ",VLOOKUP($H12,'Interactions by Gender '!$B:$S,15,0))</f>
        <v xml:space="preserve">-0.2334 </v>
      </c>
      <c r="E12" s="28"/>
      <c r="F12" s="28" t="str">
        <f>_xlfn.CONCAT(ROUND(VLOOKUP($H12,'Interactions by Gender '!$B:$S,5,0),4)," ",VLOOKUP($H12,'Interactions by Gender '!$B:$S,16,0))</f>
        <v xml:space="preserve">0.0393 </v>
      </c>
      <c r="H12" s="11" t="s">
        <v>137</v>
      </c>
    </row>
    <row r="13" spans="2:8" x14ac:dyDescent="0.25">
      <c r="B13" s="108" t="s">
        <v>1</v>
      </c>
      <c r="C13" s="29"/>
      <c r="D13" s="29" t="str">
        <f>_xlfn.CONCAT("(",ROUND(VLOOKUP($H12,'Interactions by Gender '!$B:$S,3,0),4),")")</f>
        <v>(0.1779)</v>
      </c>
      <c r="E13" s="29"/>
      <c r="F13" s="29" t="str">
        <f>_xlfn.CONCAT("(",ROUND(VLOOKUP($H12,'Interactions by Gender '!$B:$S,6,0),4),")")</f>
        <v>(0.254)</v>
      </c>
    </row>
    <row r="14" spans="2:8" x14ac:dyDescent="0.25">
      <c r="B14" s="107" t="s">
        <v>140</v>
      </c>
      <c r="C14" s="28"/>
      <c r="D14" s="28" t="str">
        <f>_xlfn.CONCAT(ROUND(VLOOKUP($H14,'Interactions by Gender '!$B:$S,2,0),4)," ",VLOOKUP($H14,'Interactions by Gender '!$B:$S,15,0))</f>
        <v>0.1714 *</v>
      </c>
      <c r="E14" s="28"/>
      <c r="F14" s="28" t="str">
        <f>_xlfn.CONCAT(ROUND(VLOOKUP($H14,'Interactions by Gender '!$B:$S,5,0),4)," ",VLOOKUP($H14,'Interactions by Gender '!$B:$S,16,0))</f>
        <v xml:space="preserve">0.0805 </v>
      </c>
      <c r="H14" s="11" t="s">
        <v>85</v>
      </c>
    </row>
    <row r="15" spans="2:8" x14ac:dyDescent="0.25">
      <c r="B15" s="108" t="s">
        <v>1</v>
      </c>
      <c r="C15" s="29"/>
      <c r="D15" s="29" t="str">
        <f>_xlfn.CONCAT("(",ROUND(VLOOKUP($H14,'Interactions by Gender '!$B:$S,3,0),4),")")</f>
        <v>(0.0795)</v>
      </c>
      <c r="E15" s="29"/>
      <c r="F15" s="29" t="str">
        <f>_xlfn.CONCAT("(",ROUND(VLOOKUP($H14,'Interactions by Gender '!$B:$S,6,0),4),")")</f>
        <v>(0.072)</v>
      </c>
    </row>
    <row r="16" spans="2:8" x14ac:dyDescent="0.25">
      <c r="B16" s="107" t="s">
        <v>142</v>
      </c>
      <c r="C16" s="28"/>
      <c r="D16" s="28" t="str">
        <f>_xlfn.CONCAT(ROUND(VLOOKUP($H16,'Interactions by Gender '!$B:$S,2,0),4)," ",VLOOKUP($H16,'Interactions by Gender '!$B:$S,15,0))</f>
        <v xml:space="preserve">0.0748 </v>
      </c>
      <c r="E16" s="28"/>
      <c r="F16" s="28" t="str">
        <f>_xlfn.CONCAT(ROUND(VLOOKUP($H16,'Interactions by Gender '!$B:$S,5,0),4)," ",VLOOKUP($H16,'Interactions by Gender '!$B:$S,16,0))</f>
        <v xml:space="preserve">-0.1227 </v>
      </c>
      <c r="H16" s="11" t="s">
        <v>86</v>
      </c>
    </row>
    <row r="17" spans="2:8" x14ac:dyDescent="0.25">
      <c r="B17" s="108" t="s">
        <v>1</v>
      </c>
      <c r="C17" s="29"/>
      <c r="D17" s="29" t="str">
        <f>_xlfn.CONCAT("(",ROUND(VLOOKUP($H16,'Interactions by Gender '!$B:$S,3,0),4),")")</f>
        <v>(0.0811)</v>
      </c>
      <c r="E17" s="29"/>
      <c r="F17" s="29" t="str">
        <f>_xlfn.CONCAT("(",ROUND(VLOOKUP($H16,'Interactions by Gender '!$B:$S,6,0),4),")")</f>
        <v>(0.089)</v>
      </c>
    </row>
    <row r="18" spans="2:8" x14ac:dyDescent="0.25">
      <c r="B18" s="107" t="s">
        <v>91</v>
      </c>
      <c r="C18" s="28" t="str">
        <f>_xlfn.CONCAT(ROUND(VLOOKUP($H18,'Interactions by Gender '!$B:$S,8,0),4)," ",VLOOKUP($H18,'Interactions by Gender '!$B:$S,17,0))</f>
        <v xml:space="preserve">-0.012 </v>
      </c>
      <c r="D18" s="28" t="str">
        <f>_xlfn.CONCAT(ROUND(VLOOKUP($H18,'Interactions by Gender '!$B:$S,2,0),4)," ",VLOOKUP($H18,'Interactions by Gender '!$B:$S,15,0))</f>
        <v xml:space="preserve">-0.0365 </v>
      </c>
      <c r="E18" s="28" t="str">
        <f>_xlfn.CONCAT(ROUND(VLOOKUP($H18,'Interactions by Gender '!$B:$S,11,0),4)," ",VLOOKUP($H18,'Interactions by Gender '!$B:$S,18,0))</f>
        <v xml:space="preserve">-0.0365 </v>
      </c>
      <c r="F18" s="28" t="str">
        <f>_xlfn.CONCAT(ROUND(VLOOKUP($H18,'Interactions by Gender '!$B:$S,5,0),4)," ",VLOOKUP($H18,'Interactions by Gender '!$B:$S,16,0))</f>
        <v xml:space="preserve">-0.0217 </v>
      </c>
      <c r="H18" s="11" t="s">
        <v>24</v>
      </c>
    </row>
    <row r="19" spans="2:8" x14ac:dyDescent="0.25">
      <c r="B19" s="108"/>
      <c r="C19" s="29" t="str">
        <f>_xlfn.CONCAT("(",ROUND(VLOOKUP($H18,'Interactions by Gender '!$B:$S,9,0),4),")")</f>
        <v>(0.046)</v>
      </c>
      <c r="D19" s="29" t="str">
        <f>_xlfn.CONCAT("(",ROUND(VLOOKUP($H18,'Interactions by Gender '!$B:$S,3,0),4),")")</f>
        <v>(0.0614)</v>
      </c>
      <c r="E19" s="29" t="str">
        <f>_xlfn.CONCAT("(",ROUND(VLOOKUP($H18,'Interactions by Gender '!$B:$S,12,0),4),")")</f>
        <v>(0.0446)</v>
      </c>
      <c r="F19" s="29" t="str">
        <f>_xlfn.CONCAT("(",ROUND(VLOOKUP($H18,'Interactions by Gender '!$B:$S,6,0),4),")")</f>
        <v>(0.0641)</v>
      </c>
    </row>
    <row r="20" spans="2:8" x14ac:dyDescent="0.25">
      <c r="B20" s="107" t="s">
        <v>139</v>
      </c>
      <c r="C20" s="28"/>
      <c r="D20" s="28" t="str">
        <f>_xlfn.CONCAT(ROUND(VLOOKUP($H20,'Interactions by Gender '!$B:$S,2,0),4)," ",VLOOKUP($H20,'Interactions by Gender '!$B:$S,15,0))</f>
        <v xml:space="preserve">-0.1048 </v>
      </c>
      <c r="E20" s="28"/>
      <c r="F20" s="28" t="str">
        <f>_xlfn.CONCAT(ROUND(VLOOKUP($H20,'Interactions by Gender '!$B:$S,5,0),4)," ",VLOOKUP($H20,'Interactions by Gender '!$B:$S,16,0))</f>
        <v xml:space="preserve">-0.2252 </v>
      </c>
      <c r="H20" s="11" t="s">
        <v>136</v>
      </c>
    </row>
    <row r="21" spans="2:8" x14ac:dyDescent="0.25">
      <c r="B21" s="108" t="s">
        <v>1</v>
      </c>
      <c r="C21" s="29"/>
      <c r="D21" s="29" t="str">
        <f>_xlfn.CONCAT("(",ROUND(VLOOKUP($H20,'Interactions by Gender '!$B:$S,3,0),4),")")</f>
        <v>(0.2192)</v>
      </c>
      <c r="E21" s="29"/>
      <c r="F21" s="29" t="str">
        <f>_xlfn.CONCAT("(",ROUND(VLOOKUP($H20,'Interactions by Gender '!$B:$S,6,0),4),")")</f>
        <v>(0.3139)</v>
      </c>
    </row>
    <row r="22" spans="2:8" x14ac:dyDescent="0.25">
      <c r="B22" s="107" t="s">
        <v>141</v>
      </c>
      <c r="C22" s="28"/>
      <c r="D22" s="28" t="str">
        <f>_xlfn.CONCAT(ROUND(VLOOKUP($H22,'Interactions by Gender '!$B:$S,2,0),4)," ",VLOOKUP($H22,'Interactions by Gender '!$B:$S,15,0))</f>
        <v xml:space="preserve">0.1033 </v>
      </c>
      <c r="E22" s="28"/>
      <c r="F22" s="28" t="str">
        <f>_xlfn.CONCAT(ROUND(VLOOKUP($H22,'Interactions by Gender '!$B:$S,5,0),4)," ",VLOOKUP($H22,'Interactions by Gender '!$B:$S,16,0))</f>
        <v xml:space="preserve">0.0496 </v>
      </c>
      <c r="H22" s="11" t="s">
        <v>87</v>
      </c>
    </row>
    <row r="23" spans="2:8" x14ac:dyDescent="0.25">
      <c r="B23" s="108" t="s">
        <v>1</v>
      </c>
      <c r="C23" s="29"/>
      <c r="D23" s="29" t="str">
        <f>_xlfn.CONCAT("(",ROUND(VLOOKUP($H22,'Interactions by Gender '!$B:$S,3,0),4),")")</f>
        <v>(0.0971)</v>
      </c>
      <c r="E23" s="29"/>
      <c r="F23" s="29" t="str">
        <f>_xlfn.CONCAT("(",ROUND(VLOOKUP($H22,'Interactions by Gender '!$B:$S,6,0),4),")")</f>
        <v>(0.0871)</v>
      </c>
    </row>
    <row r="24" spans="2:8" x14ac:dyDescent="0.25">
      <c r="B24" s="107" t="s">
        <v>143</v>
      </c>
      <c r="C24" s="28"/>
      <c r="D24" s="28" t="str">
        <f>_xlfn.CONCAT(ROUND(VLOOKUP($H24,'Interactions by Gender '!$B:$S,2,0),4)," ",VLOOKUP($H24,'Interactions by Gender '!$B:$S,15,0))</f>
        <v xml:space="preserve">0.0333 </v>
      </c>
      <c r="E24" s="28"/>
      <c r="F24" s="28" t="str">
        <f>_xlfn.CONCAT(ROUND(VLOOKUP($H24,'Interactions by Gender '!$B:$S,5,0),4)," ",VLOOKUP($H24,'Interactions by Gender '!$B:$S,16,0))</f>
        <v xml:space="preserve">-0.1228 </v>
      </c>
      <c r="H24" s="11" t="s">
        <v>88</v>
      </c>
    </row>
    <row r="25" spans="2:8" x14ac:dyDescent="0.25">
      <c r="B25" s="108" t="s">
        <v>1</v>
      </c>
      <c r="C25" s="29"/>
      <c r="D25" s="29" t="str">
        <f>_xlfn.CONCAT("(",ROUND(VLOOKUP($H24,'Interactions by Gender '!$B:$S,3,0),4),")")</f>
        <v>(0.0983)</v>
      </c>
      <c r="E25" s="29"/>
      <c r="F25" s="29" t="str">
        <f>_xlfn.CONCAT("(",ROUND(VLOOKUP($H24,'Interactions by Gender '!$B:$S,6,0),4),")")</f>
        <v>(0.1009)</v>
      </c>
    </row>
    <row r="26" spans="2:8" x14ac:dyDescent="0.25">
      <c r="B26" s="107" t="s">
        <v>31</v>
      </c>
      <c r="C26" s="28" t="str">
        <f>_xlfn.CONCAT(ROUND(VLOOKUP($H26,'Interactions by Gender '!$B:$S,8,0),4)," ",VLOOKUP($H26,'Interactions by Gender '!$B:$S,17,0))</f>
        <v>-0.0399 ***</v>
      </c>
      <c r="D26" s="28" t="str">
        <f>_xlfn.CONCAT(ROUND(VLOOKUP($H26,'Interactions by Gender '!$B:$S,2,0),4)," ",VLOOKUP($H26,'Interactions by Gender '!$B:$S,15,0))</f>
        <v>-0.0402 ***</v>
      </c>
      <c r="E26" s="28" t="str">
        <f>_xlfn.CONCAT(ROUND(VLOOKUP($H26,'Interactions by Gender '!$B:$S,11,0),4)," ",VLOOKUP($H26,'Interactions by Gender '!$B:$S,18,0))</f>
        <v>-0.059 ***</v>
      </c>
      <c r="F26" s="28" t="str">
        <f>_xlfn.CONCAT(ROUND(VLOOKUP($H26,'Interactions by Gender '!$B:$S,5,0),4)," ",VLOOKUP($H26,'Interactions by Gender '!$B:$S,16,0))</f>
        <v>-0.0588 ***</v>
      </c>
      <c r="H26" s="11" t="s">
        <v>31</v>
      </c>
    </row>
    <row r="27" spans="2:8" x14ac:dyDescent="0.25">
      <c r="B27" s="108"/>
      <c r="C27" s="29" t="str">
        <f>_xlfn.CONCAT("(",ROUND(VLOOKUP($H26,'Interactions by Gender '!$B:$S,9,0),4),")")</f>
        <v>(0.0099)</v>
      </c>
      <c r="D27" s="29" t="str">
        <f>_xlfn.CONCAT("(",ROUND(VLOOKUP($H26,'Interactions by Gender '!$B:$S,3,0),4),")")</f>
        <v>(0.0099)</v>
      </c>
      <c r="E27" s="29" t="str">
        <f>_xlfn.CONCAT("(",ROUND(VLOOKUP($H26,'Interactions by Gender '!$B:$S,12,0),4),")")</f>
        <v>(0.01)</v>
      </c>
      <c r="F27" s="29" t="str">
        <f>_xlfn.CONCAT("(",ROUND(VLOOKUP($H26,'Interactions by Gender '!$B:$S,6,0),4),")")</f>
        <v>(0.01)</v>
      </c>
    </row>
    <row r="28" spans="2:8" x14ac:dyDescent="0.25">
      <c r="B28" s="107" t="s">
        <v>508</v>
      </c>
      <c r="C28" s="28" t="str">
        <f>_xlfn.CONCAT(ROUND(VLOOKUP($H28,'Interactions by Gender '!$B:$S,8,0),4)," ",VLOOKUP($H28,'Interactions by Gender '!$B:$S,17,0))</f>
        <v xml:space="preserve">-0.0549 </v>
      </c>
      <c r="D28" s="28" t="str">
        <f>_xlfn.CONCAT(ROUND(VLOOKUP($H28,'Interactions by Gender '!$B:$S,2,0),4)," ",VLOOKUP($H28,'Interactions by Gender '!$B:$S,15,0))</f>
        <v xml:space="preserve">-0.0563 </v>
      </c>
      <c r="E28" s="28" t="str">
        <f>_xlfn.CONCAT(ROUND(VLOOKUP($H28,'Interactions by Gender '!$B:$S,11,0),4)," ",VLOOKUP($H28,'Interactions by Gender '!$B:$S,18,0))</f>
        <v xml:space="preserve">-0.0628 </v>
      </c>
      <c r="F28" s="28" t="str">
        <f>_xlfn.CONCAT(ROUND(VLOOKUP($H28,'Interactions by Gender '!$B:$S,5,0),4)," ",VLOOKUP($H28,'Interactions by Gender '!$B:$S,16,0))</f>
        <v xml:space="preserve">-0.0635 </v>
      </c>
      <c r="H28" s="11" t="s">
        <v>172</v>
      </c>
    </row>
    <row r="29" spans="2:8" x14ac:dyDescent="0.25">
      <c r="B29" s="108"/>
      <c r="C29" s="29" t="str">
        <f>_xlfn.CONCAT("(",ROUND(VLOOKUP($H28,'Interactions by Gender '!$B:$S,9,0),4),")")</f>
        <v>(0.0482)</v>
      </c>
      <c r="D29" s="29" t="str">
        <f>_xlfn.CONCAT("(",ROUND(VLOOKUP($H28,'Interactions by Gender '!$B:$S,3,0),4),")")</f>
        <v>(0.0482)</v>
      </c>
      <c r="E29" s="29" t="str">
        <f>_xlfn.CONCAT("(",ROUND(VLOOKUP($H28,'Interactions by Gender '!$B:$S,12,0),4),")")</f>
        <v>(0.0479)</v>
      </c>
      <c r="F29" s="29" t="str">
        <f>_xlfn.CONCAT("(",ROUND(VLOOKUP($H28,'Interactions by Gender '!$B:$S,6,0),4),")")</f>
        <v>(0.048)</v>
      </c>
    </row>
    <row r="30" spans="2:8" x14ac:dyDescent="0.25">
      <c r="B30" s="107" t="s">
        <v>92</v>
      </c>
      <c r="C30" s="28" t="str">
        <f>_xlfn.CONCAT(ROUND(VLOOKUP($H30,'Interactions by Gender '!$B:$S,8,0),4)," ",VLOOKUP($H30,'Interactions by Gender '!$B:$S,17,0))</f>
        <v xml:space="preserve">0.0371 </v>
      </c>
      <c r="D30" s="28" t="str">
        <f>_xlfn.CONCAT(ROUND(VLOOKUP($H30,'Interactions by Gender '!$B:$S,2,0),4)," ",VLOOKUP($H30,'Interactions by Gender '!$B:$S,15,0))</f>
        <v xml:space="preserve">0.0392 </v>
      </c>
      <c r="E30" s="28" t="str">
        <f>_xlfn.CONCAT(ROUND(VLOOKUP($H30,'Interactions by Gender '!$B:$S,11,0),4)," ",VLOOKUP($H30,'Interactions by Gender '!$B:$S,18,0))</f>
        <v xml:space="preserve">-0.0071 </v>
      </c>
      <c r="F30" s="28" t="str">
        <f>_xlfn.CONCAT(ROUND(VLOOKUP($H30,'Interactions by Gender '!$B:$S,5,0),4)," ",VLOOKUP($H30,'Interactions by Gender '!$B:$S,16,0))</f>
        <v xml:space="preserve">-0.0076 </v>
      </c>
      <c r="H30" s="11" t="s">
        <v>25</v>
      </c>
    </row>
    <row r="31" spans="2:8" x14ac:dyDescent="0.25">
      <c r="B31" s="108"/>
      <c r="C31" s="29" t="str">
        <f>_xlfn.CONCAT("(",ROUND(VLOOKUP($H30,'Interactions by Gender '!$B:$S,9,0),4),")")</f>
        <v>(0.0422)</v>
      </c>
      <c r="D31" s="29" t="str">
        <f>_xlfn.CONCAT("(",ROUND(VLOOKUP($H30,'Interactions by Gender '!$B:$S,3,0),4),")")</f>
        <v>(0.0423)</v>
      </c>
      <c r="E31" s="29" t="str">
        <f>_xlfn.CONCAT("(",ROUND(VLOOKUP($H30,'Interactions by Gender '!$B:$S,12,0),4),")")</f>
        <v>(0.0511)</v>
      </c>
      <c r="F31" s="29" t="str">
        <f>_xlfn.CONCAT("(",ROUND(VLOOKUP($H30,'Interactions by Gender '!$B:$S,6,0),4),")")</f>
        <v>(0.0511)</v>
      </c>
    </row>
    <row r="32" spans="2:8" x14ac:dyDescent="0.25">
      <c r="B32" s="107" t="s">
        <v>93</v>
      </c>
      <c r="C32" s="28" t="str">
        <f>_xlfn.CONCAT(ROUND(VLOOKUP($H32,'Interactions by Gender '!$B:$S,8,0),4)," ",VLOOKUP($H32,'Interactions by Gender '!$B:$S,17,0))</f>
        <v>-0.1738 *</v>
      </c>
      <c r="D32" s="28" t="str">
        <f>_xlfn.CONCAT(ROUND(VLOOKUP($H32,'Interactions by Gender '!$B:$S,2,0),4)," ",VLOOKUP($H32,'Interactions by Gender '!$B:$S,15,0))</f>
        <v>-0.1651 *</v>
      </c>
      <c r="E32" s="28" t="str">
        <f>_xlfn.CONCAT(ROUND(VLOOKUP($H32,'Interactions by Gender '!$B:$S,11,0),4)," ",VLOOKUP($H32,'Interactions by Gender '!$B:$S,18,0))</f>
        <v xml:space="preserve">-0.011 </v>
      </c>
      <c r="F32" s="28" t="str">
        <f>_xlfn.CONCAT(ROUND(VLOOKUP($H32,'Interactions by Gender '!$B:$S,5,0),4)," ",VLOOKUP($H32,'Interactions by Gender '!$B:$S,16,0))</f>
        <v xml:space="preserve">-0.0148 </v>
      </c>
      <c r="H32" s="11" t="s">
        <v>26</v>
      </c>
    </row>
    <row r="33" spans="2:8" x14ac:dyDescent="0.25">
      <c r="B33" s="108"/>
      <c r="C33" s="29" t="str">
        <f>_xlfn.CONCAT("(",ROUND(VLOOKUP($H32,'Interactions by Gender '!$B:$S,9,0),4),")")</f>
        <v>(0.0709)</v>
      </c>
      <c r="D33" s="29" t="str">
        <f>_xlfn.CONCAT("(",ROUND(VLOOKUP($H32,'Interactions by Gender '!$B:$S,3,0),4),")")</f>
        <v>(0.071)</v>
      </c>
      <c r="E33" s="29" t="str">
        <f>_xlfn.CONCAT("(",ROUND(VLOOKUP($H32,'Interactions by Gender '!$B:$S,12,0),4),")")</f>
        <v>(0.0941)</v>
      </c>
      <c r="F33" s="29" t="str">
        <f>_xlfn.CONCAT("(",ROUND(VLOOKUP($H32,'Interactions by Gender '!$B:$S,6,0),4),")")</f>
        <v>(0.0941)</v>
      </c>
    </row>
    <row r="34" spans="2:8" x14ac:dyDescent="0.25">
      <c r="B34" s="107" t="s">
        <v>32</v>
      </c>
      <c r="C34" s="28" t="str">
        <f>_xlfn.CONCAT(ROUND(VLOOKUP($H34,'Interactions by Gender '!$B:$S,8,0),4)," ",VLOOKUP($H34,'Interactions by Gender '!$B:$S,17,0))</f>
        <v xml:space="preserve">0.0209 </v>
      </c>
      <c r="D34" s="28" t="str">
        <f>_xlfn.CONCAT(ROUND(VLOOKUP($H34,'Interactions by Gender '!$B:$S,2,0),4)," ",VLOOKUP($H34,'Interactions by Gender '!$B:$S,15,0))</f>
        <v xml:space="preserve">0.0224 </v>
      </c>
      <c r="E34" s="28" t="str">
        <f>_xlfn.CONCAT(ROUND(VLOOKUP($H34,'Interactions by Gender '!$B:$S,11,0),4)," ",VLOOKUP($H34,'Interactions by Gender '!$B:$S,18,0))</f>
        <v xml:space="preserve">0.025 </v>
      </c>
      <c r="F34" s="28" t="str">
        <f>_xlfn.CONCAT(ROUND(VLOOKUP($H34,'Interactions by Gender '!$B:$S,5,0),4)," ",VLOOKUP($H34,'Interactions by Gender '!$B:$S,16,0))</f>
        <v xml:space="preserve">0.0253 </v>
      </c>
      <c r="H34" s="11" t="s">
        <v>32</v>
      </c>
    </row>
    <row r="35" spans="2:8" x14ac:dyDescent="0.25">
      <c r="B35" s="108"/>
      <c r="C35" s="29" t="str">
        <f>_xlfn.CONCAT("(",ROUND(VLOOKUP($H34,'Interactions by Gender '!$B:$S,9,0),4),")")</f>
        <v>(0.0196)</v>
      </c>
      <c r="D35" s="29" t="str">
        <f>_xlfn.CONCAT("(",ROUND(VLOOKUP($H34,'Interactions by Gender '!$B:$S,3,0),4),")")</f>
        <v>(0.0196)</v>
      </c>
      <c r="E35" s="29" t="str">
        <f>_xlfn.CONCAT("(",ROUND(VLOOKUP($H34,'Interactions by Gender '!$B:$S,12,0),4),")")</f>
        <v>(0.025)</v>
      </c>
      <c r="F35" s="29" t="str">
        <f>_xlfn.CONCAT("(",ROUND(VLOOKUP($H34,'Interactions by Gender '!$B:$S,6,0),4),")")</f>
        <v>(0.025)</v>
      </c>
    </row>
    <row r="36" spans="2:8" x14ac:dyDescent="0.25">
      <c r="B36" s="107" t="s">
        <v>94</v>
      </c>
      <c r="C36" s="28" t="str">
        <f>_xlfn.CONCAT(ROUND(VLOOKUP($H36,'Interactions by Gender '!$B:$S,8,0),4)," ",VLOOKUP($H36,'Interactions by Gender '!$B:$S,17,0))</f>
        <v>0.0267 ***</v>
      </c>
      <c r="D36" s="28" t="str">
        <f>_xlfn.CONCAT(ROUND(VLOOKUP($H36,'Interactions by Gender '!$B:$S,2,0),4)," ",VLOOKUP($H36,'Interactions by Gender '!$B:$S,15,0))</f>
        <v>0.0267 ***</v>
      </c>
      <c r="E36" s="28" t="str">
        <f>_xlfn.CONCAT(ROUND(VLOOKUP($H36,'Interactions by Gender '!$B:$S,11,0),4)," ",VLOOKUP($H36,'Interactions by Gender '!$B:$S,18,0))</f>
        <v xml:space="preserve">0.0058 </v>
      </c>
      <c r="F36" s="28" t="str">
        <f>_xlfn.CONCAT(ROUND(VLOOKUP($H36,'Interactions by Gender '!$B:$S,5,0),4)," ",VLOOKUP($H36,'Interactions by Gender '!$B:$S,16,0))</f>
        <v xml:space="preserve">0.0058 </v>
      </c>
      <c r="H36" s="11" t="s">
        <v>33</v>
      </c>
    </row>
    <row r="37" spans="2:8" x14ac:dyDescent="0.25">
      <c r="B37" s="108"/>
      <c r="C37" s="29" t="str">
        <f>_xlfn.CONCAT("(",ROUND(VLOOKUP($H36,'Interactions by Gender '!$B:$S,9,0),4),")")</f>
        <v>(0.0062)</v>
      </c>
      <c r="D37" s="29" t="str">
        <f>_xlfn.CONCAT("(",ROUND(VLOOKUP($H36,'Interactions by Gender '!$B:$S,3,0),4),")")</f>
        <v>(0.0062)</v>
      </c>
      <c r="E37" s="29" t="str">
        <f>_xlfn.CONCAT("(",ROUND(VLOOKUP($H36,'Interactions by Gender '!$B:$S,12,0),4),")")</f>
        <v>(0.0053)</v>
      </c>
      <c r="F37" s="29" t="str">
        <f>_xlfn.CONCAT("(",ROUND(VLOOKUP($H36,'Interactions by Gender '!$B:$S,6,0),4),")")</f>
        <v>(0.0053)</v>
      </c>
    </row>
    <row r="38" spans="2:8" x14ac:dyDescent="0.25">
      <c r="B38" s="107" t="s">
        <v>125</v>
      </c>
      <c r="C38" s="28" t="str">
        <f>_xlfn.CONCAT(ROUND(VLOOKUP($H38,'Interactions by Gender '!$B:$S,8,0),4)," ",VLOOKUP($H38,'Interactions by Gender '!$B:$S,17,0))</f>
        <v xml:space="preserve">-0.0068 </v>
      </c>
      <c r="D38" s="28" t="str">
        <f>_xlfn.CONCAT(ROUND(VLOOKUP($H38,'Interactions by Gender '!$B:$S,2,0),4)," ",VLOOKUP($H38,'Interactions by Gender '!$B:$S,15,0))</f>
        <v xml:space="preserve">-0.007 </v>
      </c>
      <c r="E38" s="28" t="str">
        <f>_xlfn.CONCAT(ROUND(VLOOKUP($H38,'Interactions by Gender '!$B:$S,11,0),4)," ",VLOOKUP($H38,'Interactions by Gender '!$B:$S,18,0))</f>
        <v xml:space="preserve">-0.0148 </v>
      </c>
      <c r="F38" s="28" t="str">
        <f>_xlfn.CONCAT(ROUND(VLOOKUP($H38,'Interactions by Gender '!$B:$S,5,0),4)," ",VLOOKUP($H38,'Interactions by Gender '!$B:$S,16,0))</f>
        <v xml:space="preserve">-0.0147 </v>
      </c>
      <c r="H38" s="11" t="s">
        <v>118</v>
      </c>
    </row>
    <row r="39" spans="2:8" x14ac:dyDescent="0.25">
      <c r="B39" s="108"/>
      <c r="C39" s="29" t="str">
        <f>_xlfn.CONCAT("(",ROUND(VLOOKUP($H38,'Interactions by Gender '!$B:$S,9,0),4),")")</f>
        <v>(0.009)</v>
      </c>
      <c r="D39" s="29" t="str">
        <f>_xlfn.CONCAT("(",ROUND(VLOOKUP($H38,'Interactions by Gender '!$B:$S,3,0),4),")")</f>
        <v>(0.009)</v>
      </c>
      <c r="E39" s="29" t="str">
        <f>_xlfn.CONCAT("(",ROUND(VLOOKUP($H38,'Interactions by Gender '!$B:$S,12,0),4),")")</f>
        <v>(0.0093)</v>
      </c>
      <c r="F39" s="29" t="str">
        <f>_xlfn.CONCAT("(",ROUND(VLOOKUP($H38,'Interactions by Gender '!$B:$S,6,0),4),")")</f>
        <v>(0.0093)</v>
      </c>
    </row>
    <row r="40" spans="2:8" x14ac:dyDescent="0.25">
      <c r="B40" s="107" t="s">
        <v>95</v>
      </c>
      <c r="C40" s="28" t="str">
        <f>_xlfn.CONCAT(ROUND(VLOOKUP($H40,'Interactions by Gender '!$B:$S,8,0),4)," ",VLOOKUP($H40,'Interactions by Gender '!$B:$S,17,0))</f>
        <v>0.085 ^</v>
      </c>
      <c r="D40" s="28" t="str">
        <f>_xlfn.CONCAT(ROUND(VLOOKUP($H40,'Interactions by Gender '!$B:$S,2,0),4)," ",VLOOKUP($H40,'Interactions by Gender '!$B:$S,15,0))</f>
        <v>0.0819 ^</v>
      </c>
      <c r="E40" s="28" t="str">
        <f>_xlfn.CONCAT(ROUND(VLOOKUP($H40,'Interactions by Gender '!$B:$S,11,0),4)," ",VLOOKUP($H40,'Interactions by Gender '!$B:$S,18,0))</f>
        <v>0.1343 ***</v>
      </c>
      <c r="F40" s="28" t="str">
        <f>_xlfn.CONCAT(ROUND(VLOOKUP($H40,'Interactions by Gender '!$B:$S,5,0),4)," ",VLOOKUP($H40,'Interactions by Gender '!$B:$S,16,0))</f>
        <v>0.1322 **</v>
      </c>
      <c r="H40" s="11" t="s">
        <v>29</v>
      </c>
    </row>
    <row r="41" spans="2:8" x14ac:dyDescent="0.25">
      <c r="B41" s="108"/>
      <c r="C41" s="29" t="str">
        <f>_xlfn.CONCAT("(",ROUND(VLOOKUP($H40,'Interactions by Gender '!$B:$S,9,0),4),")")</f>
        <v>(0.044)</v>
      </c>
      <c r="D41" s="29" t="str">
        <f>_xlfn.CONCAT("(",ROUND(VLOOKUP($H40,'Interactions by Gender '!$B:$S,3,0),4),")")</f>
        <v>(0.044)</v>
      </c>
      <c r="E41" s="29" t="str">
        <f>_xlfn.CONCAT("(",ROUND(VLOOKUP($H40,'Interactions by Gender '!$B:$S,12,0),4),")")</f>
        <v>(0.0406)</v>
      </c>
      <c r="F41" s="29" t="str">
        <f>_xlfn.CONCAT("(",ROUND(VLOOKUP($H40,'Interactions by Gender '!$B:$S,6,0),4),")")</f>
        <v>(0.0406)</v>
      </c>
    </row>
    <row r="42" spans="2:8" x14ac:dyDescent="0.25">
      <c r="B42" s="107" t="s">
        <v>96</v>
      </c>
      <c r="C42" s="28" t="str">
        <f>_xlfn.CONCAT(ROUND(VLOOKUP($H42,'Interactions by Gender '!$B:$S,8,0),4)," ",VLOOKUP($H42,'Interactions by Gender '!$B:$S,17,0))</f>
        <v>0.1786 ***</v>
      </c>
      <c r="D42" s="28" t="str">
        <f>_xlfn.CONCAT(ROUND(VLOOKUP($H42,'Interactions by Gender '!$B:$S,2,0),4)," ",VLOOKUP($H42,'Interactions by Gender '!$B:$S,15,0))</f>
        <v>0.1775 ***</v>
      </c>
      <c r="E42" s="28" t="str">
        <f>_xlfn.CONCAT(ROUND(VLOOKUP($H42,'Interactions by Gender '!$B:$S,11,0),4)," ",VLOOKUP($H42,'Interactions by Gender '!$B:$S,18,0))</f>
        <v>0.2399 ***</v>
      </c>
      <c r="F42" s="28" t="str">
        <f>_xlfn.CONCAT(ROUND(VLOOKUP($H42,'Interactions by Gender '!$B:$S,5,0),4)," ",VLOOKUP($H42,'Interactions by Gender '!$B:$S,16,0))</f>
        <v>0.2368 ***</v>
      </c>
      <c r="H42" s="11" t="s">
        <v>30</v>
      </c>
    </row>
    <row r="43" spans="2:8" x14ac:dyDescent="0.25">
      <c r="B43" s="108"/>
      <c r="C43" s="29" t="str">
        <f>_xlfn.CONCAT("(",ROUND(VLOOKUP($H42,'Interactions by Gender '!$B:$S,9,0),4),")")</f>
        <v>(0.0462)</v>
      </c>
      <c r="D43" s="29" t="str">
        <f>_xlfn.CONCAT("(",ROUND(VLOOKUP($H42,'Interactions by Gender '!$B:$S,3,0),4),")")</f>
        <v>(0.0462)</v>
      </c>
      <c r="E43" s="29" t="str">
        <f>_xlfn.CONCAT("(",ROUND(VLOOKUP($H42,'Interactions by Gender '!$B:$S,12,0),4),")")</f>
        <v>(0.0471)</v>
      </c>
      <c r="F43" s="29" t="str">
        <f>_xlfn.CONCAT("(",ROUND(VLOOKUP($H42,'Interactions by Gender '!$B:$S,6,0),4),")")</f>
        <v>(0.047)</v>
      </c>
    </row>
    <row r="44" spans="2:8" x14ac:dyDescent="0.25">
      <c r="B44" s="107" t="s">
        <v>97</v>
      </c>
      <c r="C44" s="28" t="str">
        <f>_xlfn.CONCAT(ROUND(VLOOKUP($H44,'Interactions by Gender '!$B:$S,8,0),4)," ",VLOOKUP($H44,'Interactions by Gender '!$B:$S,17,0))</f>
        <v>0.1434 *</v>
      </c>
      <c r="D44" s="28" t="str">
        <f>_xlfn.CONCAT(ROUND(VLOOKUP($H44,'Interactions by Gender '!$B:$S,2,0),4)," ",VLOOKUP($H44,'Interactions by Gender '!$B:$S,15,0))</f>
        <v>0.1391 *</v>
      </c>
      <c r="E44" s="28" t="str">
        <f>_xlfn.CONCAT(ROUND(VLOOKUP($H44,'Interactions by Gender '!$B:$S,11,0),4)," ",VLOOKUP($H44,'Interactions by Gender '!$B:$S,18,0))</f>
        <v>0.1803 *</v>
      </c>
      <c r="F44" s="28" t="str">
        <f>_xlfn.CONCAT(ROUND(VLOOKUP($H44,'Interactions by Gender '!$B:$S,5,0),4)," ",VLOOKUP($H44,'Interactions by Gender '!$B:$S,16,0))</f>
        <v>0.1825 *</v>
      </c>
      <c r="H44" s="11" t="s">
        <v>27</v>
      </c>
    </row>
    <row r="45" spans="2:8" x14ac:dyDescent="0.25">
      <c r="B45" s="108"/>
      <c r="C45" s="29" t="str">
        <f>_xlfn.CONCAT("(",ROUND(VLOOKUP($H44,'Interactions by Gender '!$B:$S,9,0),4),")")</f>
        <v>(0.0682)</v>
      </c>
      <c r="D45" s="29" t="str">
        <f>_xlfn.CONCAT("(",ROUND(VLOOKUP($H44,'Interactions by Gender '!$B:$S,3,0),4),")")</f>
        <v>(0.0682)</v>
      </c>
      <c r="E45" s="29" t="str">
        <f>_xlfn.CONCAT("(",ROUND(VLOOKUP($H44,'Interactions by Gender '!$B:$S,12,0),4),")")</f>
        <v>(0.0735)</v>
      </c>
      <c r="F45" s="29" t="str">
        <f>_xlfn.CONCAT("(",ROUND(VLOOKUP($H44,'Interactions by Gender '!$B:$S,6,0),4),")")</f>
        <v>(0.0735)</v>
      </c>
    </row>
    <row r="46" spans="2:8" x14ac:dyDescent="0.25">
      <c r="B46" s="107" t="s">
        <v>98</v>
      </c>
      <c r="C46" s="28" t="str">
        <f>_xlfn.CONCAT(ROUND(VLOOKUP($H46,'Interactions by Gender '!$B:$S,8,0),4)," ",VLOOKUP($H46,'Interactions by Gender '!$B:$S,17,0))</f>
        <v xml:space="preserve">0.0439 </v>
      </c>
      <c r="D46" s="28" t="str">
        <f>_xlfn.CONCAT(ROUND(VLOOKUP($H46,'Interactions by Gender '!$B:$S,2,0),4)," ",VLOOKUP($H46,'Interactions by Gender '!$B:$S,15,0))</f>
        <v xml:space="preserve">0.0356 </v>
      </c>
      <c r="E46" s="28" t="str">
        <f>_xlfn.CONCAT(ROUND(VLOOKUP($H46,'Interactions by Gender '!$B:$S,11,0),4)," ",VLOOKUP($H46,'Interactions by Gender '!$B:$S,18,0))</f>
        <v>0.1897 ^</v>
      </c>
      <c r="F46" s="28" t="str">
        <f>_xlfn.CONCAT(ROUND(VLOOKUP($H46,'Interactions by Gender '!$B:$S,5,0),4)," ",VLOOKUP($H46,'Interactions by Gender '!$B:$S,16,0))</f>
        <v>0.1941 ^</v>
      </c>
      <c r="H46" s="11" t="s">
        <v>28</v>
      </c>
    </row>
    <row r="47" spans="2:8" x14ac:dyDescent="0.25">
      <c r="B47" s="108"/>
      <c r="C47" s="29" t="str">
        <f>_xlfn.CONCAT("(",ROUND(VLOOKUP($H46,'Interactions by Gender '!$B:$S,9,0),4),")")</f>
        <v>(0.1013)</v>
      </c>
      <c r="D47" s="29" t="str">
        <f>_xlfn.CONCAT("(",ROUND(VLOOKUP($H46,'Interactions by Gender '!$B:$S,3,0),4),")")</f>
        <v>(0.1015)</v>
      </c>
      <c r="E47" s="29" t="str">
        <f>_xlfn.CONCAT("(",ROUND(VLOOKUP($H46,'Interactions by Gender '!$B:$S,12,0),4),")")</f>
        <v>(0.1148)</v>
      </c>
      <c r="F47" s="29" t="str">
        <f>_xlfn.CONCAT("(",ROUND(VLOOKUP($H46,'Interactions by Gender '!$B:$S,6,0),4),")")</f>
        <v>(0.1148)</v>
      </c>
    </row>
    <row r="48" spans="2:8" x14ac:dyDescent="0.25">
      <c r="B48" s="107" t="s">
        <v>34</v>
      </c>
      <c r="C48" s="28" t="str">
        <f>_xlfn.CONCAT(ROUND(VLOOKUP($H48,'Interactions by Gender '!$B:$S,8,0),4)," ",VLOOKUP($H48,'Interactions by Gender '!$B:$S,17,0))</f>
        <v>0.0049 ***</v>
      </c>
      <c r="D48" s="28" t="str">
        <f>_xlfn.CONCAT(ROUND(VLOOKUP($H48,'Interactions by Gender '!$B:$S,2,0),4)," ",VLOOKUP($H48,'Interactions by Gender '!$B:$S,15,0))</f>
        <v>0.0049 ***</v>
      </c>
      <c r="E48" s="28" t="str">
        <f>_xlfn.CONCAT(ROUND(VLOOKUP($H48,'Interactions by Gender '!$B:$S,11,0),4)," ",VLOOKUP($H48,'Interactions by Gender '!$B:$S,18,0))</f>
        <v>0.0037 ***</v>
      </c>
      <c r="F48" s="28" t="str">
        <f>_xlfn.CONCAT(ROUND(VLOOKUP($H48,'Interactions by Gender '!$B:$S,5,0),4)," ",VLOOKUP($H48,'Interactions by Gender '!$B:$S,16,0))</f>
        <v>0.0037 ***</v>
      </c>
      <c r="H48" s="11" t="s">
        <v>34</v>
      </c>
    </row>
    <row r="49" spans="2:8" x14ac:dyDescent="0.25">
      <c r="B49" s="108"/>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7"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 xml:space="preserve">-0.0004 </v>
      </c>
      <c r="F50" s="28" t="str">
        <f>_xlfn.CONCAT(ROUND(VLOOKUP($H50,'Interactions by Gender '!$B:$S,5,0),4)," ",VLOOKUP($H50,'Interactions by Gender '!$B:$S,16,0))</f>
        <v xml:space="preserve">-0.0004 </v>
      </c>
      <c r="H50" s="11" t="s">
        <v>35</v>
      </c>
    </row>
    <row r="51" spans="2:8" x14ac:dyDescent="0.25">
      <c r="B51" s="108"/>
      <c r="C51" s="29" t="str">
        <f>_xlfn.CONCAT("(",ROUND(VLOOKUP($H50,'Interactions by Gender '!$B:$S,9,0),4),")")</f>
        <v>(0.0004)</v>
      </c>
      <c r="D51" s="29" t="str">
        <f>_xlfn.CONCAT("(",ROUND(VLOOKUP($H50,'Interactions by Gender '!$B:$S,3,0),4),")")</f>
        <v>(0.0004)</v>
      </c>
      <c r="E51" s="29" t="str">
        <f>_xlfn.CONCAT("(",ROUND(VLOOKUP($H50,'Interactions by Gender '!$B:$S,12,0),4),")")</f>
        <v>(0.0003)</v>
      </c>
      <c r="F51" s="29" t="str">
        <f>_xlfn.CONCAT("(",ROUND(VLOOKUP($H50,'Interactions by Gender '!$B:$S,6,0),4),")")</f>
        <v>(0.0003)</v>
      </c>
    </row>
    <row r="52" spans="2:8" x14ac:dyDescent="0.25">
      <c r="B52" s="107" t="s">
        <v>100</v>
      </c>
      <c r="C52" s="28" t="str">
        <f>_xlfn.CONCAT(ROUND(VLOOKUP($H52,'Interactions by Gender '!$B:$S,8,0),4)," ",VLOOKUP($H52,'Interactions by Gender '!$B:$S,17,0))</f>
        <v xml:space="preserve">0.0002 </v>
      </c>
      <c r="D52" s="28" t="str">
        <f>_xlfn.CONCAT(ROUND(VLOOKUP($H52,'Interactions by Gender '!$B:$S,2,0),4)," ",VLOOKUP($H52,'Interactions by Gender '!$B:$S,15,0))</f>
        <v xml:space="preserve">0.0002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08"/>
      <c r="C53" s="29" t="str">
        <f>_xlfn.CONCAT("(",ROUND(VLOOKUP($H52,'Interactions by Gender '!$B:$S,9,0),4),")")</f>
        <v>(0.0002)</v>
      </c>
      <c r="D53" s="29" t="str">
        <f>_xlfn.CONCAT("(",ROUND(VLOOKUP($H52,'Interactions by Gender '!$B:$S,3,0),4),")")</f>
        <v>(0.0002)</v>
      </c>
      <c r="E53" s="29" t="str">
        <f>_xlfn.CONCAT("(",ROUND(VLOOKUP($H52,'Interactions by Gender '!$B:$S,12,0),4),")")</f>
        <v>(0.0002)</v>
      </c>
      <c r="F53" s="29" t="str">
        <f>_xlfn.CONCAT("(",ROUND(VLOOKUP($H52,'Interactions by Gender '!$B:$S,6,0),4),")")</f>
        <v>(0.0002)</v>
      </c>
    </row>
    <row r="54" spans="2:8" x14ac:dyDescent="0.25">
      <c r="B54" s="107" t="s">
        <v>101</v>
      </c>
      <c r="C54" s="28" t="str">
        <f>_xlfn.CONCAT(ROUND(VLOOKUP($H54,'Interactions by Gender '!$B:$S,8,0),4)," ",VLOOKUP($H54,'Interactions by Gender '!$B:$S,17,0))</f>
        <v xml:space="preserve">0.0122 </v>
      </c>
      <c r="D54" s="28" t="str">
        <f>_xlfn.CONCAT(ROUND(VLOOKUP($H54,'Interactions by Gender '!$B:$S,2,0),4)," ",VLOOKUP($H54,'Interactions by Gender '!$B:$S,15,0))</f>
        <v xml:space="preserve">0.013 </v>
      </c>
      <c r="E54" s="28" t="str">
        <f>_xlfn.CONCAT(ROUND(VLOOKUP($H54,'Interactions by Gender '!$B:$S,11,0),4)," ",VLOOKUP($H54,'Interactions by Gender '!$B:$S,18,0))</f>
        <v xml:space="preserve">-0.0056 </v>
      </c>
      <c r="F54" s="28" t="str">
        <f>_xlfn.CONCAT(ROUND(VLOOKUP($H54,'Interactions by Gender '!$B:$S,5,0),4)," ",VLOOKUP($H54,'Interactions by Gender '!$B:$S,16,0))</f>
        <v xml:space="preserve">-0.0054 </v>
      </c>
      <c r="H54" s="11" t="s">
        <v>37</v>
      </c>
    </row>
    <row r="55" spans="2:8" x14ac:dyDescent="0.25">
      <c r="B55" s="108"/>
      <c r="C55" s="29" t="str">
        <f>_xlfn.CONCAT("(",ROUND(VLOOKUP($H54,'Interactions by Gender '!$B:$S,9,0),4),")")</f>
        <v>(0.0302)</v>
      </c>
      <c r="D55" s="29" t="str">
        <f>_xlfn.CONCAT("(",ROUND(VLOOKUP($H54,'Interactions by Gender '!$B:$S,3,0),4),")")</f>
        <v>(0.0302)</v>
      </c>
      <c r="E55" s="29" t="str">
        <f>_xlfn.CONCAT("(",ROUND(VLOOKUP($H54,'Interactions by Gender '!$B:$S,12,0),4),")")</f>
        <v>(0.0313)</v>
      </c>
      <c r="F55" s="29" t="str">
        <f>_xlfn.CONCAT("(",ROUND(VLOOKUP($H54,'Interactions by Gender '!$B:$S,6,0),4),")")</f>
        <v>(0.0313)</v>
      </c>
    </row>
    <row r="56" spans="2:8" x14ac:dyDescent="0.25">
      <c r="B56" s="107" t="s">
        <v>102</v>
      </c>
      <c r="C56" s="28" t="str">
        <f>_xlfn.CONCAT(ROUND(VLOOKUP($H56,'Interactions by Gender '!$B:$S,8,0),4)," ",VLOOKUP($H56,'Interactions by Gender '!$B:$S,17,0))</f>
        <v xml:space="preserve">0.0605 </v>
      </c>
      <c r="D56" s="28" t="str">
        <f>_xlfn.CONCAT(ROUND(VLOOKUP($H56,'Interactions by Gender '!$B:$S,2,0),4)," ",VLOOKUP($H56,'Interactions by Gender '!$B:$S,15,0))</f>
        <v xml:space="preserve">0.0609 </v>
      </c>
      <c r="E56" s="28" t="str">
        <f>_xlfn.CONCAT(ROUND(VLOOKUP($H56,'Interactions by Gender '!$B:$S,11,0),4)," ",VLOOKUP($H56,'Interactions by Gender '!$B:$S,18,0))</f>
        <v xml:space="preserve">-0.0694 </v>
      </c>
      <c r="F56" s="28" t="str">
        <f>_xlfn.CONCAT(ROUND(VLOOKUP($H56,'Interactions by Gender '!$B:$S,5,0),4)," ",VLOOKUP($H56,'Interactions by Gender '!$B:$S,16,0))</f>
        <v xml:space="preserve">-0.068 </v>
      </c>
      <c r="H56" s="11" t="s">
        <v>38</v>
      </c>
    </row>
    <row r="57" spans="2:8" x14ac:dyDescent="0.25">
      <c r="B57" s="108"/>
      <c r="C57" s="29" t="str">
        <f>_xlfn.CONCAT("(",ROUND(VLOOKUP($H56,'Interactions by Gender '!$B:$S,9,0),4),")")</f>
        <v>(0.0441)</v>
      </c>
      <c r="D57" s="29" t="str">
        <f>_xlfn.CONCAT("(",ROUND(VLOOKUP($H56,'Interactions by Gender '!$B:$S,3,0),4),")")</f>
        <v>(0.0441)</v>
      </c>
      <c r="E57" s="29" t="str">
        <f>_xlfn.CONCAT("(",ROUND(VLOOKUP($H56,'Interactions by Gender '!$B:$S,12,0),4),")")</f>
        <v>(0.0482)</v>
      </c>
      <c r="F57" s="29" t="str">
        <f>_xlfn.CONCAT("(",ROUND(VLOOKUP($H56,'Interactions by Gender '!$B:$S,6,0),4),")")</f>
        <v>(0.0482)</v>
      </c>
    </row>
    <row r="58" spans="2:8" x14ac:dyDescent="0.25">
      <c r="B58" s="107" t="s">
        <v>127</v>
      </c>
      <c r="C58" s="28" t="str">
        <f>_xlfn.CONCAT(ROUND(VLOOKUP($H58,'Interactions by Gender '!$B:$S,8,0),4)," ",VLOOKUP($H58,'Interactions by Gender '!$B:$S,17,0))</f>
        <v xml:space="preserve">-0.0544 </v>
      </c>
      <c r="D58" s="28" t="str">
        <f>_xlfn.CONCAT(ROUND(VLOOKUP($H58,'Interactions by Gender '!$B:$S,2,0),4)," ",VLOOKUP($H58,'Interactions by Gender '!$B:$S,15,0))</f>
        <v xml:space="preserve">-0.0555 </v>
      </c>
      <c r="E58" s="28" t="str">
        <f>_xlfn.CONCAT(ROUND(VLOOKUP($H58,'Interactions by Gender '!$B:$S,11,0),4)," ",VLOOKUP($H58,'Interactions by Gender '!$B:$S,18,0))</f>
        <v>-0.2058 ***</v>
      </c>
      <c r="F58" s="28" t="str">
        <f>_xlfn.CONCAT(ROUND(VLOOKUP($H58,'Interactions by Gender '!$B:$S,5,0),4)," ",VLOOKUP($H58,'Interactions by Gender '!$B:$S,16,0))</f>
        <v>-0.2032 ***</v>
      </c>
      <c r="H58" s="11" t="s">
        <v>39</v>
      </c>
    </row>
    <row r="59" spans="2:8" x14ac:dyDescent="0.25">
      <c r="B59" s="108"/>
      <c r="C59" s="29" t="str">
        <f>_xlfn.CONCAT("(",ROUND(VLOOKUP($H58,'Interactions by Gender '!$B:$S,9,0),4),")")</f>
        <v>(0.0506)</v>
      </c>
      <c r="D59" s="29" t="str">
        <f>_xlfn.CONCAT("(",ROUND(VLOOKUP($H58,'Interactions by Gender '!$B:$S,3,0),4),")")</f>
        <v>(0.0505)</v>
      </c>
      <c r="E59" s="29" t="str">
        <f>_xlfn.CONCAT("(",ROUND(VLOOKUP($H58,'Interactions by Gender '!$B:$S,12,0),4),")")</f>
        <v>(0.048)</v>
      </c>
      <c r="F59" s="29" t="str">
        <f>_xlfn.CONCAT("(",ROUND(VLOOKUP($H58,'Interactions by Gender '!$B:$S,6,0),4),")")</f>
        <v>(0.048)</v>
      </c>
    </row>
    <row r="60" spans="2:8" x14ac:dyDescent="0.25">
      <c r="B60" s="107" t="s">
        <v>126</v>
      </c>
      <c r="C60" s="28" t="str">
        <f>_xlfn.CONCAT(ROUND(VLOOKUP($H60,'Interactions by Gender '!$B:$S,8,0),4)," ",VLOOKUP($H60,'Interactions by Gender '!$B:$S,17,0))</f>
        <v>-0.1589 **</v>
      </c>
      <c r="D60" s="28" t="str">
        <f>_xlfn.CONCAT(ROUND(VLOOKUP($H60,'Interactions by Gender '!$B:$S,2,0),4)," ",VLOOKUP($H60,'Interactions by Gender '!$B:$S,15,0))</f>
        <v>-0.1623 **</v>
      </c>
      <c r="E60" s="28" t="str">
        <f>_xlfn.CONCAT(ROUND(VLOOKUP($H60,'Interactions by Gender '!$B:$S,11,0),4)," ",VLOOKUP($H60,'Interactions by Gender '!$B:$S,18,0))</f>
        <v>-0.3109 ***</v>
      </c>
      <c r="F60" s="28" t="str">
        <f>_xlfn.CONCAT(ROUND(VLOOKUP($H60,'Interactions by Gender '!$B:$S,5,0),4)," ",VLOOKUP($H60,'Interactions by Gender '!$B:$S,16,0))</f>
        <v>-0.3103 ***</v>
      </c>
      <c r="H60" s="11" t="s">
        <v>40</v>
      </c>
    </row>
    <row r="61" spans="2:8" x14ac:dyDescent="0.25">
      <c r="B61" s="108"/>
      <c r="C61" s="29" t="str">
        <f>_xlfn.CONCAT("(",ROUND(VLOOKUP($H60,'Interactions by Gender '!$B:$S,9,0),4),")")</f>
        <v>(0.0549)</v>
      </c>
      <c r="D61" s="29" t="str">
        <f>_xlfn.CONCAT("(",ROUND(VLOOKUP($H60,'Interactions by Gender '!$B:$S,3,0),4),")")</f>
        <v>(0.0549)</v>
      </c>
      <c r="E61" s="29" t="str">
        <f>_xlfn.CONCAT("(",ROUND(VLOOKUP($H60,'Interactions by Gender '!$B:$S,12,0),4),")")</f>
        <v>(0.0525)</v>
      </c>
      <c r="F61" s="29" t="str">
        <f>_xlfn.CONCAT("(",ROUND(VLOOKUP($H60,'Interactions by Gender '!$B:$S,6,0),4),")")</f>
        <v>(0.0524)</v>
      </c>
    </row>
    <row r="62" spans="2:8" x14ac:dyDescent="0.25">
      <c r="B62" s="107" t="s">
        <v>103</v>
      </c>
      <c r="C62" s="28" t="str">
        <f>_xlfn.CONCAT(ROUND(VLOOKUP($H62,'Interactions by Gender '!$B:$S,8,0),4)," ",VLOOKUP($H62,'Interactions by Gender '!$B:$S,17,0))</f>
        <v xml:space="preserve">-0.0533 </v>
      </c>
      <c r="D62" s="28" t="str">
        <f>_xlfn.CONCAT(ROUND(VLOOKUP($H62,'Interactions by Gender '!$B:$S,2,0),4)," ",VLOOKUP($H62,'Interactions by Gender '!$B:$S,15,0))</f>
        <v xml:space="preserve">-0.0544 </v>
      </c>
      <c r="E62" s="28" t="str">
        <f>_xlfn.CONCAT(ROUND(VLOOKUP($H62,'Interactions by Gender '!$B:$S,11,0),4)," ",VLOOKUP($H62,'Interactions by Gender '!$B:$S,18,0))</f>
        <v>-0.1885 ***</v>
      </c>
      <c r="F62" s="28" t="str">
        <f>_xlfn.CONCAT(ROUND(VLOOKUP($H62,'Interactions by Gender '!$B:$S,5,0),4)," ",VLOOKUP($H62,'Interactions by Gender '!$B:$S,16,0))</f>
        <v>-0.1871 ***</v>
      </c>
      <c r="H62" s="11" t="s">
        <v>41</v>
      </c>
    </row>
    <row r="63" spans="2:8" x14ac:dyDescent="0.25">
      <c r="B63" s="108"/>
      <c r="C63" s="29" t="str">
        <f>_xlfn.CONCAT("(",ROUND(VLOOKUP($H62,'Interactions by Gender '!$B:$S,9,0),4),")")</f>
        <v>(0.0445)</v>
      </c>
      <c r="D63" s="29" t="str">
        <f>_xlfn.CONCAT("(",ROUND(VLOOKUP($H62,'Interactions by Gender '!$B:$S,3,0),4),")")</f>
        <v>(0.0445)</v>
      </c>
      <c r="E63" s="29" t="str">
        <f>_xlfn.CONCAT("(",ROUND(VLOOKUP($H62,'Interactions by Gender '!$B:$S,12,0),4),")")</f>
        <v>(0.044)</v>
      </c>
      <c r="F63" s="29" t="str">
        <f>_xlfn.CONCAT("(",ROUND(VLOOKUP($H62,'Interactions by Gender '!$B:$S,6,0),4),")")</f>
        <v>(0.044)</v>
      </c>
    </row>
    <row r="64" spans="2:8" x14ac:dyDescent="0.25">
      <c r="B64" s="107" t="s">
        <v>104</v>
      </c>
      <c r="C64" s="28" t="str">
        <f>_xlfn.CONCAT(ROUND(VLOOKUP($H64,'Interactions by Gender '!$B:$S,8,0),4)," ",VLOOKUP($H64,'Interactions by Gender '!$B:$S,17,0))</f>
        <v>-0.0803 ***</v>
      </c>
      <c r="D64" s="28" t="str">
        <f>_xlfn.CONCAT(ROUND(VLOOKUP($H64,'Interactions by Gender '!$B:$S,2,0),4)," ",VLOOKUP($H64,'Interactions by Gender '!$B:$S,15,0))</f>
        <v>-0.0809 ***</v>
      </c>
      <c r="E64" s="28" t="str">
        <f>_xlfn.CONCAT(ROUND(VLOOKUP($H64,'Interactions by Gender '!$B:$S,11,0),4)," ",VLOOKUP($H64,'Interactions by Gender '!$B:$S,18,0))</f>
        <v>-0.0867 ***</v>
      </c>
      <c r="F64" s="28" t="str">
        <f>_xlfn.CONCAT(ROUND(VLOOKUP($H64,'Interactions by Gender '!$B:$S,5,0),4)," ",VLOOKUP($H64,'Interactions by Gender '!$B:$S,16,0))</f>
        <v>-0.0867 ***</v>
      </c>
      <c r="H64" s="11" t="s">
        <v>43</v>
      </c>
    </row>
    <row r="65" spans="2:8" x14ac:dyDescent="0.25">
      <c r="B65" s="108"/>
      <c r="C65" s="29" t="str">
        <f>_xlfn.CONCAT("(",ROUND(VLOOKUP($H64,'Interactions by Gender '!$B:$S,9,0),4),")")</f>
        <v>(0.0106)</v>
      </c>
      <c r="D65" s="29" t="str">
        <f>_xlfn.CONCAT("(",ROUND(VLOOKUP($H64,'Interactions by Gender '!$B:$S,3,0),4),")")</f>
        <v>(0.0106)</v>
      </c>
      <c r="E65" s="29" t="str">
        <f>_xlfn.CONCAT("(",ROUND(VLOOKUP($H64,'Interactions by Gender '!$B:$S,12,0),4),")")</f>
        <v>(0.0102)</v>
      </c>
      <c r="F65" s="29" t="str">
        <f>_xlfn.CONCAT("(",ROUND(VLOOKUP($H64,'Interactions by Gender '!$B:$S,6,0),4),")")</f>
        <v>(0.0102)</v>
      </c>
    </row>
    <row r="66" spans="2:8" x14ac:dyDescent="0.25">
      <c r="B66" s="107" t="s">
        <v>105</v>
      </c>
      <c r="C66" s="28" t="str">
        <f>_xlfn.CONCAT(ROUND(VLOOKUP($H66,'Interactions by Gender '!$B:$S,8,0),4)," ",VLOOKUP($H66,'Interactions by Gender '!$B:$S,17,0))</f>
        <v xml:space="preserve">0.0327 </v>
      </c>
      <c r="D66" s="28" t="str">
        <f>_xlfn.CONCAT(ROUND(VLOOKUP($H66,'Interactions by Gender '!$B:$S,2,0),4)," ",VLOOKUP($H66,'Interactions by Gender '!$B:$S,15,0))</f>
        <v xml:space="preserve">0.0331 </v>
      </c>
      <c r="E66" s="28" t="str">
        <f>_xlfn.CONCAT(ROUND(VLOOKUP($H66,'Interactions by Gender '!$B:$S,11,0),4)," ",VLOOKUP($H66,'Interactions by Gender '!$B:$S,18,0))</f>
        <v xml:space="preserve">0.0134 </v>
      </c>
      <c r="F66" s="28" t="str">
        <f>_xlfn.CONCAT(ROUND(VLOOKUP($H66,'Interactions by Gender '!$B:$S,5,0),4)," ",VLOOKUP($H66,'Interactions by Gender '!$B:$S,16,0))</f>
        <v xml:space="preserve">0.0128 </v>
      </c>
      <c r="H66" s="11" t="s">
        <v>44</v>
      </c>
    </row>
    <row r="67" spans="2:8" x14ac:dyDescent="0.25">
      <c r="B67" s="108"/>
      <c r="C67" s="29" t="str">
        <f>_xlfn.CONCAT("(",ROUND(VLOOKUP($H66,'Interactions by Gender '!$B:$S,9,0),4),")")</f>
        <v>(0.025)</v>
      </c>
      <c r="D67" s="29" t="str">
        <f>_xlfn.CONCAT("(",ROUND(VLOOKUP($H66,'Interactions by Gender '!$B:$S,3,0),4),")")</f>
        <v>(0.025)</v>
      </c>
      <c r="E67" s="29" t="str">
        <f>_xlfn.CONCAT("(",ROUND(VLOOKUP($H66,'Interactions by Gender '!$B:$S,12,0),4),")")</f>
        <v>(0.0258)</v>
      </c>
      <c r="F67" s="29" t="str">
        <f>_xlfn.CONCAT("(",ROUND(VLOOKUP($H66,'Interactions by Gender '!$B:$S,6,0),4),")")</f>
        <v>(0.0258)</v>
      </c>
    </row>
    <row r="68" spans="2:8" x14ac:dyDescent="0.25">
      <c r="B68" s="107" t="s">
        <v>145</v>
      </c>
      <c r="C68" s="28" t="str">
        <f>_xlfn.CONCAT(ROUND(VLOOKUP($H68,'Interactions by Gender '!$B:$S,8,0),4)," ",VLOOKUP($H68,'Interactions by Gender '!$B:$S,17,0))</f>
        <v xml:space="preserve">0.0005 </v>
      </c>
      <c r="D68" s="28" t="str">
        <f>_xlfn.CONCAT(ROUND(VLOOKUP($H68,'Interactions by Gender '!$B:$S,2,0),4)," ",VLOOKUP($H68,'Interactions by Gender '!$B:$S,15,0))</f>
        <v xml:space="preserve">-0.0049 </v>
      </c>
      <c r="E68" s="28" t="str">
        <f>_xlfn.CONCAT(ROUND(VLOOKUP($H68,'Interactions by Gender '!$B:$S,11,0),4)," ",VLOOKUP($H68,'Interactions by Gender '!$B:$S,18,0))</f>
        <v xml:space="preserve">-0.0842 </v>
      </c>
      <c r="F68" s="28" t="str">
        <f>_xlfn.CONCAT(ROUND(VLOOKUP($H68,'Interactions by Gender '!$B:$S,5,0),4)," ",VLOOKUP($H68,'Interactions by Gender '!$B:$S,16,0))</f>
        <v xml:space="preserve">-0.0686 </v>
      </c>
      <c r="H68" s="11" t="s">
        <v>144</v>
      </c>
    </row>
    <row r="69" spans="2:8" x14ac:dyDescent="0.25">
      <c r="B69" s="108"/>
      <c r="C69" s="29" t="str">
        <f>_xlfn.CONCAT("(",ROUND(VLOOKUP($H68,'Interactions by Gender '!$B:$S,9,0),4),")")</f>
        <v>(0.4615)</v>
      </c>
      <c r="D69" s="29" t="str">
        <f>_xlfn.CONCAT("(",ROUND(VLOOKUP($H68,'Interactions by Gender '!$B:$S,3,0),4),")")</f>
        <v>(0.4616)</v>
      </c>
      <c r="E69" s="29" t="str">
        <f>_xlfn.CONCAT("(",ROUND(VLOOKUP($H68,'Interactions by Gender '!$B:$S,12,0),4),")")</f>
        <v>(0.2781)</v>
      </c>
      <c r="F69" s="29" t="str">
        <f>_xlfn.CONCAT("(",ROUND(VLOOKUP($H68,'Interactions by Gender '!$B:$S,6,0),4),")")</f>
        <v>(0.2779)</v>
      </c>
    </row>
    <row r="70" spans="2:8" x14ac:dyDescent="0.25">
      <c r="B70" s="107" t="s">
        <v>131</v>
      </c>
      <c r="C70" s="28" t="str">
        <f>_xlfn.CONCAT(ROUND(VLOOKUP($H70,'Interactions by Gender '!$B:$S,8,0),4)," ",VLOOKUP($H70,'Interactions by Gender '!$B:$S,17,0))</f>
        <v xml:space="preserve">0.2407 </v>
      </c>
      <c r="D70" s="28" t="str">
        <f>_xlfn.CONCAT(ROUND(VLOOKUP($H70,'Interactions by Gender '!$B:$S,2,0),4)," ",VLOOKUP($H70,'Interactions by Gender '!$B:$S,15,0))</f>
        <v xml:space="preserve">0.2312 </v>
      </c>
      <c r="E70" s="28" t="str">
        <f>_xlfn.CONCAT(ROUND(VLOOKUP($H70,'Interactions by Gender '!$B:$S,11,0),4)," ",VLOOKUP($H70,'Interactions by Gender '!$B:$S,18,0))</f>
        <v xml:space="preserve">0.2587 </v>
      </c>
      <c r="F70" s="28" t="str">
        <f>_xlfn.CONCAT(ROUND(VLOOKUP($H70,'Interactions by Gender '!$B:$S,5,0),4)," ",VLOOKUP($H70,'Interactions by Gender '!$B:$S,16,0))</f>
        <v xml:space="preserve">0.2513 </v>
      </c>
      <c r="H70" s="11" t="s">
        <v>45</v>
      </c>
    </row>
    <row r="71" spans="2:8" x14ac:dyDescent="0.25">
      <c r="B71" s="108"/>
      <c r="C71" s="29" t="str">
        <f>_xlfn.CONCAT("(",ROUND(VLOOKUP($H70,'Interactions by Gender '!$B:$S,9,0),4),")")</f>
        <v>(0.5309)</v>
      </c>
      <c r="D71" s="29" t="str">
        <f>_xlfn.CONCAT("(",ROUND(VLOOKUP($H70,'Interactions by Gender '!$B:$S,3,0),4),")")</f>
        <v>(0.5311)</v>
      </c>
      <c r="E71" s="29" t="str">
        <f>_xlfn.CONCAT("(",ROUND(VLOOKUP($H70,'Interactions by Gender '!$B:$S,12,0),4),")")</f>
        <v>(0.3459)</v>
      </c>
      <c r="F71" s="29" t="str">
        <f>_xlfn.CONCAT("(",ROUND(VLOOKUP($H70,'Interactions by Gender '!$B:$S,6,0),4),")")</f>
        <v>(0.3458)</v>
      </c>
    </row>
    <row r="72" spans="2:8" x14ac:dyDescent="0.25">
      <c r="B72" s="107" t="s">
        <v>132</v>
      </c>
      <c r="C72" s="28" t="str">
        <f>_xlfn.CONCAT(ROUND(VLOOKUP($H72,'Interactions by Gender '!$B:$S,8,0),4)," ",VLOOKUP($H72,'Interactions by Gender '!$B:$S,17,0))</f>
        <v xml:space="preserve">-0.1989 </v>
      </c>
      <c r="D72" s="28" t="str">
        <f>_xlfn.CONCAT(ROUND(VLOOKUP($H72,'Interactions by Gender '!$B:$S,2,0),4)," ",VLOOKUP($H72,'Interactions by Gender '!$B:$S,15,0))</f>
        <v xml:space="preserve">-0.204 </v>
      </c>
      <c r="E72" s="28" t="str">
        <f>_xlfn.CONCAT(ROUND(VLOOKUP($H72,'Interactions by Gender '!$B:$S,11,0),4)," ",VLOOKUP($H72,'Interactions by Gender '!$B:$S,18,0))</f>
        <v xml:space="preserve">0.1025 </v>
      </c>
      <c r="F72" s="28" t="str">
        <f>_xlfn.CONCAT(ROUND(VLOOKUP($H72,'Interactions by Gender '!$B:$S,5,0),4)," ",VLOOKUP($H72,'Interactions by Gender '!$B:$S,16,0))</f>
        <v xml:space="preserve">0.103 </v>
      </c>
      <c r="H72" s="11" t="s">
        <v>128</v>
      </c>
    </row>
    <row r="73" spans="2:8" x14ac:dyDescent="0.25">
      <c r="B73" s="108"/>
      <c r="C73" s="29" t="str">
        <f>_xlfn.CONCAT("(",ROUND(VLOOKUP($H72,'Interactions by Gender '!$B:$S,9,0),4),")")</f>
        <v>(0.4572)</v>
      </c>
      <c r="D73" s="29" t="str">
        <f>_xlfn.CONCAT("(",ROUND(VLOOKUP($H72,'Interactions by Gender '!$B:$S,3,0),4),")")</f>
        <v>(0.4572)</v>
      </c>
      <c r="E73" s="29" t="str">
        <f>_xlfn.CONCAT("(",ROUND(VLOOKUP($H72,'Interactions by Gender '!$B:$S,12,0),4),")")</f>
        <v>(0.2536)</v>
      </c>
      <c r="F73" s="29" t="str">
        <f>_xlfn.CONCAT("(",ROUND(VLOOKUP($H72,'Interactions by Gender '!$B:$S,6,0),4),")")</f>
        <v>(0.2535)</v>
      </c>
    </row>
    <row r="74" spans="2:8" x14ac:dyDescent="0.25">
      <c r="B74" s="107" t="s">
        <v>133</v>
      </c>
      <c r="C74" s="28" t="str">
        <f>_xlfn.CONCAT(ROUND(VLOOKUP($H74,'Interactions by Gender '!$B:$S,8,0),4)," ",VLOOKUP($H74,'Interactions by Gender '!$B:$S,17,0))</f>
        <v xml:space="preserve">0.1516 </v>
      </c>
      <c r="D74" s="28" t="str">
        <f>_xlfn.CONCAT(ROUND(VLOOKUP($H74,'Interactions by Gender '!$B:$S,2,0),4)," ",VLOOKUP($H74,'Interactions by Gender '!$B:$S,15,0))</f>
        <v xml:space="preserve">0.1501 </v>
      </c>
      <c r="E74" s="28" t="str">
        <f>_xlfn.CONCAT(ROUND(VLOOKUP($H74,'Interactions by Gender '!$B:$S,11,0),4)," ",VLOOKUP($H74,'Interactions by Gender '!$B:$S,18,0))</f>
        <v xml:space="preserve">0.0815 </v>
      </c>
      <c r="F74" s="28" t="str">
        <f>_xlfn.CONCAT(ROUND(VLOOKUP($H74,'Interactions by Gender '!$B:$S,5,0),4)," ",VLOOKUP($H74,'Interactions by Gender '!$B:$S,16,0))</f>
        <v xml:space="preserve">0.0881 </v>
      </c>
      <c r="H74" s="11" t="s">
        <v>129</v>
      </c>
    </row>
    <row r="75" spans="2:8" x14ac:dyDescent="0.25">
      <c r="B75" s="108"/>
      <c r="C75" s="29" t="str">
        <f>_xlfn.CONCAT("(",ROUND(VLOOKUP($H74,'Interactions by Gender '!$B:$S,9,0),4),")")</f>
        <v>(0.4539)</v>
      </c>
      <c r="D75" s="29" t="str">
        <f>_xlfn.CONCAT("(",ROUND(VLOOKUP($H74,'Interactions by Gender '!$B:$S,3,0),4),")")</f>
        <v>(0.4539)</v>
      </c>
      <c r="E75" s="29" t="str">
        <f>_xlfn.CONCAT("(",ROUND(VLOOKUP($H74,'Interactions by Gender '!$B:$S,12,0),4),")")</f>
        <v>(0.2482)</v>
      </c>
      <c r="F75" s="29" t="str">
        <f>_xlfn.CONCAT("(",ROUND(VLOOKUP($H74,'Interactions by Gender '!$B:$S,6,0),4),")")</f>
        <v>(0.248)</v>
      </c>
    </row>
    <row r="76" spans="2:8" x14ac:dyDescent="0.25">
      <c r="B76" s="107" t="s">
        <v>135</v>
      </c>
      <c r="C76" s="28" t="str">
        <f>_xlfn.CONCAT(ROUND(VLOOKUP($H76,'Interactions by Gender '!$B:$S,8,0),4)," ",VLOOKUP($H76,'Interactions by Gender '!$B:$S,17,0))</f>
        <v xml:space="preserve">0.1149 </v>
      </c>
      <c r="D76" s="28" t="str">
        <f>_xlfn.CONCAT(ROUND(VLOOKUP($H76,'Interactions by Gender '!$B:$S,2,0),4)," ",VLOOKUP($H76,'Interactions by Gender '!$B:$S,15,0))</f>
        <v xml:space="preserve">0.1103 </v>
      </c>
      <c r="E76" s="28" t="str">
        <f>_xlfn.CONCAT(ROUND(VLOOKUP($H76,'Interactions by Gender '!$B:$S,11,0),4)," ",VLOOKUP($H76,'Interactions by Gender '!$B:$S,18,0))</f>
        <v xml:space="preserve">0.2035 </v>
      </c>
      <c r="F76" s="28" t="str">
        <f>_xlfn.CONCAT(ROUND(VLOOKUP($H76,'Interactions by Gender '!$B:$S,5,0),4)," ",VLOOKUP($H76,'Interactions by Gender '!$B:$S,16,0))</f>
        <v xml:space="preserve">0.2063 </v>
      </c>
      <c r="H76" s="11" t="s">
        <v>46</v>
      </c>
    </row>
    <row r="77" spans="2:8" x14ac:dyDescent="0.25">
      <c r="B77" s="108"/>
      <c r="C77" s="29" t="str">
        <f>_xlfn.CONCAT("(",ROUND(VLOOKUP($H76,'Interactions by Gender '!$B:$S,9,0),4),")")</f>
        <v>(0.4482)</v>
      </c>
      <c r="D77" s="29" t="str">
        <f>_xlfn.CONCAT("(",ROUND(VLOOKUP($H76,'Interactions by Gender '!$B:$S,3,0),4),")")</f>
        <v>(0.4483)</v>
      </c>
      <c r="E77" s="29" t="str">
        <f>_xlfn.CONCAT("(",ROUND(VLOOKUP($H76,'Interactions by Gender '!$B:$S,12,0),4),")")</f>
        <v>(0.2479)</v>
      </c>
      <c r="F77" s="29" t="str">
        <f>_xlfn.CONCAT("(",ROUND(VLOOKUP($H76,'Interactions by Gender '!$B:$S,6,0),4),")")</f>
        <v>(0.2478)</v>
      </c>
    </row>
    <row r="78" spans="2:8" x14ac:dyDescent="0.25">
      <c r="B78" s="107" t="s">
        <v>134</v>
      </c>
      <c r="C78" s="28" t="str">
        <f>_xlfn.CONCAT(ROUND(VLOOKUP($H78,'Interactions by Gender '!$B:$S,8,0),4)," ",VLOOKUP($H78,'Interactions by Gender '!$B:$S,17,0))</f>
        <v xml:space="preserve">0.323 </v>
      </c>
      <c r="D78" s="28" t="str">
        <f>_xlfn.CONCAT(ROUND(VLOOKUP($H78,'Interactions by Gender '!$B:$S,2,0),4)," ",VLOOKUP($H78,'Interactions by Gender '!$B:$S,15,0))</f>
        <v xml:space="preserve">0.3196 </v>
      </c>
      <c r="E78" s="28" t="str">
        <f>_xlfn.CONCAT(ROUND(VLOOKUP($H78,'Interactions by Gender '!$B:$S,11,0),4)," ",VLOOKUP($H78,'Interactions by Gender '!$B:$S,18,0))</f>
        <v>0.4428 ^</v>
      </c>
      <c r="F78" s="28" t="str">
        <f>_xlfn.CONCAT(ROUND(VLOOKUP($H78,'Interactions by Gender '!$B:$S,5,0),4)," ",VLOOKUP($H78,'Interactions by Gender '!$B:$S,16,0))</f>
        <v>0.4463 ^</v>
      </c>
      <c r="H78" s="11" t="s">
        <v>130</v>
      </c>
    </row>
    <row r="79" spans="2:8" x14ac:dyDescent="0.25">
      <c r="B79" s="108"/>
      <c r="C79" s="29" t="str">
        <f>_xlfn.CONCAT("(",ROUND(VLOOKUP($H78,'Interactions by Gender '!$B:$S,9,0),4),")")</f>
        <v>(0.4371)</v>
      </c>
      <c r="D79" s="29" t="str">
        <f>_xlfn.CONCAT("(",ROUND(VLOOKUP($H78,'Interactions by Gender '!$B:$S,3,0),4),")")</f>
        <v>(0.4371)</v>
      </c>
      <c r="E79" s="29" t="str">
        <f>_xlfn.CONCAT("(",ROUND(VLOOKUP($H78,'Interactions by Gender '!$B:$S,12,0),4),")")</f>
        <v>(0.2308)</v>
      </c>
      <c r="F79" s="29" t="str">
        <f>_xlfn.CONCAT("(",ROUND(VLOOKUP($H78,'Interactions by Gender '!$B:$S,6,0),4),")")</f>
        <v>(0.2307)</v>
      </c>
    </row>
    <row r="80" spans="2:8" x14ac:dyDescent="0.25">
      <c r="B80" s="107" t="s">
        <v>106</v>
      </c>
      <c r="C80" s="28" t="str">
        <f>_xlfn.CONCAT(ROUND(VLOOKUP($H80,'Interactions by Gender '!$B:$S,8,0),4)," ",VLOOKUP($H80,'Interactions by Gender '!$B:$S,17,0))</f>
        <v xml:space="preserve">0.0144 </v>
      </c>
      <c r="D80" s="28" t="str">
        <f>_xlfn.CONCAT(ROUND(VLOOKUP($H80,'Interactions by Gender '!$B:$S,2,0),4)," ",VLOOKUP($H80,'Interactions by Gender '!$B:$S,15,0))</f>
        <v xml:space="preserve">0.013 </v>
      </c>
      <c r="E80" s="28" t="str">
        <f>_xlfn.CONCAT(ROUND(VLOOKUP($H80,'Interactions by Gender '!$B:$S,11,0),4)," ",VLOOKUP($H80,'Interactions by Gender '!$B:$S,18,0))</f>
        <v xml:space="preserve">-0.0035 </v>
      </c>
      <c r="F80" s="28" t="str">
        <f>_xlfn.CONCAT(ROUND(VLOOKUP($H80,'Interactions by Gender '!$B:$S,5,0),4)," ",VLOOKUP($H80,'Interactions by Gender '!$B:$S,16,0))</f>
        <v xml:space="preserve">-0.0024 </v>
      </c>
      <c r="H80" s="11" t="s">
        <v>106</v>
      </c>
    </row>
    <row r="81" spans="2:6" x14ac:dyDescent="0.25">
      <c r="B81" s="108"/>
      <c r="C81" s="29" t="str">
        <f>_xlfn.CONCAT("(",ROUND(VLOOKUP($H80,'Interactions by Gender '!$B:$S,9,0),4),")")</f>
        <v>(0.1117)</v>
      </c>
      <c r="D81" s="29" t="str">
        <f>_xlfn.CONCAT("(",ROUND(VLOOKUP($H80,'Interactions by Gender '!$B:$S,3,0),4),")")</f>
        <v>(0.1117)</v>
      </c>
      <c r="E81" s="29" t="str">
        <f>_xlfn.CONCAT("(",ROUND(VLOOKUP($H80,'Interactions by Gender '!$B:$S,12,0),4),")")</f>
        <v>(0.0855)</v>
      </c>
      <c r="F81" s="29" t="str">
        <f>_xlfn.CONCAT("(",ROUND(VLOOKUP($H80,'Interactions by Gender '!$B:$S,6,0),4),")")</f>
        <v>(0.0855)</v>
      </c>
    </row>
    <row r="82" spans="2:6" x14ac:dyDescent="0.25">
      <c r="B82" s="36" t="s">
        <v>170</v>
      </c>
      <c r="C82" s="33">
        <v>7593</v>
      </c>
      <c r="D82" s="75">
        <v>7593</v>
      </c>
      <c r="E82" s="33">
        <v>7635</v>
      </c>
      <c r="F82" s="33">
        <v>7635</v>
      </c>
    </row>
    <row r="83" spans="2:6" x14ac:dyDescent="0.25">
      <c r="B83" s="18" t="s">
        <v>107</v>
      </c>
      <c r="C83" s="28" t="s">
        <v>112</v>
      </c>
      <c r="D83" s="19" t="s">
        <v>112</v>
      </c>
      <c r="E83" s="28" t="s">
        <v>112</v>
      </c>
      <c r="F83" s="28" t="s">
        <v>112</v>
      </c>
    </row>
    <row r="84" spans="2:6" x14ac:dyDescent="0.25">
      <c r="B84" s="18" t="s">
        <v>108</v>
      </c>
      <c r="C84" s="28" t="s">
        <v>112</v>
      </c>
      <c r="D84" s="19" t="s">
        <v>112</v>
      </c>
      <c r="E84" s="28" t="s">
        <v>112</v>
      </c>
      <c r="F84" s="28" t="s">
        <v>112</v>
      </c>
    </row>
    <row r="85" spans="2:6" ht="15.75" thickBot="1" x14ac:dyDescent="0.3">
      <c r="B85" s="51" t="s">
        <v>113</v>
      </c>
      <c r="C85" s="44" t="str">
        <f>FIXED(C91,4)</f>
        <v>0.4089</v>
      </c>
      <c r="D85" s="44" t="str">
        <f>FIXED(D91,4)</f>
        <v>0.4082</v>
      </c>
      <c r="E85" s="44" t="str">
        <f>FIXED(E91,4)</f>
        <v>0.4065</v>
      </c>
      <c r="F85" s="44" t="str">
        <f>FIXED(F91,4)</f>
        <v>0.4042</v>
      </c>
    </row>
    <row r="86" spans="2:6" x14ac:dyDescent="0.25">
      <c r="B86" s="109" t="s">
        <v>608</v>
      </c>
      <c r="C86" s="109"/>
      <c r="D86" s="109"/>
      <c r="E86" s="109"/>
      <c r="F86" s="109"/>
    </row>
    <row r="87" spans="2:6" x14ac:dyDescent="0.25">
      <c r="B87" s="110"/>
      <c r="C87" s="110"/>
      <c r="D87" s="110"/>
      <c r="E87" s="110"/>
      <c r="F87" s="110"/>
    </row>
    <row r="88" spans="2:6" x14ac:dyDescent="0.25">
      <c r="B88" s="110"/>
      <c r="C88" s="110"/>
      <c r="D88" s="110"/>
      <c r="E88" s="110"/>
      <c r="F88" s="110"/>
    </row>
    <row r="90" spans="2:6" x14ac:dyDescent="0.25">
      <c r="B90" s="11" t="s">
        <v>758</v>
      </c>
      <c r="C90" s="20">
        <v>7593</v>
      </c>
      <c r="D90" s="20">
        <v>7593</v>
      </c>
      <c r="E90" s="20">
        <v>7635</v>
      </c>
      <c r="F90" s="20">
        <v>7635</v>
      </c>
    </row>
    <row r="91" spans="2:6" x14ac:dyDescent="0.25">
      <c r="B91" s="11" t="s">
        <v>761</v>
      </c>
      <c r="C91" s="20">
        <v>0.40886509999999998</v>
      </c>
      <c r="D91" s="20">
        <v>0.40822989999999998</v>
      </c>
      <c r="E91" s="20">
        <v>0.40651769999999998</v>
      </c>
      <c r="F91" s="20">
        <v>0.4042077</v>
      </c>
    </row>
    <row r="92" spans="2:6" x14ac:dyDescent="0.25">
      <c r="B92" s="11" t="s">
        <v>3</v>
      </c>
      <c r="C92" s="20">
        <v>119301.2</v>
      </c>
      <c r="D92" s="20">
        <v>119303.8</v>
      </c>
      <c r="E92" s="20">
        <v>120030.9</v>
      </c>
      <c r="F92" s="20">
        <v>120037.1</v>
      </c>
    </row>
    <row r="93" spans="2:6" x14ac:dyDescent="0.25">
      <c r="B93" s="11" t="s">
        <v>759</v>
      </c>
      <c r="C93" s="20">
        <v>-58893.3</v>
      </c>
      <c r="D93" s="20">
        <v>-58891.28</v>
      </c>
      <c r="E93" s="20">
        <v>-59250.74</v>
      </c>
      <c r="F93" s="20">
        <v>-59254.2</v>
      </c>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-0.14047590972798099</v>
      </c>
      <c r="D2">
        <v>0.122221783715931</v>
      </c>
      <c r="E2">
        <v>0.250410667955486</v>
      </c>
      <c r="F2">
        <v>-8.8523727170342306E-2</v>
      </c>
      <c r="G2">
        <v>0.10046860530156999</v>
      </c>
      <c r="H2">
        <v>0.37825917754584998</v>
      </c>
      <c r="I2">
        <v>-0.131884647478134</v>
      </c>
      <c r="J2">
        <v>0.121368730691458</v>
      </c>
      <c r="K2">
        <v>0.27719400956455598</v>
      </c>
      <c r="L2">
        <v>-8.5540944202283906E-2</v>
      </c>
      <c r="M2">
        <v>9.9179143126250896E-2</v>
      </c>
      <c r="N2">
        <v>0.38841834931441699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2.7517941822381702E-2</v>
      </c>
      <c r="D3">
        <v>4.0386711701226499E-2</v>
      </c>
      <c r="E3">
        <v>0.49564291300027702</v>
      </c>
      <c r="F3">
        <v>2.0346519757266601E-2</v>
      </c>
      <c r="G3">
        <v>3.6397917502052797E-2</v>
      </c>
      <c r="H3">
        <v>0.57616014752505396</v>
      </c>
      <c r="I3">
        <v>3.2598021431162798E-2</v>
      </c>
      <c r="J3">
        <v>4.0109708183873299E-2</v>
      </c>
      <c r="K3">
        <v>0.41637776250408298</v>
      </c>
      <c r="L3">
        <v>2.0592286176265701E-2</v>
      </c>
      <c r="M3">
        <v>3.3330365040386702E-2</v>
      </c>
      <c r="N3">
        <v>0.53669162377955903</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-0.11099550901123401</v>
      </c>
      <c r="D4">
        <v>4.4769584994722299E-2</v>
      </c>
      <c r="E4">
        <v>1.3165473967990201E-2</v>
      </c>
      <c r="F4">
        <v>-7.4869799040734403E-2</v>
      </c>
      <c r="G4">
        <v>4.22571849721484E-2</v>
      </c>
      <c r="H4">
        <v>7.64335837328384E-2</v>
      </c>
      <c r="I4">
        <v>-0.107587437483776</v>
      </c>
      <c r="J4">
        <v>4.4451837262504297E-2</v>
      </c>
      <c r="K4">
        <v>1.5507078147322601E-2</v>
      </c>
      <c r="L4">
        <v>-8.7497537876376097E-2</v>
      </c>
      <c r="M4">
        <v>3.4407985448792901E-2</v>
      </c>
      <c r="N4">
        <v>1.09923231334571E-2</v>
      </c>
      <c r="P4" t="str">
        <f t="shared" ref="P4:P30" si="3">IF(E4&lt;0.001,"***",IF(E4&lt;0.01,"**",IF(E4&lt;0.05,"*",IF(E4&lt;0.1,"^",""))))</f>
        <v>*</v>
      </c>
      <c r="Q4" t="str">
        <f t="shared" si="0"/>
        <v>^</v>
      </c>
      <c r="R4" t="str">
        <f t="shared" si="1"/>
        <v>*</v>
      </c>
      <c r="S4" t="str">
        <f t="shared" si="2"/>
        <v>*</v>
      </c>
    </row>
    <row r="5" spans="1:19" x14ac:dyDescent="0.25">
      <c r="A5">
        <v>4</v>
      </c>
      <c r="B5" t="s">
        <v>124</v>
      </c>
      <c r="C5">
        <v>2.9221246716731299E-2</v>
      </c>
      <c r="D5">
        <v>4.1571871976606202E-2</v>
      </c>
      <c r="E5">
        <v>0.48211240569977099</v>
      </c>
      <c r="F5">
        <v>1.3777907863562099E-2</v>
      </c>
      <c r="G5">
        <v>3.1971978599502397E-2</v>
      </c>
      <c r="H5">
        <v>0.666514194720222</v>
      </c>
      <c r="I5">
        <v>3.3522739791434497E-2</v>
      </c>
      <c r="J5">
        <v>4.0523795106026397E-2</v>
      </c>
      <c r="K5">
        <v>0.40810334392071501</v>
      </c>
      <c r="L5">
        <v>1.04076950750911E-2</v>
      </c>
      <c r="M5">
        <v>3.0043984872155399E-2</v>
      </c>
      <c r="N5">
        <v>0.72903065233405195</v>
      </c>
      <c r="P5" t="str">
        <f t="shared" si="3"/>
        <v/>
      </c>
      <c r="Q5" t="str">
        <f t="shared" si="0"/>
        <v/>
      </c>
      <c r="R5" t="str">
        <f t="shared" si="1"/>
        <v/>
      </c>
      <c r="S5" t="str">
        <f t="shared" si="2"/>
        <v/>
      </c>
    </row>
    <row r="6" spans="1:19" x14ac:dyDescent="0.25">
      <c r="A6">
        <v>5</v>
      </c>
      <c r="B6" t="s">
        <v>25</v>
      </c>
      <c r="C6">
        <v>-4.42447869614662E-2</v>
      </c>
      <c r="D6">
        <v>6.4230981966256998E-2</v>
      </c>
      <c r="E6">
        <v>0.49092477055136502</v>
      </c>
      <c r="F6">
        <v>-3.71548041760833E-2</v>
      </c>
      <c r="G6">
        <v>5.3612591737162298E-2</v>
      </c>
      <c r="H6">
        <v>0.48829459085399501</v>
      </c>
      <c r="I6">
        <v>-4.7208319840895498E-2</v>
      </c>
      <c r="J6">
        <v>6.3676998643684604E-2</v>
      </c>
      <c r="K6">
        <v>0.45846814530413099</v>
      </c>
      <c r="L6">
        <v>-3.9952437965043899E-2</v>
      </c>
      <c r="M6">
        <v>5.3242271406044303E-2</v>
      </c>
      <c r="N6">
        <v>0.453020192023315</v>
      </c>
      <c r="P6" t="str">
        <f t="shared" si="3"/>
        <v/>
      </c>
      <c r="Q6" t="str">
        <f t="shared" si="0"/>
        <v/>
      </c>
      <c r="R6" t="str">
        <f t="shared" si="1"/>
        <v/>
      </c>
      <c r="S6" t="str">
        <f t="shared" si="2"/>
        <v/>
      </c>
    </row>
    <row r="7" spans="1:19" x14ac:dyDescent="0.25">
      <c r="A7">
        <v>6</v>
      </c>
      <c r="B7" t="s">
        <v>26</v>
      </c>
      <c r="C7">
        <v>-8.9178401913421693E-3</v>
      </c>
      <c r="D7">
        <v>0.13417634386934699</v>
      </c>
      <c r="E7">
        <v>0.947008752362965</v>
      </c>
      <c r="F7">
        <v>3.4264344597293203E-2</v>
      </c>
      <c r="G7">
        <v>0.112136315824143</v>
      </c>
      <c r="H7">
        <v>0.75993987058250001</v>
      </c>
      <c r="I7">
        <v>1.8867808762046901E-2</v>
      </c>
      <c r="J7">
        <v>0.132775488059789</v>
      </c>
      <c r="K7">
        <v>0.886998567769263</v>
      </c>
      <c r="L7">
        <v>6.0569034570245803E-2</v>
      </c>
      <c r="M7">
        <v>0.110853466341888</v>
      </c>
      <c r="N7">
        <v>0.58479906608437704</v>
      </c>
      <c r="P7" t="str">
        <f t="shared" si="3"/>
        <v/>
      </c>
      <c r="Q7" t="str">
        <f t="shared" si="0"/>
        <v/>
      </c>
      <c r="R7" t="str">
        <f t="shared" si="1"/>
        <v/>
      </c>
      <c r="S7" t="str">
        <f t="shared" si="2"/>
        <v/>
      </c>
    </row>
    <row r="8" spans="1:19" x14ac:dyDescent="0.25">
      <c r="A8">
        <v>7</v>
      </c>
      <c r="B8" t="s">
        <v>30</v>
      </c>
      <c r="C8">
        <v>0.214256378203181</v>
      </c>
      <c r="D8">
        <v>5.54699018176932E-2</v>
      </c>
      <c r="E8">
        <v>1.1220040437820399E-4</v>
      </c>
      <c r="F8">
        <v>0.17892580899676699</v>
      </c>
      <c r="G8">
        <v>4.2969840767205503E-2</v>
      </c>
      <c r="H8" s="1">
        <v>3.1273950263383698E-5</v>
      </c>
      <c r="I8">
        <v>0.205256545929033</v>
      </c>
      <c r="J8">
        <v>5.4892335938163998E-2</v>
      </c>
      <c r="K8">
        <v>1.8456503601771399E-4</v>
      </c>
      <c r="L8">
        <v>0.16574594150654201</v>
      </c>
      <c r="M8">
        <v>4.2269055462186803E-2</v>
      </c>
      <c r="N8" s="1">
        <v>8.8104584714169995E-5</v>
      </c>
      <c r="P8" t="str">
        <f t="shared" si="3"/>
        <v>***</v>
      </c>
      <c r="Q8" t="str">
        <f t="shared" si="0"/>
        <v>***</v>
      </c>
      <c r="R8" t="str">
        <f t="shared" si="1"/>
        <v>***</v>
      </c>
      <c r="S8" t="str">
        <f t="shared" si="2"/>
        <v>***</v>
      </c>
    </row>
    <row r="9" spans="1:19" x14ac:dyDescent="0.25">
      <c r="A9">
        <v>8</v>
      </c>
      <c r="B9" t="s">
        <v>27</v>
      </c>
      <c r="C9">
        <v>0.19038997513320099</v>
      </c>
      <c r="D9">
        <v>9.8780609402701697E-2</v>
      </c>
      <c r="E9">
        <v>5.39295114858191E-2</v>
      </c>
      <c r="F9">
        <v>0.17802670531873399</v>
      </c>
      <c r="G9">
        <v>8.2648444216351494E-2</v>
      </c>
      <c r="H9">
        <v>3.1238315534933801E-2</v>
      </c>
      <c r="I9">
        <v>0.190807906259264</v>
      </c>
      <c r="J9">
        <v>9.5975306647705302E-2</v>
      </c>
      <c r="K9">
        <v>4.6801323680859902E-2</v>
      </c>
      <c r="L9">
        <v>0.16845325867152899</v>
      </c>
      <c r="M9">
        <v>7.9482790033632802E-2</v>
      </c>
      <c r="N9">
        <v>3.4059403489482998E-2</v>
      </c>
      <c r="P9" t="str">
        <f t="shared" si="3"/>
        <v>^</v>
      </c>
      <c r="Q9" t="str">
        <f t="shared" si="0"/>
        <v>*</v>
      </c>
      <c r="R9" t="str">
        <f t="shared" si="1"/>
        <v>*</v>
      </c>
      <c r="S9" t="str">
        <f t="shared" si="2"/>
        <v>*</v>
      </c>
    </row>
    <row r="10" spans="1:19" x14ac:dyDescent="0.25">
      <c r="A10">
        <v>9</v>
      </c>
      <c r="B10" t="s">
        <v>29</v>
      </c>
      <c r="C10">
        <v>0.18371770166798701</v>
      </c>
      <c r="D10">
        <v>4.78121989800286E-2</v>
      </c>
      <c r="E10">
        <v>1.21794400224084E-4</v>
      </c>
      <c r="F10">
        <v>0.14632904200211999</v>
      </c>
      <c r="G10">
        <v>3.7534217704330998E-2</v>
      </c>
      <c r="H10" s="1">
        <v>9.6770233651932204E-5</v>
      </c>
      <c r="I10">
        <v>0.182310534701416</v>
      </c>
      <c r="J10">
        <v>4.7448249261439798E-2</v>
      </c>
      <c r="K10">
        <v>1.2188540069879601E-4</v>
      </c>
      <c r="L10">
        <v>0.142024284840475</v>
      </c>
      <c r="M10">
        <v>3.7147479525113998E-2</v>
      </c>
      <c r="N10">
        <v>1.3170147861012101E-4</v>
      </c>
      <c r="P10" t="str">
        <f t="shared" si="3"/>
        <v>***</v>
      </c>
      <c r="Q10" t="str">
        <f t="shared" si="0"/>
        <v>***</v>
      </c>
      <c r="R10" t="str">
        <f t="shared" si="1"/>
        <v>***</v>
      </c>
      <c r="S10" t="str">
        <f t="shared" si="2"/>
        <v>***</v>
      </c>
    </row>
    <row r="11" spans="1:19" x14ac:dyDescent="0.25">
      <c r="A11">
        <v>10</v>
      </c>
      <c r="B11" t="s">
        <v>28</v>
      </c>
      <c r="C11">
        <v>0.24073015673236101</v>
      </c>
      <c r="D11">
        <v>0.158618148119166</v>
      </c>
      <c r="E11">
        <v>0.12909736901495</v>
      </c>
      <c r="F11">
        <v>0.23699004674884</v>
      </c>
      <c r="G11">
        <v>0.13169127454099</v>
      </c>
      <c r="H11">
        <v>7.1925706027441999E-2</v>
      </c>
      <c r="I11">
        <v>0.252440951093169</v>
      </c>
      <c r="J11">
        <v>0.15586979355653599</v>
      </c>
      <c r="K11">
        <v>0.10532618218046701</v>
      </c>
      <c r="L11">
        <v>0.24517801100877401</v>
      </c>
      <c r="M11">
        <v>0.129152580113189</v>
      </c>
      <c r="N11">
        <v>5.7648757603993302E-2</v>
      </c>
      <c r="P11" t="str">
        <f t="shared" si="3"/>
        <v/>
      </c>
      <c r="Q11" t="str">
        <f t="shared" si="0"/>
        <v>^</v>
      </c>
      <c r="R11" t="str">
        <f t="shared" si="1"/>
        <v/>
      </c>
      <c r="S11" t="str">
        <f t="shared" si="2"/>
        <v>^</v>
      </c>
    </row>
    <row r="12" spans="1:19" x14ac:dyDescent="0.25">
      <c r="A12">
        <v>11</v>
      </c>
      <c r="B12" t="s">
        <v>31</v>
      </c>
      <c r="C12">
        <v>-5.3882961088299403E-2</v>
      </c>
      <c r="D12">
        <v>1.1061082379563301E-2</v>
      </c>
      <c r="E12" s="1">
        <v>1.1081002144752699E-6</v>
      </c>
      <c r="F12">
        <v>-6.1653336289125699E-2</v>
      </c>
      <c r="G12">
        <v>9.5467366556118601E-3</v>
      </c>
      <c r="H12" s="1">
        <v>1.0605823506964201E-10</v>
      </c>
      <c r="I12">
        <v>-5.53672296568287E-2</v>
      </c>
      <c r="J12">
        <v>1.0997329938346999E-2</v>
      </c>
      <c r="K12" s="1">
        <v>4.7883121323533096E-7</v>
      </c>
      <c r="L12">
        <v>-6.2626157052611597E-2</v>
      </c>
      <c r="M12">
        <v>9.4675980880304603E-3</v>
      </c>
      <c r="N12" s="1">
        <v>3.7208384033954398E-11</v>
      </c>
      <c r="P12" t="str">
        <f t="shared" si="3"/>
        <v>***</v>
      </c>
      <c r="Q12" t="str">
        <f t="shared" si="0"/>
        <v>***</v>
      </c>
      <c r="R12" t="str">
        <f t="shared" si="1"/>
        <v>***</v>
      </c>
      <c r="S12" t="str">
        <f t="shared" si="2"/>
        <v>***</v>
      </c>
    </row>
    <row r="13" spans="1:19" x14ac:dyDescent="0.25">
      <c r="A13">
        <v>12</v>
      </c>
      <c r="B13" t="s">
        <v>172</v>
      </c>
      <c r="C13">
        <v>2.1955567087754101E-2</v>
      </c>
      <c r="D13">
        <v>5.6318466821074303E-2</v>
      </c>
      <c r="E13">
        <v>0.69664992657041502</v>
      </c>
      <c r="F13">
        <v>2.7970336418298498E-2</v>
      </c>
      <c r="G13">
        <v>5.1218915243025201E-2</v>
      </c>
      <c r="H13">
        <v>0.58500140288372104</v>
      </c>
      <c r="I13">
        <v>2.5792415632914099E-2</v>
      </c>
      <c r="J13">
        <v>5.5912927987138303E-2</v>
      </c>
      <c r="K13">
        <v>0.64458618245826604</v>
      </c>
      <c r="L13">
        <v>3.4419649129418098E-2</v>
      </c>
      <c r="M13">
        <v>5.0815492989888397E-2</v>
      </c>
      <c r="N13">
        <v>0.49818672333701403</v>
      </c>
      <c r="P13" t="str">
        <f t="shared" si="3"/>
        <v/>
      </c>
      <c r="Q13" t="str">
        <f t="shared" si="0"/>
        <v/>
      </c>
      <c r="R13" t="str">
        <f t="shared" si="1"/>
        <v/>
      </c>
      <c r="S13" t="str">
        <f t="shared" si="2"/>
        <v/>
      </c>
    </row>
    <row r="14" spans="1:19" x14ac:dyDescent="0.25">
      <c r="A14">
        <v>13</v>
      </c>
      <c r="B14" t="s">
        <v>32</v>
      </c>
      <c r="C14">
        <v>2.8984644502613E-2</v>
      </c>
      <c r="D14">
        <v>2.3007485876594E-2</v>
      </c>
      <c r="E14">
        <v>0.207744440117725</v>
      </c>
      <c r="F14">
        <v>2.7838364372082501E-2</v>
      </c>
      <c r="G14">
        <v>1.9537445045856E-2</v>
      </c>
      <c r="H14">
        <v>0.15419411637869601</v>
      </c>
      <c r="I14">
        <v>3.4047582719868602E-2</v>
      </c>
      <c r="J14">
        <v>2.2826096861189499E-2</v>
      </c>
      <c r="K14">
        <v>0.13580200831179701</v>
      </c>
      <c r="L14">
        <v>3.0487875618913599E-2</v>
      </c>
      <c r="M14">
        <v>1.94287418720114E-2</v>
      </c>
      <c r="N14">
        <v>0.116597820932382</v>
      </c>
      <c r="P14" t="str">
        <f t="shared" si="3"/>
        <v/>
      </c>
      <c r="Q14" t="str">
        <f t="shared" si="0"/>
        <v/>
      </c>
      <c r="R14" t="str">
        <f t="shared" si="1"/>
        <v/>
      </c>
      <c r="S14" t="str">
        <f t="shared" si="2"/>
        <v/>
      </c>
    </row>
    <row r="15" spans="1:19" x14ac:dyDescent="0.25">
      <c r="A15">
        <v>14</v>
      </c>
      <c r="B15" t="s">
        <v>33</v>
      </c>
      <c r="C15">
        <v>9.7061337590850505E-3</v>
      </c>
      <c r="D15">
        <v>5.8542534901419403E-3</v>
      </c>
      <c r="E15">
        <v>9.7325000937919404E-2</v>
      </c>
      <c r="F15">
        <v>9.5595193476844306E-3</v>
      </c>
      <c r="G15">
        <v>5.1915683564125303E-3</v>
      </c>
      <c r="H15">
        <v>6.5569581000364405E-2</v>
      </c>
      <c r="I15">
        <v>9.5637348801196793E-3</v>
      </c>
      <c r="J15">
        <v>5.8341044039969302E-3</v>
      </c>
      <c r="K15">
        <v>0.101154809017225</v>
      </c>
      <c r="L15">
        <v>9.5413982080541099E-3</v>
      </c>
      <c r="M15">
        <v>5.1681844699068098E-3</v>
      </c>
      <c r="N15">
        <v>6.4866090690736303E-2</v>
      </c>
      <c r="P15" t="str">
        <f t="shared" si="3"/>
        <v>^</v>
      </c>
      <c r="Q15" t="str">
        <f t="shared" si="0"/>
        <v>^</v>
      </c>
      <c r="R15" t="str">
        <f t="shared" si="1"/>
        <v/>
      </c>
      <c r="S15" t="str">
        <f t="shared" si="2"/>
        <v>^</v>
      </c>
    </row>
    <row r="16" spans="1:19" x14ac:dyDescent="0.25">
      <c r="A16">
        <v>15</v>
      </c>
      <c r="B16" t="s">
        <v>118</v>
      </c>
      <c r="C16">
        <v>-1.9592964111433301E-2</v>
      </c>
      <c r="D16">
        <v>1.0261190437308399E-2</v>
      </c>
      <c r="E16">
        <v>5.6207406871377603E-2</v>
      </c>
      <c r="F16">
        <v>-1.7035850738236599E-2</v>
      </c>
      <c r="G16">
        <v>8.6698111697155796E-3</v>
      </c>
      <c r="H16">
        <v>4.9418619262432101E-2</v>
      </c>
      <c r="I16">
        <v>-2.1469068101557E-2</v>
      </c>
      <c r="J16">
        <v>1.0192034670432899E-2</v>
      </c>
      <c r="K16">
        <v>3.5164799454540999E-2</v>
      </c>
      <c r="L16">
        <v>-1.8354957012069701E-2</v>
      </c>
      <c r="M16">
        <v>8.6275586085083796E-3</v>
      </c>
      <c r="N16">
        <v>3.33802345828354E-2</v>
      </c>
      <c r="P16" t="str">
        <f t="shared" si="3"/>
        <v>^</v>
      </c>
      <c r="Q16" t="str">
        <f t="shared" si="0"/>
        <v>*</v>
      </c>
      <c r="R16" t="str">
        <f t="shared" si="1"/>
        <v>*</v>
      </c>
      <c r="S16" t="str">
        <f t="shared" si="2"/>
        <v>*</v>
      </c>
    </row>
    <row r="17" spans="1:19" x14ac:dyDescent="0.25">
      <c r="A17">
        <v>16</v>
      </c>
      <c r="B17" t="s">
        <v>34</v>
      </c>
      <c r="C17">
        <v>4.4013116729057396E-3</v>
      </c>
      <c r="D17">
        <v>1.0034563032273E-3</v>
      </c>
      <c r="E17" s="1">
        <v>1.1537361751079401E-5</v>
      </c>
      <c r="F17">
        <v>3.2367085174318001E-3</v>
      </c>
      <c r="G17">
        <v>7.5632356182589401E-4</v>
      </c>
      <c r="H17" s="1">
        <v>1.8728934450095499E-5</v>
      </c>
      <c r="I17">
        <v>4.2375364735207097E-3</v>
      </c>
      <c r="J17">
        <v>9.9468084782314389E-4</v>
      </c>
      <c r="K17" s="1">
        <v>2.0424669915919399E-5</v>
      </c>
      <c r="L17">
        <v>3.1061880583427301E-3</v>
      </c>
      <c r="M17">
        <v>7.4595427418418204E-4</v>
      </c>
      <c r="N17" s="1">
        <v>3.1265681122913597E-5</v>
      </c>
      <c r="P17" t="str">
        <f t="shared" si="3"/>
        <v>***</v>
      </c>
      <c r="Q17" t="str">
        <f t="shared" si="0"/>
        <v>***</v>
      </c>
      <c r="R17" t="str">
        <f t="shared" si="1"/>
        <v>***</v>
      </c>
      <c r="S17" t="str">
        <f t="shared" si="2"/>
        <v>***</v>
      </c>
    </row>
    <row r="18" spans="1:19" x14ac:dyDescent="0.25">
      <c r="A18">
        <v>17</v>
      </c>
      <c r="B18" t="s">
        <v>35</v>
      </c>
      <c r="C18">
        <v>-7.2889557533717105E-4</v>
      </c>
      <c r="D18">
        <v>4.6645986688410997E-4</v>
      </c>
      <c r="E18">
        <v>0.118143990085331</v>
      </c>
      <c r="F18">
        <v>-7.9245037958721495E-4</v>
      </c>
      <c r="G18">
        <v>4.2392450201707299E-4</v>
      </c>
      <c r="H18">
        <v>6.1578363149042303E-2</v>
      </c>
      <c r="I18">
        <v>-8.2675930044501396E-4</v>
      </c>
      <c r="J18">
        <v>4.5238856631132701E-4</v>
      </c>
      <c r="K18">
        <v>6.7618252493332601E-2</v>
      </c>
      <c r="L18">
        <v>-8.4860456803079003E-4</v>
      </c>
      <c r="M18">
        <v>4.0665578687693098E-4</v>
      </c>
      <c r="N18">
        <v>3.6907268575654802E-2</v>
      </c>
      <c r="P18" t="str">
        <f t="shared" si="3"/>
        <v/>
      </c>
      <c r="Q18" t="str">
        <f t="shared" si="0"/>
        <v>^</v>
      </c>
      <c r="R18" t="str">
        <f t="shared" si="1"/>
        <v>^</v>
      </c>
      <c r="S18" t="str">
        <f t="shared" si="2"/>
        <v>*</v>
      </c>
    </row>
    <row r="19" spans="1:19" x14ac:dyDescent="0.25">
      <c r="A19">
        <v>18</v>
      </c>
      <c r="B19" t="s">
        <v>36</v>
      </c>
      <c r="C19">
        <v>2.4878498868616603E-4</v>
      </c>
      <c r="D19">
        <v>2.0644670998437901E-4</v>
      </c>
      <c r="E19">
        <v>0.22817206943478699</v>
      </c>
      <c r="F19">
        <v>6.4161193073156305E-4</v>
      </c>
      <c r="G19">
        <v>1.63438371166349E-4</v>
      </c>
      <c r="H19" s="1">
        <v>8.64736674692269E-5</v>
      </c>
      <c r="I19">
        <v>2.4019927807323701E-4</v>
      </c>
      <c r="J19">
        <v>2.04705123768166E-4</v>
      </c>
      <c r="K19">
        <v>0.24063879368377</v>
      </c>
      <c r="L19">
        <v>6.3892994582723304E-4</v>
      </c>
      <c r="M19">
        <v>1.6151870524176601E-4</v>
      </c>
      <c r="N19" s="1">
        <v>7.6290315592009194E-5</v>
      </c>
      <c r="P19" t="str">
        <f t="shared" si="3"/>
        <v/>
      </c>
      <c r="Q19" t="str">
        <f t="shared" si="0"/>
        <v>***</v>
      </c>
      <c r="R19" t="str">
        <f t="shared" si="1"/>
        <v/>
      </c>
      <c r="S19" t="str">
        <f t="shared" si="2"/>
        <v>***</v>
      </c>
    </row>
    <row r="20" spans="1:19" x14ac:dyDescent="0.25">
      <c r="A20">
        <v>19</v>
      </c>
      <c r="B20" t="s">
        <v>37</v>
      </c>
      <c r="C20">
        <v>-1.1763130786528899E-2</v>
      </c>
      <c r="D20">
        <v>3.65993055799212E-2</v>
      </c>
      <c r="E20">
        <v>0.74790492351770599</v>
      </c>
      <c r="F20">
        <v>-9.0982048545572899E-3</v>
      </c>
      <c r="G20">
        <v>3.1678109811212302E-2</v>
      </c>
      <c r="H20">
        <v>0.77395310242816096</v>
      </c>
      <c r="I20">
        <v>-4.78776523269526E-3</v>
      </c>
      <c r="J20">
        <v>3.6373097102995598E-2</v>
      </c>
      <c r="K20">
        <v>0.89527751080781803</v>
      </c>
      <c r="L20">
        <v>-2.7108538864959301E-3</v>
      </c>
      <c r="M20">
        <v>3.1449420683273902E-2</v>
      </c>
      <c r="N20">
        <v>0.93130960893201198</v>
      </c>
      <c r="P20" t="str">
        <f t="shared" si="3"/>
        <v/>
      </c>
      <c r="Q20" t="str">
        <f t="shared" si="0"/>
        <v/>
      </c>
      <c r="R20" t="str">
        <f t="shared" si="1"/>
        <v/>
      </c>
      <c r="S20" t="str">
        <f t="shared" si="2"/>
        <v/>
      </c>
    </row>
    <row r="21" spans="1:19" x14ac:dyDescent="0.25">
      <c r="A21">
        <v>20</v>
      </c>
      <c r="B21" t="s">
        <v>38</v>
      </c>
      <c r="C21">
        <v>8.15420488676903E-2</v>
      </c>
      <c r="D21">
        <v>5.2250925389125499E-2</v>
      </c>
      <c r="E21">
        <v>0.118621526398032</v>
      </c>
      <c r="F21">
        <v>2.8673290464827399E-2</v>
      </c>
      <c r="G21">
        <v>4.3987866190156301E-2</v>
      </c>
      <c r="H21">
        <v>0.51450087778988696</v>
      </c>
      <c r="I21">
        <v>8.2380806672580395E-2</v>
      </c>
      <c r="J21">
        <v>5.1951432369326499E-2</v>
      </c>
      <c r="K21">
        <v>0.112801174372887</v>
      </c>
      <c r="L21">
        <v>2.6814988920237901E-2</v>
      </c>
      <c r="M21">
        <v>4.3640693531094198E-2</v>
      </c>
      <c r="N21">
        <v>0.53891853707480897</v>
      </c>
      <c r="P21" t="str">
        <f t="shared" si="3"/>
        <v/>
      </c>
      <c r="Q21" t="str">
        <f t="shared" si="0"/>
        <v/>
      </c>
      <c r="R21" t="str">
        <f t="shared" si="1"/>
        <v/>
      </c>
      <c r="S21" t="str">
        <f t="shared" si="2"/>
        <v/>
      </c>
    </row>
    <row r="22" spans="1:19" x14ac:dyDescent="0.25">
      <c r="A22">
        <v>21</v>
      </c>
      <c r="B22" t="s">
        <v>40</v>
      </c>
      <c r="C22">
        <v>-0.29414273782881001</v>
      </c>
      <c r="D22">
        <v>9.6243315711403599E-2</v>
      </c>
      <c r="E22">
        <v>2.2413125500056999E-3</v>
      </c>
      <c r="F22">
        <v>-0.243553670620725</v>
      </c>
      <c r="G22">
        <v>7.1554752579255698E-2</v>
      </c>
      <c r="H22">
        <v>6.6470340734211403E-4</v>
      </c>
      <c r="I22">
        <v>-0.26532318875395999</v>
      </c>
      <c r="J22">
        <v>9.5381795186255294E-2</v>
      </c>
      <c r="K22">
        <v>5.4075613489748004E-3</v>
      </c>
      <c r="L22">
        <v>-0.222054016384158</v>
      </c>
      <c r="M22">
        <v>7.0931980406863798E-2</v>
      </c>
      <c r="N22">
        <v>1.7449683978121801E-3</v>
      </c>
      <c r="P22" t="str">
        <f t="shared" si="3"/>
        <v>**</v>
      </c>
      <c r="Q22" t="str">
        <f t="shared" si="0"/>
        <v>***</v>
      </c>
      <c r="R22" t="str">
        <f t="shared" si="1"/>
        <v>**</v>
      </c>
      <c r="S22" t="str">
        <f t="shared" si="2"/>
        <v>**</v>
      </c>
    </row>
    <row r="23" spans="1:19" x14ac:dyDescent="0.25">
      <c r="A23">
        <v>22</v>
      </c>
      <c r="B23" t="s">
        <v>41</v>
      </c>
      <c r="C23">
        <v>-7.3964510068834394E-2</v>
      </c>
      <c r="D23">
        <v>8.3109474170663694E-2</v>
      </c>
      <c r="E23">
        <v>0.37348476449852103</v>
      </c>
      <c r="F23">
        <v>-6.9787820531220401E-2</v>
      </c>
      <c r="G23">
        <v>6.2324076470271501E-2</v>
      </c>
      <c r="H23">
        <v>0.262817330278034</v>
      </c>
      <c r="I23">
        <v>-5.4707084674795001E-2</v>
      </c>
      <c r="J23">
        <v>8.2094512464991207E-2</v>
      </c>
      <c r="K23">
        <v>0.50516089899566297</v>
      </c>
      <c r="L23">
        <v>-5.5072305910262201E-2</v>
      </c>
      <c r="M23">
        <v>6.15334947836427E-2</v>
      </c>
      <c r="N23">
        <v>0.370788581520132</v>
      </c>
      <c r="P23" t="str">
        <f t="shared" si="3"/>
        <v/>
      </c>
      <c r="Q23" t="str">
        <f t="shared" si="0"/>
        <v/>
      </c>
      <c r="R23" t="str">
        <f t="shared" si="1"/>
        <v/>
      </c>
      <c r="S23" t="str">
        <f t="shared" si="2"/>
        <v/>
      </c>
    </row>
    <row r="24" spans="1:19" x14ac:dyDescent="0.25">
      <c r="A24">
        <v>23</v>
      </c>
      <c r="B24" t="s">
        <v>39</v>
      </c>
      <c r="C24">
        <v>-0.10478317598918301</v>
      </c>
      <c r="D24">
        <v>9.0982179893848797E-2</v>
      </c>
      <c r="E24">
        <v>0.24944889310597701</v>
      </c>
      <c r="F24">
        <v>-9.4159012008849602E-2</v>
      </c>
      <c r="G24">
        <v>6.8003551893181802E-2</v>
      </c>
      <c r="H24">
        <v>0.166168989647385</v>
      </c>
      <c r="I24">
        <v>-9.0581461331452201E-2</v>
      </c>
      <c r="J24">
        <v>9.0017382372542198E-2</v>
      </c>
      <c r="K24">
        <v>0.31428747062776502</v>
      </c>
      <c r="L24">
        <v>-8.1751561603206194E-2</v>
      </c>
      <c r="M24">
        <v>6.7242449996766596E-2</v>
      </c>
      <c r="N24">
        <v>0.224071370298039</v>
      </c>
      <c r="P24" t="str">
        <f t="shared" si="3"/>
        <v/>
      </c>
      <c r="Q24" t="str">
        <f t="shared" si="0"/>
        <v/>
      </c>
      <c r="R24" t="str">
        <f t="shared" si="1"/>
        <v/>
      </c>
      <c r="S24" t="str">
        <f t="shared" si="2"/>
        <v/>
      </c>
    </row>
    <row r="25" spans="1:19" x14ac:dyDescent="0.25">
      <c r="A25">
        <v>24</v>
      </c>
      <c r="B25" t="s">
        <v>43</v>
      </c>
      <c r="C25">
        <v>-8.7484923656715202E-2</v>
      </c>
      <c r="D25">
        <v>1.23281102215502E-2</v>
      </c>
      <c r="E25" s="1">
        <v>1.2806422589051201E-12</v>
      </c>
      <c r="F25">
        <v>-8.0358708443953902E-2</v>
      </c>
      <c r="G25">
        <v>1.10480191843167E-2</v>
      </c>
      <c r="H25" s="1">
        <v>3.5006991681437601E-13</v>
      </c>
      <c r="I25">
        <v>-8.4991003641860505E-2</v>
      </c>
      <c r="J25">
        <v>1.22099243633565E-2</v>
      </c>
      <c r="K25" s="1">
        <v>3.3831826229402399E-12</v>
      </c>
      <c r="L25">
        <v>-7.7802620383060406E-2</v>
      </c>
      <c r="M25">
        <v>1.0900641133333199E-2</v>
      </c>
      <c r="N25" s="1">
        <v>9.5088381147895303E-13</v>
      </c>
      <c r="P25" t="str">
        <f t="shared" si="3"/>
        <v>***</v>
      </c>
      <c r="Q25" t="str">
        <f t="shared" si="0"/>
        <v>***</v>
      </c>
      <c r="R25" t="str">
        <f t="shared" si="1"/>
        <v>***</v>
      </c>
      <c r="S25" t="str">
        <f t="shared" si="2"/>
        <v>***</v>
      </c>
    </row>
    <row r="26" spans="1:19" x14ac:dyDescent="0.25">
      <c r="A26">
        <v>25</v>
      </c>
      <c r="B26" t="s">
        <v>44</v>
      </c>
      <c r="C26">
        <v>-1.30233805980425E-2</v>
      </c>
      <c r="D26">
        <v>3.3577486659706099E-2</v>
      </c>
      <c r="E26">
        <v>0.69811927437614796</v>
      </c>
      <c r="F26">
        <v>-8.8792383906962907E-3</v>
      </c>
      <c r="G26">
        <v>3.0089256669001599E-2</v>
      </c>
      <c r="H26">
        <v>0.76792006026005599</v>
      </c>
      <c r="I26">
        <v>-6.5215957066900804E-3</v>
      </c>
      <c r="J26">
        <v>3.2596836079484201E-2</v>
      </c>
      <c r="K26">
        <v>0.84142711402560599</v>
      </c>
      <c r="L26">
        <v>-3.41155888153543E-3</v>
      </c>
      <c r="M26">
        <v>2.8939427213382201E-2</v>
      </c>
      <c r="N26">
        <v>0.90615783390346805</v>
      </c>
      <c r="P26" t="str">
        <f t="shared" si="3"/>
        <v/>
      </c>
      <c r="Q26" t="str">
        <f t="shared" si="0"/>
        <v/>
      </c>
      <c r="R26" t="str">
        <f t="shared" si="1"/>
        <v/>
      </c>
      <c r="S26" t="str">
        <f t="shared" si="2"/>
        <v/>
      </c>
    </row>
    <row r="27" spans="1:19" x14ac:dyDescent="0.25">
      <c r="A27">
        <v>26</v>
      </c>
      <c r="B27" t="s">
        <v>130</v>
      </c>
      <c r="C27">
        <v>0.20924725248422699</v>
      </c>
      <c r="D27">
        <v>0.402451799856341</v>
      </c>
      <c r="E27">
        <v>0.60311151944145203</v>
      </c>
      <c r="F27">
        <v>0.29143965489768098</v>
      </c>
      <c r="G27">
        <v>0.38211574319432801</v>
      </c>
      <c r="H27">
        <v>0.44564236560815401</v>
      </c>
      <c r="I27">
        <v>-0.125066655453175</v>
      </c>
      <c r="J27">
        <v>4.3006825632556499E-2</v>
      </c>
      <c r="K27">
        <v>3.6367243952294399E-3</v>
      </c>
      <c r="L27">
        <v>-0.13778536834626801</v>
      </c>
      <c r="M27">
        <v>3.8492956668113899E-2</v>
      </c>
      <c r="N27">
        <v>3.44258067610699E-4</v>
      </c>
      <c r="P27" t="str">
        <f t="shared" si="3"/>
        <v/>
      </c>
      <c r="Q27" t="str">
        <f t="shared" si="0"/>
        <v/>
      </c>
      <c r="R27" t="str">
        <f t="shared" si="1"/>
        <v>**</v>
      </c>
      <c r="S27" t="str">
        <f t="shared" si="2"/>
        <v>***</v>
      </c>
    </row>
    <row r="28" spans="1:19" x14ac:dyDescent="0.25">
      <c r="A28">
        <v>27</v>
      </c>
      <c r="B28" t="s">
        <v>144</v>
      </c>
      <c r="C28">
        <v>-0.19855958912058799</v>
      </c>
      <c r="D28">
        <v>0.45070767771761799</v>
      </c>
      <c r="E28">
        <v>0.65953829032933797</v>
      </c>
      <c r="F28">
        <v>-3.1402314313606697E-2</v>
      </c>
      <c r="G28">
        <v>0.42696534913064899</v>
      </c>
      <c r="H28">
        <v>0.94137029720788001</v>
      </c>
      <c r="I28">
        <v>-0.55270577416113298</v>
      </c>
      <c r="J28">
        <v>0.198816067060545</v>
      </c>
      <c r="K28">
        <v>5.4361333656283203E-3</v>
      </c>
      <c r="L28">
        <v>-0.46289100322205501</v>
      </c>
      <c r="M28">
        <v>0.184926235064822</v>
      </c>
      <c r="N28">
        <v>1.2310672055556599E-2</v>
      </c>
      <c r="P28" t="str">
        <f t="shared" si="3"/>
        <v/>
      </c>
      <c r="Q28" t="str">
        <f t="shared" si="0"/>
        <v/>
      </c>
      <c r="R28" t="str">
        <f t="shared" si="1"/>
        <v>**</v>
      </c>
      <c r="S28" t="str">
        <f t="shared" si="2"/>
        <v>*</v>
      </c>
    </row>
    <row r="29" spans="1:19" x14ac:dyDescent="0.25">
      <c r="A29">
        <v>28</v>
      </c>
      <c r="B29" t="s">
        <v>46</v>
      </c>
      <c r="C29">
        <v>8.6060341223545403E-2</v>
      </c>
      <c r="D29">
        <v>0.41952231259858902</v>
      </c>
      <c r="E29">
        <v>0.83746361323991003</v>
      </c>
      <c r="F29">
        <v>0.19849150361166901</v>
      </c>
      <c r="G29">
        <v>0.39691132019487302</v>
      </c>
      <c r="H29">
        <v>0.61701149159288204</v>
      </c>
      <c r="I29">
        <v>-0.25663800488412097</v>
      </c>
      <c r="J29">
        <v>0.115699477505516</v>
      </c>
      <c r="K29">
        <v>2.6545072682070101E-2</v>
      </c>
      <c r="L29">
        <v>-0.24984117844367801</v>
      </c>
      <c r="M29">
        <v>0.10691193782483201</v>
      </c>
      <c r="N29">
        <v>1.944503090369E-2</v>
      </c>
      <c r="P29" t="str">
        <f t="shared" si="3"/>
        <v/>
      </c>
      <c r="Q29" t="str">
        <f t="shared" si="0"/>
        <v/>
      </c>
      <c r="R29" t="str">
        <f t="shared" si="1"/>
        <v>*</v>
      </c>
      <c r="S29" t="str">
        <f t="shared" si="2"/>
        <v>*</v>
      </c>
    </row>
    <row r="30" spans="1:19" x14ac:dyDescent="0.25">
      <c r="A30">
        <v>29</v>
      </c>
      <c r="B30" t="s">
        <v>128</v>
      </c>
      <c r="C30">
        <v>-0.247850704272568</v>
      </c>
      <c r="D30">
        <v>0.42337228303540098</v>
      </c>
      <c r="E30">
        <v>0.55826518152804805</v>
      </c>
      <c r="F30">
        <v>-0.16393028358332201</v>
      </c>
      <c r="G30">
        <v>0.40098372529289</v>
      </c>
      <c r="H30">
        <v>0.68267154732968105</v>
      </c>
      <c r="I30">
        <v>-0.58531151847627305</v>
      </c>
      <c r="J30">
        <v>0.13059940345684001</v>
      </c>
      <c r="K30" s="1">
        <v>7.4039704672790299E-6</v>
      </c>
      <c r="L30">
        <v>-0.59243929431106201</v>
      </c>
      <c r="M30">
        <v>0.120003612786174</v>
      </c>
      <c r="N30" s="1">
        <v>7.93963243746275E-7</v>
      </c>
      <c r="P30" t="str">
        <f t="shared" si="3"/>
        <v/>
      </c>
      <c r="Q30" t="str">
        <f t="shared" si="0"/>
        <v/>
      </c>
      <c r="R30" t="str">
        <f t="shared" si="1"/>
        <v>***</v>
      </c>
      <c r="S30" t="str">
        <f t="shared" si="2"/>
        <v>***</v>
      </c>
    </row>
    <row r="31" spans="1:19" x14ac:dyDescent="0.25">
      <c r="A31">
        <v>30</v>
      </c>
      <c r="B31" t="s">
        <v>129</v>
      </c>
      <c r="C31">
        <v>2.9845990222812899E-2</v>
      </c>
      <c r="D31">
        <v>0.412022328621237</v>
      </c>
      <c r="E31">
        <v>0.94225350531441998</v>
      </c>
      <c r="F31">
        <v>0.16037856276295701</v>
      </c>
      <c r="G31">
        <v>0.386375032824331</v>
      </c>
      <c r="H31">
        <v>0.67807952395328996</v>
      </c>
      <c r="I31">
        <v>-0.25606647893745699</v>
      </c>
      <c r="J31">
        <v>0.11537364834055799</v>
      </c>
      <c r="K31">
        <v>2.6455868929662001E-2</v>
      </c>
      <c r="L31">
        <v>-0.232846395922124</v>
      </c>
      <c r="M31">
        <v>0.106442648733996</v>
      </c>
      <c r="N31">
        <v>2.8703918294726499E-2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-0.33760222936140599</v>
      </c>
      <c r="D32">
        <v>0.51218376672746502</v>
      </c>
      <c r="E32">
        <v>0.509804089805449</v>
      </c>
      <c r="F32">
        <v>-0.13571234391336301</v>
      </c>
      <c r="G32">
        <v>0.48118200601748601</v>
      </c>
      <c r="H32">
        <v>0.777913204230543</v>
      </c>
      <c r="I32">
        <v>-0.70683994570563402</v>
      </c>
      <c r="J32">
        <v>0.31552577754766298</v>
      </c>
      <c r="K32">
        <v>2.5078127007396801E-2</v>
      </c>
      <c r="L32">
        <v>-0.607225512884361</v>
      </c>
      <c r="M32">
        <v>0.291747598820849</v>
      </c>
      <c r="N32">
        <v>3.7402932551968499E-2</v>
      </c>
      <c r="P32" t="str">
        <f t="shared" si="4"/>
        <v/>
      </c>
      <c r="Q32" t="str">
        <f t="shared" si="5"/>
        <v/>
      </c>
      <c r="R32" t="str">
        <f t="shared" si="6"/>
        <v>*</v>
      </c>
      <c r="S32" t="str">
        <f t="shared" si="7"/>
        <v>*</v>
      </c>
    </row>
    <row r="33" spans="1:19" x14ac:dyDescent="0.25">
      <c r="A33">
        <v>32</v>
      </c>
      <c r="B33" t="s">
        <v>106</v>
      </c>
      <c r="C33">
        <v>0.10563244407266401</v>
      </c>
      <c r="D33">
        <v>0.10975139934417801</v>
      </c>
      <c r="E33">
        <v>0.33581349837286001</v>
      </c>
      <c r="F33">
        <v>8.2759438013234404E-2</v>
      </c>
      <c r="G33">
        <v>0.10140086350921899</v>
      </c>
      <c r="H33">
        <v>0.41440801497754898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0.15452930640315901</v>
      </c>
      <c r="D34">
        <v>0.357276303022663</v>
      </c>
      <c r="E34">
        <v>0.66536319436223901</v>
      </c>
      <c r="F34">
        <v>1.6593227540575101E-2</v>
      </c>
      <c r="G34">
        <v>0.32649188126877499</v>
      </c>
      <c r="H34">
        <v>0.95946673244635905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5.3926220888786798E-2</v>
      </c>
      <c r="D35">
        <v>0.419525761227653</v>
      </c>
      <c r="E35">
        <v>0.89772092943703796</v>
      </c>
      <c r="F35">
        <v>-5.8958712021628001E-2</v>
      </c>
      <c r="G35">
        <v>0.38274427422568402</v>
      </c>
      <c r="H35">
        <v>0.87757658139351402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0.154035019462545</v>
      </c>
      <c r="D36">
        <v>0.35925264297732201</v>
      </c>
      <c r="E36">
        <v>0.66809413059082201</v>
      </c>
      <c r="F36">
        <v>-1.45774826976808E-2</v>
      </c>
      <c r="G36">
        <v>0.32885339198157398</v>
      </c>
      <c r="H36">
        <v>0.96464278428169703</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48</v>
      </c>
      <c r="C37">
        <v>0.30035764402758203</v>
      </c>
      <c r="D37">
        <v>0.44795939455814898</v>
      </c>
      <c r="E37">
        <v>0.50253786883273499</v>
      </c>
      <c r="F37">
        <v>0.183559978504924</v>
      </c>
      <c r="G37">
        <v>0.40614667122512299</v>
      </c>
      <c r="H37">
        <v>0.65130147240608605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55</v>
      </c>
      <c r="C38">
        <v>-0.398164840581336</v>
      </c>
      <c r="D38">
        <v>0.44583801702247899</v>
      </c>
      <c r="E38">
        <v>0.37181934782527098</v>
      </c>
      <c r="F38">
        <v>-0.42208132831133399</v>
      </c>
      <c r="G38">
        <v>0.40551143972801701</v>
      </c>
      <c r="H38">
        <v>0.29793973734111501</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54</v>
      </c>
      <c r="C39">
        <v>0.193090266345949</v>
      </c>
      <c r="D39">
        <v>0.40763246006981002</v>
      </c>
      <c r="E39">
        <v>0.63572300389882996</v>
      </c>
      <c r="F39">
        <v>2.8340972001091799E-2</v>
      </c>
      <c r="G39">
        <v>0.37197547596708003</v>
      </c>
      <c r="H39">
        <v>0.939267595162814</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60</v>
      </c>
      <c r="C40">
        <v>0.10031780335571699</v>
      </c>
      <c r="D40">
        <v>0.376910186974246</v>
      </c>
      <c r="E40">
        <v>0.79011723805008205</v>
      </c>
      <c r="F40">
        <v>-7.8383635856037696E-3</v>
      </c>
      <c r="G40">
        <v>0.34656593720615902</v>
      </c>
      <c r="H40">
        <v>0.98195559501782204</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-5.8347333182383901E-2</v>
      </c>
      <c r="D41">
        <v>0.39395971423207798</v>
      </c>
      <c r="E41">
        <v>0.88226004434967698</v>
      </c>
      <c r="F41">
        <v>-0.174525231054136</v>
      </c>
      <c r="G41">
        <v>0.36157718174855902</v>
      </c>
      <c r="H41">
        <v>0.62932462189156502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-4.3973474023339003E-2</v>
      </c>
      <c r="D42">
        <v>0.42852566690358701</v>
      </c>
      <c r="E42">
        <v>0.91826795821570595</v>
      </c>
      <c r="F42">
        <v>-0.112860401305029</v>
      </c>
      <c r="G42">
        <v>0.39120444442973301</v>
      </c>
      <c r="H42">
        <v>0.772968101658559</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67</v>
      </c>
      <c r="C43">
        <v>0.132536280693418</v>
      </c>
      <c r="D43">
        <v>0.36397758349671899</v>
      </c>
      <c r="E43">
        <v>0.715758631302996</v>
      </c>
      <c r="F43">
        <v>1.51895441176859E-2</v>
      </c>
      <c r="G43">
        <v>0.333186645271073</v>
      </c>
      <c r="H43">
        <v>0.96363808044207899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57</v>
      </c>
      <c r="C44">
        <v>0.10145398357579199</v>
      </c>
      <c r="D44">
        <v>0.39007042572690198</v>
      </c>
      <c r="E44">
        <v>0.79479323107557998</v>
      </c>
      <c r="F44">
        <v>-2.7657087792322201E-2</v>
      </c>
      <c r="G44">
        <v>0.356399404624403</v>
      </c>
      <c r="H44">
        <v>0.93814513978612801</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59</v>
      </c>
      <c r="C45">
        <v>0.245844733498253</v>
      </c>
      <c r="D45">
        <v>0.36390688665926602</v>
      </c>
      <c r="E45">
        <v>0.49931341815320401</v>
      </c>
      <c r="F45">
        <v>6.3252420272331494E-2</v>
      </c>
      <c r="G45">
        <v>0.33307689239841698</v>
      </c>
      <c r="H45">
        <v>0.84938486120696399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66</v>
      </c>
      <c r="C46">
        <v>7.44669845556645E-2</v>
      </c>
      <c r="D46">
        <v>0.37240661901345201</v>
      </c>
      <c r="E46">
        <v>0.84151069486891505</v>
      </c>
      <c r="F46">
        <v>-5.7683350048143803E-2</v>
      </c>
      <c r="G46">
        <v>0.341805929653625</v>
      </c>
      <c r="H46">
        <v>0.86598500498172404</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65</v>
      </c>
      <c r="C47">
        <v>0.262937251238266</v>
      </c>
      <c r="D47">
        <v>0.42278135534210398</v>
      </c>
      <c r="E47">
        <v>0.53399280800279003</v>
      </c>
      <c r="F47">
        <v>3.1428506873583201E-2</v>
      </c>
      <c r="G47">
        <v>0.38716864594218298</v>
      </c>
      <c r="H47">
        <v>0.93530259194781395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58</v>
      </c>
      <c r="C48">
        <v>-4.2254421731118E-2</v>
      </c>
      <c r="D48">
        <v>0.36072874964505203</v>
      </c>
      <c r="E48">
        <v>0.906752064929781</v>
      </c>
      <c r="F48">
        <v>-0.189937265077263</v>
      </c>
      <c r="G48">
        <v>0.330093025771801</v>
      </c>
      <c r="H48">
        <v>0.565017243973992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-0.377439822762491</v>
      </c>
      <c r="D49">
        <v>0.54068862068189405</v>
      </c>
      <c r="E49">
        <v>0.48513189483546998</v>
      </c>
      <c r="F49">
        <v>-0.365764150575768</v>
      </c>
      <c r="G49">
        <v>0.505795401366538</v>
      </c>
      <c r="H49">
        <v>0.46958991228748298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50</v>
      </c>
      <c r="C50">
        <v>-0.170839648961636</v>
      </c>
      <c r="D50">
        <v>0.63973004711265402</v>
      </c>
      <c r="E50">
        <v>0.78943097714641397</v>
      </c>
      <c r="F50">
        <v>-0.20564326899583299</v>
      </c>
      <c r="G50">
        <v>0.59858078880059695</v>
      </c>
      <c r="H50">
        <v>0.73118367817569496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47</v>
      </c>
      <c r="C51">
        <v>0.29976914479942002</v>
      </c>
      <c r="D51">
        <v>0.442917888845761</v>
      </c>
      <c r="E51">
        <v>0.498529537726216</v>
      </c>
      <c r="F51">
        <v>0.18002139498148401</v>
      </c>
      <c r="G51">
        <v>0.40553144176772299</v>
      </c>
      <c r="H51">
        <v>0.65710420861242602</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0.692309415905912</v>
      </c>
      <c r="D52">
        <v>0.57899123754293902</v>
      </c>
      <c r="E52">
        <v>0.23180718335443001</v>
      </c>
      <c r="F52">
        <v>0.47875221658935002</v>
      </c>
      <c r="G52">
        <v>0.51259395876900604</v>
      </c>
      <c r="H52">
        <v>0.35031450063457198</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53</v>
      </c>
      <c r="C53">
        <v>1.21737510306083</v>
      </c>
      <c r="D53">
        <v>0.699895784838373</v>
      </c>
      <c r="E53">
        <v>8.1970361753929799E-2</v>
      </c>
      <c r="F53">
        <v>1.0366403964486499</v>
      </c>
      <c r="G53">
        <v>0.66238418325011195</v>
      </c>
      <c r="H53">
        <v>0.11757967048113201</v>
      </c>
      <c r="I53" t="s">
        <v>169</v>
      </c>
      <c r="J53" t="s">
        <v>169</v>
      </c>
      <c r="K53" t="s">
        <v>169</v>
      </c>
      <c r="L53" t="s">
        <v>169</v>
      </c>
      <c r="M53" t="s">
        <v>169</v>
      </c>
      <c r="N53" t="s">
        <v>169</v>
      </c>
      <c r="P53" t="str">
        <f t="shared" si="4"/>
        <v>^</v>
      </c>
      <c r="Q53" t="str">
        <f t="shared" si="5"/>
        <v/>
      </c>
      <c r="R53" t="str">
        <f t="shared" si="6"/>
        <v/>
      </c>
      <c r="S53" t="str">
        <f t="shared" si="7"/>
        <v/>
      </c>
    </row>
    <row r="54" spans="1:19" x14ac:dyDescent="0.25">
      <c r="A54">
        <v>53</v>
      </c>
      <c r="B54" t="s">
        <v>51</v>
      </c>
      <c r="C54">
        <v>-0.66551000046793196</v>
      </c>
      <c r="D54">
        <v>0.64282968454002798</v>
      </c>
      <c r="E54">
        <v>0.30053723422447498</v>
      </c>
      <c r="F54">
        <v>-0.66447091201448905</v>
      </c>
      <c r="G54">
        <v>0.59885374604965003</v>
      </c>
      <c r="H54">
        <v>0.26718381686637199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-0.53959088734943295</v>
      </c>
      <c r="D55">
        <v>0.54345037307880195</v>
      </c>
      <c r="E55">
        <v>0.32075957592423099</v>
      </c>
      <c r="F55">
        <v>-0.50525250039993796</v>
      </c>
      <c r="G55">
        <v>0.50674680622691304</v>
      </c>
      <c r="H55">
        <v>0.31873966882947402</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78</v>
      </c>
      <c r="C56">
        <v>-0.48444442850984598</v>
      </c>
      <c r="D56">
        <v>0.53627323578550901</v>
      </c>
      <c r="E56">
        <v>0.36633818801225598</v>
      </c>
      <c r="F56">
        <v>-0.46832724616709698</v>
      </c>
      <c r="G56">
        <v>0.50079589989028905</v>
      </c>
      <c r="H56">
        <v>0.34970281138836201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68</v>
      </c>
      <c r="C57">
        <v>-0.30369833142442298</v>
      </c>
      <c r="D57">
        <v>0.587063966901884</v>
      </c>
      <c r="E57">
        <v>0.60493469704144598</v>
      </c>
      <c r="F57">
        <v>-0.23984003910801299</v>
      </c>
      <c r="G57">
        <v>0.54861267022396198</v>
      </c>
      <c r="H57">
        <v>0.66198404889654505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75</v>
      </c>
      <c r="C58">
        <v>-0.75842186144424895</v>
      </c>
      <c r="D58">
        <v>0.55814860798886801</v>
      </c>
      <c r="E58">
        <v>0.174204559768562</v>
      </c>
      <c r="F58">
        <v>-0.63660728016648005</v>
      </c>
      <c r="G58">
        <v>0.52050945238880197</v>
      </c>
      <c r="H58">
        <v>0.22131212200043099</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79</v>
      </c>
      <c r="C59">
        <v>-0.47339329678509501</v>
      </c>
      <c r="D59">
        <v>0.53869062256275102</v>
      </c>
      <c r="E59">
        <v>0.37951780241578498</v>
      </c>
      <c r="F59">
        <v>-0.41582546080133798</v>
      </c>
      <c r="G59">
        <v>0.50304802699423301</v>
      </c>
      <c r="H59">
        <v>0.40845709801061197</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-0.29043940223693798</v>
      </c>
      <c r="D60">
        <v>0.56181656299698302</v>
      </c>
      <c r="E60">
        <v>0.60518071233687898</v>
      </c>
      <c r="F60">
        <v>-0.22644962439632799</v>
      </c>
      <c r="G60">
        <v>0.52425226699343197</v>
      </c>
      <c r="H60">
        <v>0.66577933729407901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71</v>
      </c>
      <c r="C61">
        <v>-0.35236787535564401</v>
      </c>
      <c r="D61">
        <v>0.55866141082380905</v>
      </c>
      <c r="E61">
        <v>0.52821314241487705</v>
      </c>
      <c r="F61">
        <v>-0.36979553828046202</v>
      </c>
      <c r="G61">
        <v>0.52130505995981902</v>
      </c>
      <c r="H61">
        <v>0.47809803193571498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76</v>
      </c>
      <c r="C62">
        <v>-0.27234545677119498</v>
      </c>
      <c r="D62">
        <v>0.55085847976192803</v>
      </c>
      <c r="E62">
        <v>0.62102240094712502</v>
      </c>
      <c r="F62">
        <v>-0.29331708538491502</v>
      </c>
      <c r="G62">
        <v>0.51529381732496204</v>
      </c>
      <c r="H62">
        <v>0.56920482341441703</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72</v>
      </c>
      <c r="C63">
        <v>-0.400519026613332</v>
      </c>
      <c r="D63">
        <v>0.53510575223200496</v>
      </c>
      <c r="E63">
        <v>0.45416722132619203</v>
      </c>
      <c r="F63">
        <v>-0.29111583764690901</v>
      </c>
      <c r="G63">
        <v>0.50050333416090498</v>
      </c>
      <c r="H63">
        <v>0.56080505017919502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82</v>
      </c>
      <c r="C64">
        <v>-0.68289321918950696</v>
      </c>
      <c r="D64">
        <v>0.55194593507059997</v>
      </c>
      <c r="E64">
        <v>0.21599555430984599</v>
      </c>
      <c r="F64">
        <v>-0.64391471797632105</v>
      </c>
      <c r="G64">
        <v>0.51529814651943096</v>
      </c>
      <c r="H64">
        <v>0.21144701237187299</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81</v>
      </c>
      <c r="C65">
        <v>-0.54750933305848504</v>
      </c>
      <c r="D65">
        <v>0.55503470164188196</v>
      </c>
      <c r="E65">
        <v>0.32391644747083098</v>
      </c>
      <c r="F65">
        <v>-0.53223458546226499</v>
      </c>
      <c r="G65">
        <v>0.51907834332332703</v>
      </c>
      <c r="H65">
        <v>0.30520024665494699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77</v>
      </c>
      <c r="C66">
        <v>-0.32022156953164099</v>
      </c>
      <c r="D66">
        <v>0.54812239647101701</v>
      </c>
      <c r="E66">
        <v>0.55907537181908495</v>
      </c>
      <c r="F66">
        <v>-0.29130518137846101</v>
      </c>
      <c r="G66">
        <v>0.51249680634507699</v>
      </c>
      <c r="H66">
        <v>0.56976074561808598</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-0.60377930988339801</v>
      </c>
      <c r="D67">
        <v>0.57157768613525195</v>
      </c>
      <c r="E67">
        <v>0.290813756842694</v>
      </c>
      <c r="F67">
        <v>-0.603076663145517</v>
      </c>
      <c r="G67">
        <v>0.53265094794579104</v>
      </c>
      <c r="H67">
        <v>0.25754305306914999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70</v>
      </c>
      <c r="C68">
        <v>-0.25504565874615798</v>
      </c>
      <c r="D68">
        <v>0.58010543732970998</v>
      </c>
      <c r="E68">
        <v>0.66018774520596402</v>
      </c>
      <c r="F68">
        <v>-0.22523460153896499</v>
      </c>
      <c r="G68">
        <v>0.53903472129443997</v>
      </c>
      <c r="H68">
        <v>0.67605822478461397</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73</v>
      </c>
      <c r="C69">
        <v>-1.00285134784982</v>
      </c>
      <c r="D69">
        <v>0.84469207729046702</v>
      </c>
      <c r="E69">
        <v>0.23513337522980099</v>
      </c>
      <c r="F69">
        <v>-0.69080320645353399</v>
      </c>
      <c r="G69">
        <v>0.77029529530955898</v>
      </c>
      <c r="H69">
        <v>0.36982399509233499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69</v>
      </c>
      <c r="C70">
        <v>-1.56029223849336</v>
      </c>
      <c r="D70">
        <v>0.66504257512558795</v>
      </c>
      <c r="E70">
        <v>1.8968272920137801E-2</v>
      </c>
      <c r="F70">
        <v>-1.3528015335582999</v>
      </c>
      <c r="G70">
        <v>0.61296991358379405</v>
      </c>
      <c r="H70">
        <v>2.73166883662605E-2</v>
      </c>
      <c r="I70" t="s">
        <v>169</v>
      </c>
      <c r="J70" t="s">
        <v>169</v>
      </c>
      <c r="K70" t="s">
        <v>169</v>
      </c>
      <c r="L70" t="s">
        <v>169</v>
      </c>
      <c r="M70" t="s">
        <v>169</v>
      </c>
      <c r="N70" t="s">
        <v>169</v>
      </c>
      <c r="P70" t="str">
        <f t="shared" si="4"/>
        <v>*</v>
      </c>
      <c r="Q70" t="str">
        <f t="shared" si="5"/>
        <v>*</v>
      </c>
      <c r="R70" t="str">
        <f t="shared" si="6"/>
        <v/>
      </c>
      <c r="S70" t="str">
        <f t="shared" si="7"/>
        <v/>
      </c>
    </row>
    <row r="71" spans="1:19" x14ac:dyDescent="0.25">
      <c r="B71" t="s">
        <v>83</v>
      </c>
      <c r="C71">
        <v>0.94333214116295305</v>
      </c>
      <c r="D71">
        <v>1.18037795444161</v>
      </c>
      <c r="E71">
        <v>0.424187182934532</v>
      </c>
      <c r="F71">
        <v>0.76390684534615005</v>
      </c>
      <c r="G71">
        <v>1.1262057839897801</v>
      </c>
      <c r="H71">
        <v>0.497580675717197</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-0.109765988175753</v>
      </c>
      <c r="D2">
        <v>0.149268949180452</v>
      </c>
      <c r="E2">
        <v>0.46212201468771502</v>
      </c>
      <c r="F2">
        <v>-7.9014749817679208E-3</v>
      </c>
      <c r="G2">
        <v>0.12512007271555201</v>
      </c>
      <c r="H2">
        <v>0.94964615327426105</v>
      </c>
      <c r="I2">
        <v>-9.6290267590258105E-2</v>
      </c>
      <c r="J2">
        <v>0.14713632391470199</v>
      </c>
      <c r="K2">
        <v>0.51283549847463095</v>
      </c>
      <c r="L2">
        <v>-3.78257420958188E-2</v>
      </c>
      <c r="M2">
        <v>0.122289651979818</v>
      </c>
      <c r="N2">
        <v>0.75708367326112902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5.7844330336196702E-2</v>
      </c>
      <c r="D3">
        <v>5.7631438189594299E-2</v>
      </c>
      <c r="E3">
        <v>0.31552611648469803</v>
      </c>
      <c r="F3">
        <v>1.7681990411247898E-2</v>
      </c>
      <c r="G3">
        <v>5.3078123304610703E-2</v>
      </c>
      <c r="H3">
        <v>0.73903508540705198</v>
      </c>
      <c r="I3">
        <v>5.5849641200290401E-2</v>
      </c>
      <c r="J3">
        <v>5.6859532827636998E-2</v>
      </c>
      <c r="K3">
        <v>0.32598220031943298</v>
      </c>
      <c r="L3">
        <v>5.0692471806954499E-2</v>
      </c>
      <c r="M3">
        <v>4.76150936574357E-2</v>
      </c>
      <c r="N3">
        <v>0.28704325914914203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-0.11176344897240199</v>
      </c>
      <c r="D4">
        <v>5.9535505441094302E-2</v>
      </c>
      <c r="E4">
        <v>6.0482867955509702E-2</v>
      </c>
      <c r="F4">
        <v>-0.111539643895713</v>
      </c>
      <c r="G4">
        <v>5.6343364637349E-2</v>
      </c>
      <c r="H4">
        <v>4.7743864194364397E-2</v>
      </c>
      <c r="I4">
        <v>-0.113054731550676</v>
      </c>
      <c r="J4">
        <v>5.8824091290720998E-2</v>
      </c>
      <c r="K4">
        <v>5.4616821756585401E-2</v>
      </c>
      <c r="L4">
        <v>-7.9028849020976497E-2</v>
      </c>
      <c r="M4">
        <v>4.6181069767441997E-2</v>
      </c>
      <c r="N4">
        <v>8.7029005277077895E-2</v>
      </c>
      <c r="P4" t="str">
        <f t="shared" ref="P4:P29" si="3">IF(E4&lt;0.001,"***",IF(E4&lt;0.01,"**",IF(E4&lt;0.05,"*",IF(E4&lt;0.1,"^",""))))</f>
        <v>^</v>
      </c>
      <c r="Q4" t="str">
        <f t="shared" si="0"/>
        <v>*</v>
      </c>
      <c r="R4" t="str">
        <f t="shared" si="1"/>
        <v>^</v>
      </c>
      <c r="S4" t="str">
        <f t="shared" si="2"/>
        <v>^</v>
      </c>
    </row>
    <row r="5" spans="1:19" x14ac:dyDescent="0.25">
      <c r="A5">
        <v>4</v>
      </c>
      <c r="B5" t="s">
        <v>25</v>
      </c>
      <c r="C5">
        <v>-2.5828751857352599E-2</v>
      </c>
      <c r="D5">
        <v>8.5947090798636203E-2</v>
      </c>
      <c r="E5">
        <v>0.76378114549210196</v>
      </c>
      <c r="F5">
        <v>-5.7799889243361498E-2</v>
      </c>
      <c r="G5">
        <v>7.1938072851361806E-2</v>
      </c>
      <c r="H5">
        <v>0.42170468908342301</v>
      </c>
      <c r="I5">
        <v>-2.0350104182235099E-2</v>
      </c>
      <c r="J5">
        <v>8.4670631683601894E-2</v>
      </c>
      <c r="K5">
        <v>0.81006335044442901</v>
      </c>
      <c r="L5">
        <v>-4.89559163679886E-2</v>
      </c>
      <c r="M5">
        <v>7.1086254254272493E-2</v>
      </c>
      <c r="N5">
        <v>0.49102258588627801</v>
      </c>
      <c r="P5" t="str">
        <f t="shared" si="3"/>
        <v/>
      </c>
      <c r="Q5" t="str">
        <f t="shared" si="0"/>
        <v/>
      </c>
      <c r="R5" t="str">
        <f t="shared" si="1"/>
        <v/>
      </c>
      <c r="S5" t="str">
        <f t="shared" si="2"/>
        <v/>
      </c>
    </row>
    <row r="6" spans="1:19" x14ac:dyDescent="0.25">
      <c r="A6">
        <v>5</v>
      </c>
      <c r="B6" t="s">
        <v>26</v>
      </c>
      <c r="C6">
        <v>4.8432032261020802E-2</v>
      </c>
      <c r="D6">
        <v>0.15859694509911301</v>
      </c>
      <c r="E6">
        <v>0.76007820654625902</v>
      </c>
      <c r="F6">
        <v>9.4116244262017798E-2</v>
      </c>
      <c r="G6">
        <v>0.131494791852345</v>
      </c>
      <c r="H6">
        <v>0.474151146343466</v>
      </c>
      <c r="I6">
        <v>4.9357340441059099E-2</v>
      </c>
      <c r="J6">
        <v>0.15566783529096101</v>
      </c>
      <c r="K6">
        <v>0.75119175561732399</v>
      </c>
      <c r="L6">
        <v>9.1503652536327001E-2</v>
      </c>
      <c r="M6">
        <v>0.12957369700750199</v>
      </c>
      <c r="N6">
        <v>0.48006997178159999</v>
      </c>
      <c r="P6" t="str">
        <f t="shared" si="3"/>
        <v/>
      </c>
      <c r="Q6" t="str">
        <f t="shared" si="0"/>
        <v/>
      </c>
      <c r="R6" t="str">
        <f t="shared" si="1"/>
        <v/>
      </c>
      <c r="S6" t="str">
        <f t="shared" si="2"/>
        <v/>
      </c>
    </row>
    <row r="7" spans="1:19" x14ac:dyDescent="0.25">
      <c r="A7">
        <v>6</v>
      </c>
      <c r="B7" t="s">
        <v>30</v>
      </c>
      <c r="C7">
        <v>8.7119534390699499E-2</v>
      </c>
      <c r="D7">
        <v>7.5664945770498093E-2</v>
      </c>
      <c r="E7">
        <v>0.24957360592928801</v>
      </c>
      <c r="F7">
        <v>4.9612972917410798E-2</v>
      </c>
      <c r="G7">
        <v>5.9466244387068198E-2</v>
      </c>
      <c r="H7">
        <v>0.40410924970012402</v>
      </c>
      <c r="I7">
        <v>6.4390352452717806E-2</v>
      </c>
      <c r="J7">
        <v>7.4550278288588706E-2</v>
      </c>
      <c r="K7">
        <v>0.387743300735582</v>
      </c>
      <c r="L7">
        <v>4.4937793640296701E-2</v>
      </c>
      <c r="M7">
        <v>5.8210881167484602E-2</v>
      </c>
      <c r="N7">
        <v>0.44012466958617502</v>
      </c>
      <c r="P7" t="str">
        <f t="shared" si="3"/>
        <v/>
      </c>
      <c r="Q7" t="str">
        <f t="shared" si="0"/>
        <v/>
      </c>
      <c r="R7" t="str">
        <f t="shared" si="1"/>
        <v/>
      </c>
      <c r="S7" t="str">
        <f t="shared" si="2"/>
        <v/>
      </c>
    </row>
    <row r="8" spans="1:19" x14ac:dyDescent="0.25">
      <c r="A8">
        <v>7</v>
      </c>
      <c r="B8" t="s">
        <v>27</v>
      </c>
      <c r="C8">
        <v>7.7559667785391195E-2</v>
      </c>
      <c r="D8">
        <v>0.13228441668719901</v>
      </c>
      <c r="E8">
        <v>0.55766725567564301</v>
      </c>
      <c r="F8">
        <v>6.7525732728854607E-2</v>
      </c>
      <c r="G8">
        <v>0.111792191345263</v>
      </c>
      <c r="H8">
        <v>0.54582431908061302</v>
      </c>
      <c r="I8">
        <v>6.9720035173976999E-2</v>
      </c>
      <c r="J8">
        <v>0.12755711800542899</v>
      </c>
      <c r="K8">
        <v>0.58466803647511101</v>
      </c>
      <c r="L8">
        <v>6.5018201763962294E-2</v>
      </c>
      <c r="M8">
        <v>0.10658551678364001</v>
      </c>
      <c r="N8">
        <v>0.54185536557275604</v>
      </c>
      <c r="P8" t="str">
        <f t="shared" si="3"/>
        <v/>
      </c>
      <c r="Q8" t="str">
        <f t="shared" si="0"/>
        <v/>
      </c>
      <c r="R8" t="str">
        <f t="shared" si="1"/>
        <v/>
      </c>
      <c r="S8" t="str">
        <f t="shared" si="2"/>
        <v/>
      </c>
    </row>
    <row r="9" spans="1:19" x14ac:dyDescent="0.25">
      <c r="A9">
        <v>8</v>
      </c>
      <c r="B9" t="s">
        <v>29</v>
      </c>
      <c r="C9">
        <v>8.7284701569717293E-2</v>
      </c>
      <c r="D9">
        <v>7.0890914724553597E-2</v>
      </c>
      <c r="E9">
        <v>0.21822798994133599</v>
      </c>
      <c r="F9">
        <v>3.7192046984325301E-2</v>
      </c>
      <c r="G9">
        <v>5.6166003685224203E-2</v>
      </c>
      <c r="H9">
        <v>0.50785538344075398</v>
      </c>
      <c r="I9">
        <v>8.3000160373061793E-2</v>
      </c>
      <c r="J9">
        <v>7.0009449801913398E-2</v>
      </c>
      <c r="K9">
        <v>0.23579747773448301</v>
      </c>
      <c r="L9">
        <v>4.4176081205212901E-2</v>
      </c>
      <c r="M9">
        <v>5.5246182814890001E-2</v>
      </c>
      <c r="N9">
        <v>0.42392964815508699</v>
      </c>
      <c r="P9" t="str">
        <f t="shared" si="3"/>
        <v/>
      </c>
      <c r="Q9" t="str">
        <f t="shared" si="0"/>
        <v/>
      </c>
      <c r="R9" t="str">
        <f t="shared" si="1"/>
        <v/>
      </c>
      <c r="S9" t="str">
        <f t="shared" si="2"/>
        <v/>
      </c>
    </row>
    <row r="10" spans="1:19" x14ac:dyDescent="0.25">
      <c r="A10">
        <v>9</v>
      </c>
      <c r="B10" t="s">
        <v>28</v>
      </c>
      <c r="C10">
        <v>1.30888560140259E-2</v>
      </c>
      <c r="D10">
        <v>0.18384440774973901</v>
      </c>
      <c r="E10">
        <v>0.94324232955480403</v>
      </c>
      <c r="F10">
        <v>1.43560487541886E-2</v>
      </c>
      <c r="G10">
        <v>0.15251761848536199</v>
      </c>
      <c r="H10">
        <v>0.92500815353417698</v>
      </c>
      <c r="I10">
        <v>2.5629594201545002E-2</v>
      </c>
      <c r="J10">
        <v>0.17814950073873201</v>
      </c>
      <c r="K10">
        <v>0.88560655865854798</v>
      </c>
      <c r="L10">
        <v>4.3392593499737599E-2</v>
      </c>
      <c r="M10">
        <v>0.14743871388422999</v>
      </c>
      <c r="N10">
        <v>0.76852152109656002</v>
      </c>
      <c r="P10" t="str">
        <f t="shared" si="3"/>
        <v/>
      </c>
      <c r="Q10" t="str">
        <f t="shared" si="0"/>
        <v/>
      </c>
      <c r="R10" t="str">
        <f t="shared" si="1"/>
        <v/>
      </c>
      <c r="S10" t="str">
        <f t="shared" si="2"/>
        <v/>
      </c>
    </row>
    <row r="11" spans="1:19" x14ac:dyDescent="0.25">
      <c r="A11">
        <v>10</v>
      </c>
      <c r="B11" t="s">
        <v>31</v>
      </c>
      <c r="C11">
        <v>-5.5671678343427698E-2</v>
      </c>
      <c r="D11">
        <v>1.51652246496427E-2</v>
      </c>
      <c r="E11">
        <v>2.4159469673734599E-4</v>
      </c>
      <c r="F11">
        <v>-6.2014817268645002E-2</v>
      </c>
      <c r="G11">
        <v>1.32943149009239E-2</v>
      </c>
      <c r="H11" s="1">
        <v>3.0897417562973099E-6</v>
      </c>
      <c r="I11">
        <v>-5.6742499949018303E-2</v>
      </c>
      <c r="J11">
        <v>1.4967109550389801E-2</v>
      </c>
      <c r="K11">
        <v>1.4995366911563199E-4</v>
      </c>
      <c r="L11">
        <v>-6.6120701525857001E-2</v>
      </c>
      <c r="M11">
        <v>1.3055578035708599E-2</v>
      </c>
      <c r="N11" s="1">
        <v>4.09354043063972E-7</v>
      </c>
      <c r="P11" t="str">
        <f t="shared" si="3"/>
        <v>***</v>
      </c>
      <c r="Q11" t="str">
        <f t="shared" si="0"/>
        <v>***</v>
      </c>
      <c r="R11" t="str">
        <f t="shared" si="1"/>
        <v>***</v>
      </c>
      <c r="S11" t="str">
        <f t="shared" si="2"/>
        <v>***</v>
      </c>
    </row>
    <row r="12" spans="1:19" x14ac:dyDescent="0.25">
      <c r="A12">
        <v>11</v>
      </c>
      <c r="B12" t="s">
        <v>172</v>
      </c>
      <c r="C12">
        <v>6.2016272343359997E-2</v>
      </c>
      <c r="D12">
        <v>7.7181721541983897E-2</v>
      </c>
      <c r="E12">
        <v>0.42168011449939902</v>
      </c>
      <c r="F12">
        <v>5.6426620272807898E-2</v>
      </c>
      <c r="G12">
        <v>7.0721160809759404E-2</v>
      </c>
      <c r="H12">
        <v>0.42494324505652198</v>
      </c>
      <c r="I12">
        <v>6.3384224617137594E-2</v>
      </c>
      <c r="J12">
        <v>7.6096195852030396E-2</v>
      </c>
      <c r="K12">
        <v>0.404873682789194</v>
      </c>
      <c r="L12">
        <v>7.2334057036765695E-2</v>
      </c>
      <c r="M12">
        <v>6.9574641187767697E-2</v>
      </c>
      <c r="N12">
        <v>0.29849731888285902</v>
      </c>
      <c r="P12" t="str">
        <f t="shared" si="3"/>
        <v/>
      </c>
      <c r="Q12" t="str">
        <f t="shared" si="0"/>
        <v/>
      </c>
      <c r="R12" t="str">
        <f t="shared" si="1"/>
        <v/>
      </c>
      <c r="S12" t="str">
        <f t="shared" si="2"/>
        <v/>
      </c>
    </row>
    <row r="13" spans="1:19" x14ac:dyDescent="0.25">
      <c r="A13">
        <v>12</v>
      </c>
      <c r="B13" t="s">
        <v>32</v>
      </c>
      <c r="C13">
        <v>2.0439260338777E-2</v>
      </c>
      <c r="D13">
        <v>2.86707911925628E-2</v>
      </c>
      <c r="E13">
        <v>0.47591080566796801</v>
      </c>
      <c r="F13">
        <v>2.0513192796801201E-2</v>
      </c>
      <c r="G13">
        <v>2.4448926579847499E-2</v>
      </c>
      <c r="H13">
        <v>0.401456837537917</v>
      </c>
      <c r="I13">
        <v>2.0321144454993799E-2</v>
      </c>
      <c r="J13">
        <v>2.8310392965134899E-2</v>
      </c>
      <c r="K13">
        <v>0.47288182483187802</v>
      </c>
      <c r="L13">
        <v>2.0438124782751602E-2</v>
      </c>
      <c r="M13">
        <v>2.4274768231774001E-2</v>
      </c>
      <c r="N13">
        <v>0.39981631787293898</v>
      </c>
      <c r="P13" t="str">
        <f t="shared" si="3"/>
        <v/>
      </c>
      <c r="Q13" t="str">
        <f t="shared" si="0"/>
        <v/>
      </c>
      <c r="R13" t="str">
        <f t="shared" si="1"/>
        <v/>
      </c>
      <c r="S13" t="str">
        <f t="shared" si="2"/>
        <v/>
      </c>
    </row>
    <row r="14" spans="1:19" x14ac:dyDescent="0.25">
      <c r="A14">
        <v>13</v>
      </c>
      <c r="B14" t="s">
        <v>33</v>
      </c>
      <c r="C14">
        <v>1.9183920395262601E-2</v>
      </c>
      <c r="D14">
        <v>8.8973386611580201E-3</v>
      </c>
      <c r="E14">
        <v>3.1072624255047601E-2</v>
      </c>
      <c r="F14">
        <v>1.7422664223755002E-2</v>
      </c>
      <c r="G14">
        <v>7.9367941487269392E-3</v>
      </c>
      <c r="H14">
        <v>2.8150937296597501E-2</v>
      </c>
      <c r="I14">
        <v>1.9678424668747099E-2</v>
      </c>
      <c r="J14">
        <v>8.8243676350789509E-3</v>
      </c>
      <c r="K14">
        <v>2.5746804593343699E-2</v>
      </c>
      <c r="L14">
        <v>1.8338629976106299E-2</v>
      </c>
      <c r="M14">
        <v>7.8975090376294192E-3</v>
      </c>
      <c r="N14">
        <v>2.0228749783780999E-2</v>
      </c>
      <c r="P14" t="str">
        <f t="shared" si="3"/>
        <v>*</v>
      </c>
      <c r="Q14" t="str">
        <f t="shared" si="0"/>
        <v>*</v>
      </c>
      <c r="R14" t="str">
        <f t="shared" si="1"/>
        <v>*</v>
      </c>
      <c r="S14" t="str">
        <f t="shared" si="2"/>
        <v>*</v>
      </c>
    </row>
    <row r="15" spans="1:19" x14ac:dyDescent="0.25">
      <c r="A15">
        <v>14</v>
      </c>
      <c r="B15" t="s">
        <v>118</v>
      </c>
      <c r="C15">
        <v>-3.4547239744209597E-2</v>
      </c>
      <c r="D15">
        <v>1.37164015115128E-2</v>
      </c>
      <c r="E15">
        <v>1.1779532629940701E-2</v>
      </c>
      <c r="F15">
        <v>-3.40609437387372E-2</v>
      </c>
      <c r="G15">
        <v>1.19040427583993E-2</v>
      </c>
      <c r="H15">
        <v>4.2191809666696101E-3</v>
      </c>
      <c r="I15">
        <v>-3.6662819448885803E-2</v>
      </c>
      <c r="J15">
        <v>1.3571884419715E-2</v>
      </c>
      <c r="K15">
        <v>6.90523580972713E-3</v>
      </c>
      <c r="L15">
        <v>-3.6143233613740798E-2</v>
      </c>
      <c r="M15">
        <v>1.1825023847065999E-2</v>
      </c>
      <c r="N15">
        <v>2.2393443422224699E-3</v>
      </c>
      <c r="P15" t="str">
        <f t="shared" si="3"/>
        <v>*</v>
      </c>
      <c r="Q15" t="str">
        <f t="shared" si="0"/>
        <v>**</v>
      </c>
      <c r="R15" t="str">
        <f t="shared" si="1"/>
        <v>**</v>
      </c>
      <c r="S15" t="str">
        <f t="shared" si="2"/>
        <v>**</v>
      </c>
    </row>
    <row r="16" spans="1:19" x14ac:dyDescent="0.25">
      <c r="A16">
        <v>15</v>
      </c>
      <c r="B16" t="s">
        <v>34</v>
      </c>
      <c r="C16">
        <v>4.6407025429850797E-3</v>
      </c>
      <c r="D16">
        <v>1.3548049622452601E-3</v>
      </c>
      <c r="E16">
        <v>6.1397223394577005E-4</v>
      </c>
      <c r="F16">
        <v>3.8993751375893098E-3</v>
      </c>
      <c r="G16">
        <v>1.02910900697527E-3</v>
      </c>
      <c r="H16">
        <v>1.51206939373416E-4</v>
      </c>
      <c r="I16">
        <v>4.4707941442961403E-3</v>
      </c>
      <c r="J16">
        <v>1.3326670963736201E-3</v>
      </c>
      <c r="K16">
        <v>7.9430446925055098E-4</v>
      </c>
      <c r="L16">
        <v>3.7911419666206902E-3</v>
      </c>
      <c r="M16">
        <v>1.0124403981099899E-3</v>
      </c>
      <c r="N16">
        <v>1.80711504804837E-4</v>
      </c>
      <c r="P16" t="str">
        <f t="shared" si="3"/>
        <v>***</v>
      </c>
      <c r="Q16" t="str">
        <f t="shared" si="0"/>
        <v>***</v>
      </c>
      <c r="R16" t="str">
        <f t="shared" si="1"/>
        <v>***</v>
      </c>
      <c r="S16" t="str">
        <f t="shared" si="2"/>
        <v>***</v>
      </c>
    </row>
    <row r="17" spans="1:19" x14ac:dyDescent="0.25">
      <c r="A17">
        <v>16</v>
      </c>
      <c r="B17" t="s">
        <v>35</v>
      </c>
      <c r="C17">
        <v>-1.21293424059562E-3</v>
      </c>
      <c r="D17">
        <v>6.7096736070191198E-4</v>
      </c>
      <c r="E17">
        <v>7.0647044639703505E-2</v>
      </c>
      <c r="F17">
        <v>-1.0353642402202599E-3</v>
      </c>
      <c r="G17">
        <v>6.1200075320301604E-4</v>
      </c>
      <c r="H17">
        <v>9.0689921126585402E-2</v>
      </c>
      <c r="I17">
        <v>-8.8471444091592398E-4</v>
      </c>
      <c r="J17">
        <v>6.4580974142496896E-4</v>
      </c>
      <c r="K17">
        <v>0.17070860793467699</v>
      </c>
      <c r="L17">
        <v>-7.5452780175934799E-4</v>
      </c>
      <c r="M17">
        <v>5.8338618851103803E-4</v>
      </c>
      <c r="N17">
        <v>0.19588690906780801</v>
      </c>
      <c r="P17" t="str">
        <f t="shared" si="3"/>
        <v>^</v>
      </c>
      <c r="Q17" t="str">
        <f t="shared" si="0"/>
        <v>^</v>
      </c>
      <c r="R17" t="str">
        <f t="shared" si="1"/>
        <v/>
      </c>
      <c r="S17" t="str">
        <f t="shared" si="2"/>
        <v/>
      </c>
    </row>
    <row r="18" spans="1:19" x14ac:dyDescent="0.25">
      <c r="A18">
        <v>17</v>
      </c>
      <c r="B18" t="s">
        <v>36</v>
      </c>
      <c r="C18">
        <v>1.2924180821535799E-4</v>
      </c>
      <c r="D18">
        <v>2.9655509491496098E-4</v>
      </c>
      <c r="E18">
        <v>0.66297426413360205</v>
      </c>
      <c r="F18">
        <v>5.3185868136188105E-4</v>
      </c>
      <c r="G18">
        <v>2.3708561191390301E-4</v>
      </c>
      <c r="H18">
        <v>2.4876244612557798E-2</v>
      </c>
      <c r="I18">
        <v>2.0139361609193399E-4</v>
      </c>
      <c r="J18">
        <v>2.9186779222274299E-4</v>
      </c>
      <c r="K18">
        <v>0.49018376022915</v>
      </c>
      <c r="L18">
        <v>5.6334280266738795E-4</v>
      </c>
      <c r="M18">
        <v>2.3301020381514501E-4</v>
      </c>
      <c r="N18">
        <v>1.5620047159108299E-2</v>
      </c>
      <c r="P18" t="str">
        <f t="shared" si="3"/>
        <v/>
      </c>
      <c r="Q18" t="str">
        <f t="shared" si="0"/>
        <v>*</v>
      </c>
      <c r="R18" t="str">
        <f t="shared" si="1"/>
        <v/>
      </c>
      <c r="S18" t="str">
        <f t="shared" si="2"/>
        <v>*</v>
      </c>
    </row>
    <row r="19" spans="1:19" x14ac:dyDescent="0.25">
      <c r="A19">
        <v>18</v>
      </c>
      <c r="B19" t="s">
        <v>37</v>
      </c>
      <c r="C19">
        <v>2.29362993464639E-2</v>
      </c>
      <c r="D19">
        <v>4.9515921980520898E-2</v>
      </c>
      <c r="E19">
        <v>0.64321342746481602</v>
      </c>
      <c r="F19">
        <v>3.1067220681346999E-2</v>
      </c>
      <c r="G19">
        <v>4.2923033750654198E-2</v>
      </c>
      <c r="H19">
        <v>0.46919526915923698</v>
      </c>
      <c r="I19">
        <v>2.92603121753502E-2</v>
      </c>
      <c r="J19">
        <v>4.8871104343270702E-2</v>
      </c>
      <c r="K19">
        <v>0.54935682589745605</v>
      </c>
      <c r="L19">
        <v>3.8185795023032397E-2</v>
      </c>
      <c r="M19">
        <v>4.23897085572549E-2</v>
      </c>
      <c r="N19">
        <v>0.36768029653184398</v>
      </c>
      <c r="P19" t="str">
        <f t="shared" si="3"/>
        <v/>
      </c>
      <c r="Q19" t="str">
        <f t="shared" si="0"/>
        <v/>
      </c>
      <c r="R19" t="str">
        <f t="shared" si="1"/>
        <v/>
      </c>
      <c r="S19" t="str">
        <f t="shared" si="2"/>
        <v/>
      </c>
    </row>
    <row r="20" spans="1:19" x14ac:dyDescent="0.25">
      <c r="A20">
        <v>19</v>
      </c>
      <c r="B20" t="s">
        <v>38</v>
      </c>
      <c r="C20">
        <v>0.165647760674868</v>
      </c>
      <c r="D20">
        <v>6.8445005884920307E-2</v>
      </c>
      <c r="E20">
        <v>1.5513744700849199E-2</v>
      </c>
      <c r="F20">
        <v>0.107234044528098</v>
      </c>
      <c r="G20">
        <v>5.8130188310264702E-2</v>
      </c>
      <c r="H20">
        <v>6.50779706508329E-2</v>
      </c>
      <c r="I20">
        <v>0.16950295273893301</v>
      </c>
      <c r="J20">
        <v>6.7740484537132994E-2</v>
      </c>
      <c r="K20">
        <v>1.2341022000872301E-2</v>
      </c>
      <c r="L20">
        <v>0.11249759177815501</v>
      </c>
      <c r="M20">
        <v>5.7707262294041099E-2</v>
      </c>
      <c r="N20">
        <v>5.1241358335798501E-2</v>
      </c>
      <c r="P20" t="str">
        <f t="shared" si="3"/>
        <v>*</v>
      </c>
      <c r="Q20" t="str">
        <f t="shared" si="0"/>
        <v>^</v>
      </c>
      <c r="R20" t="str">
        <f t="shared" si="1"/>
        <v>*</v>
      </c>
      <c r="S20" t="str">
        <f t="shared" si="2"/>
        <v>^</v>
      </c>
    </row>
    <row r="21" spans="1:19" x14ac:dyDescent="0.25">
      <c r="A21">
        <v>20</v>
      </c>
      <c r="B21" t="s">
        <v>40</v>
      </c>
      <c r="C21">
        <v>-0.140279428219658</v>
      </c>
      <c r="D21">
        <v>0.138581873182756</v>
      </c>
      <c r="E21">
        <v>0.31141878642682302</v>
      </c>
      <c r="F21">
        <v>-0.12605552352676699</v>
      </c>
      <c r="G21">
        <v>0.104649755450026</v>
      </c>
      <c r="H21">
        <v>0.228378321512657</v>
      </c>
      <c r="I21">
        <v>-9.0123034099893307E-2</v>
      </c>
      <c r="J21">
        <v>0.135859693426092</v>
      </c>
      <c r="K21">
        <v>0.50710403374139801</v>
      </c>
      <c r="L21">
        <v>-7.5951722382869E-2</v>
      </c>
      <c r="M21">
        <v>0.10295183838816099</v>
      </c>
      <c r="N21">
        <v>0.46067226446975501</v>
      </c>
      <c r="P21" t="str">
        <f t="shared" si="3"/>
        <v/>
      </c>
      <c r="Q21" t="str">
        <f t="shared" si="0"/>
        <v/>
      </c>
      <c r="R21" t="str">
        <f t="shared" si="1"/>
        <v/>
      </c>
      <c r="S21" t="str">
        <f t="shared" si="2"/>
        <v/>
      </c>
    </row>
    <row r="22" spans="1:19" x14ac:dyDescent="0.25">
      <c r="A22">
        <v>21</v>
      </c>
      <c r="B22" t="s">
        <v>41</v>
      </c>
      <c r="C22">
        <v>1.1499271179923E-2</v>
      </c>
      <c r="D22">
        <v>0.121416970982515</v>
      </c>
      <c r="E22">
        <v>0.92454602622714899</v>
      </c>
      <c r="F22">
        <v>1.3131912346058001E-2</v>
      </c>
      <c r="G22">
        <v>9.2723080057692794E-2</v>
      </c>
      <c r="H22">
        <v>0.887376166583007</v>
      </c>
      <c r="I22">
        <v>4.31990098761744E-2</v>
      </c>
      <c r="J22">
        <v>0.11879701514746099</v>
      </c>
      <c r="K22">
        <v>0.71612896987972696</v>
      </c>
      <c r="L22">
        <v>4.4301565941596101E-2</v>
      </c>
      <c r="M22">
        <v>9.0985127987008502E-2</v>
      </c>
      <c r="N22">
        <v>0.62632213320975205</v>
      </c>
      <c r="P22" t="str">
        <f t="shared" si="3"/>
        <v/>
      </c>
      <c r="Q22" t="str">
        <f t="shared" si="0"/>
        <v/>
      </c>
      <c r="R22" t="str">
        <f t="shared" si="1"/>
        <v/>
      </c>
      <c r="S22" t="str">
        <f t="shared" si="2"/>
        <v/>
      </c>
    </row>
    <row r="23" spans="1:19" x14ac:dyDescent="0.25">
      <c r="A23">
        <v>22</v>
      </c>
      <c r="B23" t="s">
        <v>39</v>
      </c>
      <c r="C23">
        <v>-0.121761374532671</v>
      </c>
      <c r="D23">
        <v>0.13308394226070699</v>
      </c>
      <c r="E23">
        <v>0.36023278515769402</v>
      </c>
      <c r="F23">
        <v>-8.0715575501197706E-2</v>
      </c>
      <c r="G23">
        <v>0.101504734305047</v>
      </c>
      <c r="H23">
        <v>0.426502839879494</v>
      </c>
      <c r="I23">
        <v>-8.1933875279026902E-2</v>
      </c>
      <c r="J23">
        <v>0.13047848465985101</v>
      </c>
      <c r="K23">
        <v>0.53003714265172597</v>
      </c>
      <c r="L23">
        <v>-4.3125043698391902E-2</v>
      </c>
      <c r="M23">
        <v>9.9831950490197899E-2</v>
      </c>
      <c r="N23">
        <v>0.66575858670685695</v>
      </c>
      <c r="P23" t="str">
        <f t="shared" si="3"/>
        <v/>
      </c>
      <c r="Q23" t="str">
        <f t="shared" si="0"/>
        <v/>
      </c>
      <c r="R23" t="str">
        <f t="shared" si="1"/>
        <v/>
      </c>
      <c r="S23" t="str">
        <f t="shared" si="2"/>
        <v/>
      </c>
    </row>
    <row r="24" spans="1:19" x14ac:dyDescent="0.25">
      <c r="A24">
        <v>23</v>
      </c>
      <c r="B24" t="s">
        <v>43</v>
      </c>
      <c r="C24">
        <v>-8.4770339191121105E-2</v>
      </c>
      <c r="D24">
        <v>1.7206648354279E-2</v>
      </c>
      <c r="E24" s="1">
        <v>8.3671171557941904E-7</v>
      </c>
      <c r="F24">
        <v>-8.10138655270254E-2</v>
      </c>
      <c r="G24">
        <v>1.56432105024179E-2</v>
      </c>
      <c r="H24" s="1">
        <v>2.2325599014441299E-7</v>
      </c>
      <c r="I24">
        <v>-8.2096524996203402E-2</v>
      </c>
      <c r="J24">
        <v>1.68833984601728E-2</v>
      </c>
      <c r="K24" s="1">
        <v>1.1587768918852599E-6</v>
      </c>
      <c r="L24">
        <v>-7.4514478934628203E-2</v>
      </c>
      <c r="M24">
        <v>1.52503003272557E-2</v>
      </c>
      <c r="N24" s="1">
        <v>1.02853434662944E-6</v>
      </c>
      <c r="P24" t="str">
        <f t="shared" si="3"/>
        <v>***</v>
      </c>
      <c r="Q24" t="str">
        <f t="shared" si="0"/>
        <v>***</v>
      </c>
      <c r="R24" t="str">
        <f t="shared" si="1"/>
        <v>***</v>
      </c>
      <c r="S24" t="str">
        <f t="shared" si="2"/>
        <v>***</v>
      </c>
    </row>
    <row r="25" spans="1:19" x14ac:dyDescent="0.25">
      <c r="A25">
        <v>24</v>
      </c>
      <c r="B25" t="s">
        <v>44</v>
      </c>
      <c r="C25">
        <v>2.6083894554247599E-2</v>
      </c>
      <c r="D25">
        <v>4.4483105978547197E-2</v>
      </c>
      <c r="E25">
        <v>0.55762182959101503</v>
      </c>
      <c r="F25">
        <v>3.7728375305634998E-2</v>
      </c>
      <c r="G25">
        <v>4.0765258052798903E-2</v>
      </c>
      <c r="H25">
        <v>0.354704238696532</v>
      </c>
      <c r="I25">
        <v>2.47688391965846E-2</v>
      </c>
      <c r="J25">
        <v>4.2056891129941001E-2</v>
      </c>
      <c r="K25">
        <v>0.55590385669298903</v>
      </c>
      <c r="L25">
        <v>3.6542365858173699E-2</v>
      </c>
      <c r="M25">
        <v>3.8346316751351903E-2</v>
      </c>
      <c r="N25">
        <v>0.34061218979672397</v>
      </c>
      <c r="P25" t="str">
        <f t="shared" si="3"/>
        <v/>
      </c>
      <c r="Q25" t="str">
        <f t="shared" si="0"/>
        <v/>
      </c>
      <c r="R25" t="str">
        <f t="shared" si="1"/>
        <v/>
      </c>
      <c r="S25" t="str">
        <f t="shared" si="2"/>
        <v/>
      </c>
    </row>
    <row r="26" spans="1:19" x14ac:dyDescent="0.25">
      <c r="A26">
        <v>25</v>
      </c>
      <c r="B26" t="s">
        <v>130</v>
      </c>
      <c r="C26">
        <v>0.58147773591430096</v>
      </c>
      <c r="D26">
        <v>0.76755146330361601</v>
      </c>
      <c r="E26">
        <v>0.44870550103784002</v>
      </c>
      <c r="F26">
        <v>0.73096857417389705</v>
      </c>
      <c r="G26">
        <v>0.71512525351265999</v>
      </c>
      <c r="H26">
        <v>0.30670773011304298</v>
      </c>
      <c r="I26">
        <v>-0.112171024206998</v>
      </c>
      <c r="J26">
        <v>5.8336780511291701E-2</v>
      </c>
      <c r="K26">
        <v>5.4502883620756802E-2</v>
      </c>
      <c r="L26">
        <v>-0.143263437868143</v>
      </c>
      <c r="M26">
        <v>5.30002643936138E-2</v>
      </c>
      <c r="N26">
        <v>6.8702224734966998E-3</v>
      </c>
      <c r="P26" t="str">
        <f t="shared" si="3"/>
        <v/>
      </c>
      <c r="Q26" t="str">
        <f t="shared" si="0"/>
        <v/>
      </c>
      <c r="R26" t="str">
        <f t="shared" si="1"/>
        <v>^</v>
      </c>
      <c r="S26" t="str">
        <f t="shared" si="2"/>
        <v>**</v>
      </c>
    </row>
    <row r="27" spans="1:19" x14ac:dyDescent="0.25">
      <c r="A27">
        <v>26</v>
      </c>
      <c r="B27" t="s">
        <v>144</v>
      </c>
      <c r="C27">
        <v>-3.6577454879865301E-2</v>
      </c>
      <c r="D27">
        <v>0.81833688444818797</v>
      </c>
      <c r="E27">
        <v>0.96434858032917703</v>
      </c>
      <c r="F27">
        <v>0.25970645366386802</v>
      </c>
      <c r="G27">
        <v>0.76379859344249101</v>
      </c>
      <c r="H27">
        <v>0.73384180573774305</v>
      </c>
      <c r="I27">
        <v>-0.78002811925747595</v>
      </c>
      <c r="J27">
        <v>0.27132824074323197</v>
      </c>
      <c r="K27">
        <v>4.0421888681763099E-3</v>
      </c>
      <c r="L27">
        <v>-0.63637675018082596</v>
      </c>
      <c r="M27">
        <v>0.254568293004725</v>
      </c>
      <c r="N27">
        <v>1.24253887668052E-2</v>
      </c>
      <c r="P27" t="str">
        <f t="shared" si="3"/>
        <v/>
      </c>
      <c r="Q27" t="str">
        <f t="shared" si="0"/>
        <v/>
      </c>
      <c r="R27" t="str">
        <f t="shared" si="1"/>
        <v>**</v>
      </c>
      <c r="S27" t="str">
        <f t="shared" si="2"/>
        <v>*</v>
      </c>
    </row>
    <row r="28" spans="1:19" x14ac:dyDescent="0.25">
      <c r="A28">
        <v>27</v>
      </c>
      <c r="B28" t="s">
        <v>46</v>
      </c>
      <c r="C28">
        <v>0.69137031852150799</v>
      </c>
      <c r="D28">
        <v>0.78636237309403101</v>
      </c>
      <c r="E28">
        <v>0.37929248589942599</v>
      </c>
      <c r="F28">
        <v>0.89989717244271505</v>
      </c>
      <c r="G28">
        <v>0.73189342050807404</v>
      </c>
      <c r="H28">
        <v>0.21886688316613501</v>
      </c>
      <c r="I28">
        <v>-1.12302090605579E-2</v>
      </c>
      <c r="J28">
        <v>0.167828953481239</v>
      </c>
      <c r="K28">
        <v>0.94664968157476403</v>
      </c>
      <c r="L28">
        <v>3.57512874662552E-3</v>
      </c>
      <c r="M28">
        <v>0.15564620530693901</v>
      </c>
      <c r="N28">
        <v>0.98167453417952699</v>
      </c>
      <c r="P28" t="str">
        <f t="shared" si="3"/>
        <v/>
      </c>
      <c r="Q28" t="str">
        <f t="shared" si="0"/>
        <v/>
      </c>
      <c r="R28" t="str">
        <f t="shared" si="1"/>
        <v/>
      </c>
      <c r="S28" t="str">
        <f t="shared" si="2"/>
        <v/>
      </c>
    </row>
    <row r="29" spans="1:19" x14ac:dyDescent="0.25">
      <c r="A29">
        <v>28</v>
      </c>
      <c r="B29" t="s">
        <v>128</v>
      </c>
      <c r="C29">
        <v>0.13647811741306101</v>
      </c>
      <c r="D29">
        <v>0.79106019631674596</v>
      </c>
      <c r="E29">
        <v>0.86302435469080296</v>
      </c>
      <c r="F29">
        <v>0.31820632858336501</v>
      </c>
      <c r="G29">
        <v>0.73694941851304696</v>
      </c>
      <c r="H29">
        <v>0.66589509450127804</v>
      </c>
      <c r="I29">
        <v>-0.53023306571527995</v>
      </c>
      <c r="J29">
        <v>0.19094139782529801</v>
      </c>
      <c r="K29">
        <v>5.4873077245480902E-3</v>
      </c>
      <c r="L29">
        <v>-0.51277336985616495</v>
      </c>
      <c r="M29">
        <v>0.1774840683126</v>
      </c>
      <c r="N29">
        <v>3.8631747474689401E-3</v>
      </c>
      <c r="P29" t="str">
        <f t="shared" si="3"/>
        <v/>
      </c>
      <c r="Q29" t="str">
        <f t="shared" si="0"/>
        <v/>
      </c>
      <c r="R29" t="str">
        <f t="shared" si="1"/>
        <v>**</v>
      </c>
      <c r="S29" t="str">
        <f t="shared" si="2"/>
        <v>**</v>
      </c>
    </row>
    <row r="30" spans="1:19" x14ac:dyDescent="0.25">
      <c r="A30">
        <v>29</v>
      </c>
      <c r="B30" t="s">
        <v>129</v>
      </c>
      <c r="C30">
        <v>0.422516519151517</v>
      </c>
      <c r="D30">
        <v>0.78653299821004496</v>
      </c>
      <c r="E30">
        <v>0.59113738102366198</v>
      </c>
      <c r="F30">
        <v>0.65119690642567296</v>
      </c>
      <c r="G30">
        <v>0.73303595293627899</v>
      </c>
      <c r="H30">
        <v>0.37434927124801998</v>
      </c>
      <c r="I30">
        <v>-0.23129823423038701</v>
      </c>
      <c r="J30">
        <v>0.171219833324535</v>
      </c>
      <c r="K30">
        <v>0.17673240550011701</v>
      </c>
      <c r="L30">
        <v>-0.189839504440069</v>
      </c>
      <c r="M30">
        <v>0.15962120233685401</v>
      </c>
      <c r="N30">
        <v>0.23431668565841199</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-7.8647089387442803E-2</v>
      </c>
      <c r="D31">
        <v>0.94996816006296503</v>
      </c>
      <c r="E31">
        <v>0.93401916902660798</v>
      </c>
      <c r="F31">
        <v>0.25169922712232001</v>
      </c>
      <c r="G31">
        <v>0.87815144483098295</v>
      </c>
      <c r="H31">
        <v>0.77440028165804797</v>
      </c>
      <c r="I31">
        <v>-0.79550722860940204</v>
      </c>
      <c r="J31">
        <v>0.553504706646057</v>
      </c>
      <c r="K31">
        <v>0.15065590542430299</v>
      </c>
      <c r="L31">
        <v>-0.68520250772086699</v>
      </c>
      <c r="M31">
        <v>0.50527726658009497</v>
      </c>
      <c r="N31">
        <v>0.17506986726010301</v>
      </c>
      <c r="P31" t="str">
        <f t="shared" si="4"/>
        <v/>
      </c>
      <c r="Q31" t="str">
        <f t="shared" si="5"/>
        <v/>
      </c>
      <c r="R31" t="str">
        <f t="shared" si="6"/>
        <v/>
      </c>
      <c r="S31" t="str">
        <f t="shared" si="7"/>
        <v/>
      </c>
    </row>
    <row r="32" spans="1:19" x14ac:dyDescent="0.25">
      <c r="A32">
        <v>31</v>
      </c>
      <c r="B32" t="s">
        <v>106</v>
      </c>
      <c r="C32">
        <v>0.28842170706348302</v>
      </c>
      <c r="D32">
        <v>0.16200016511763199</v>
      </c>
      <c r="E32">
        <v>7.5013940925971703E-2</v>
      </c>
      <c r="F32">
        <v>0.238480029302991</v>
      </c>
      <c r="G32">
        <v>0.15194980161501601</v>
      </c>
      <c r="H32">
        <v>0.116539423463866</v>
      </c>
      <c r="I32" t="s">
        <v>169</v>
      </c>
      <c r="J32" t="s">
        <v>169</v>
      </c>
      <c r="K32" t="s">
        <v>169</v>
      </c>
      <c r="L32" t="s">
        <v>169</v>
      </c>
      <c r="M32" t="s">
        <v>169</v>
      </c>
      <c r="N32" t="s">
        <v>169</v>
      </c>
      <c r="P32" t="str">
        <f t="shared" si="4"/>
        <v>^</v>
      </c>
      <c r="Q32" t="str">
        <f t="shared" si="5"/>
        <v/>
      </c>
      <c r="R32" t="str">
        <f t="shared" si="6"/>
        <v/>
      </c>
      <c r="S32" t="str">
        <f t="shared" si="7"/>
        <v/>
      </c>
    </row>
    <row r="33" spans="1:19" x14ac:dyDescent="0.25">
      <c r="A33">
        <v>32</v>
      </c>
      <c r="B33" t="s">
        <v>64</v>
      </c>
      <c r="C33">
        <v>1.29128260725573</v>
      </c>
      <c r="D33">
        <v>0.67660360953681098</v>
      </c>
      <c r="E33">
        <v>5.6329558680693101E-2</v>
      </c>
      <c r="F33">
        <v>1.03694256146783</v>
      </c>
      <c r="G33">
        <v>0.62565537787970704</v>
      </c>
      <c r="H33">
        <v>9.7444658016550806E-2</v>
      </c>
      <c r="I33" t="s">
        <v>169</v>
      </c>
      <c r="J33" t="s">
        <v>169</v>
      </c>
      <c r="K33" t="s">
        <v>169</v>
      </c>
      <c r="L33" t="s">
        <v>169</v>
      </c>
      <c r="M33" t="s">
        <v>169</v>
      </c>
      <c r="N33" t="s">
        <v>169</v>
      </c>
      <c r="P33" t="str">
        <f t="shared" si="4"/>
        <v>^</v>
      </c>
      <c r="Q33" t="str">
        <f t="shared" si="5"/>
        <v>^</v>
      </c>
      <c r="R33" t="str">
        <f t="shared" si="6"/>
        <v/>
      </c>
      <c r="S33" t="str">
        <f t="shared" si="7"/>
        <v/>
      </c>
    </row>
    <row r="34" spans="1:19" x14ac:dyDescent="0.25">
      <c r="A34">
        <v>33</v>
      </c>
      <c r="B34" t="s">
        <v>62</v>
      </c>
      <c r="C34">
        <v>0.43177285085073402</v>
      </c>
      <c r="D34">
        <v>0.460213025250436</v>
      </c>
      <c r="E34">
        <v>0.34814053246525101</v>
      </c>
      <c r="F34">
        <v>0.26734279792228899</v>
      </c>
      <c r="G34">
        <v>0.42434889752529398</v>
      </c>
      <c r="H34">
        <v>0.52868997039983501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0.30688416467275298</v>
      </c>
      <c r="D35">
        <v>0.458803052745412</v>
      </c>
      <c r="E35">
        <v>0.50357205872463595</v>
      </c>
      <c r="F35">
        <v>0.11736422201246099</v>
      </c>
      <c r="G35">
        <v>0.42343906601700099</v>
      </c>
      <c r="H35">
        <v>0.78165027021345801</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54</v>
      </c>
      <c r="C36">
        <v>0.53334846928858304</v>
      </c>
      <c r="D36">
        <v>0.50845494743686004</v>
      </c>
      <c r="E36">
        <v>0.29419692008259801</v>
      </c>
      <c r="F36">
        <v>0.30056461836842102</v>
      </c>
      <c r="G36">
        <v>0.46839625835582099</v>
      </c>
      <c r="H36">
        <v>0.52107528294484695</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60</v>
      </c>
      <c r="C37">
        <v>0.25103720907752203</v>
      </c>
      <c r="D37">
        <v>0.484857511062877</v>
      </c>
      <c r="E37">
        <v>0.60462949454340897</v>
      </c>
      <c r="F37">
        <v>0.112523297346327</v>
      </c>
      <c r="G37">
        <v>0.45005332944282</v>
      </c>
      <c r="H37">
        <v>0.80257022563424196</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0.113088994428931</v>
      </c>
      <c r="D38">
        <v>0.49376583471017899</v>
      </c>
      <c r="E38">
        <v>0.81884275743420698</v>
      </c>
      <c r="F38">
        <v>-7.8830946837861408E-3</v>
      </c>
      <c r="G38">
        <v>0.457887834138827</v>
      </c>
      <c r="H38">
        <v>0.98626412765218696</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52</v>
      </c>
      <c r="C39">
        <v>7.4290395824151104E-2</v>
      </c>
      <c r="D39">
        <v>0.54294798422772295</v>
      </c>
      <c r="E39">
        <v>0.89116688341538897</v>
      </c>
      <c r="F39">
        <v>-5.4434834855156197E-2</v>
      </c>
      <c r="G39">
        <v>0.50044559059476001</v>
      </c>
      <c r="H39">
        <v>0.91338275098939103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0.303947717999763</v>
      </c>
      <c r="D40">
        <v>0.484006027734871</v>
      </c>
      <c r="E40">
        <v>0.53001485908439305</v>
      </c>
      <c r="F40">
        <v>0.20884530129643</v>
      </c>
      <c r="G40">
        <v>0.44730438324500499</v>
      </c>
      <c r="H40">
        <v>0.64057320918601501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57</v>
      </c>
      <c r="C41">
        <v>0.20641653717236</v>
      </c>
      <c r="D41">
        <v>0.53500612361392796</v>
      </c>
      <c r="E41">
        <v>0.69962932516262899</v>
      </c>
      <c r="F41">
        <v>8.9769817068663799E-2</v>
      </c>
      <c r="G41">
        <v>0.49283357863349597</v>
      </c>
      <c r="H41">
        <v>0.85546472291633402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59</v>
      </c>
      <c r="C42">
        <v>0.30515756177998699</v>
      </c>
      <c r="D42">
        <v>0.46940372485536902</v>
      </c>
      <c r="E42">
        <v>0.51563010570847501</v>
      </c>
      <c r="F42">
        <v>0.10425460130862101</v>
      </c>
      <c r="G42">
        <v>0.433085859814894</v>
      </c>
      <c r="H42">
        <v>0.80976824766756395</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58</v>
      </c>
      <c r="C43">
        <v>0.21216303610279999</v>
      </c>
      <c r="D43">
        <v>0.46293847489309597</v>
      </c>
      <c r="E43">
        <v>0.64673951072726499</v>
      </c>
      <c r="F43">
        <v>3.61494804112477E-2</v>
      </c>
      <c r="G43">
        <v>0.42727104359998402</v>
      </c>
      <c r="H43">
        <v>0.93257502613596299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0.90049860506357804</v>
      </c>
      <c r="D44">
        <v>0.69266730841065105</v>
      </c>
      <c r="E44">
        <v>0.193585579054567</v>
      </c>
      <c r="F44">
        <v>0.81032499492895305</v>
      </c>
      <c r="G44">
        <v>0.64149649637953798</v>
      </c>
      <c r="H44">
        <v>0.20652480642464699</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0.12698530621578</v>
      </c>
      <c r="D45">
        <v>0.48471868922457101</v>
      </c>
      <c r="E45">
        <v>0.79333892284357199</v>
      </c>
      <c r="F45">
        <v>-6.0673339000148402E-2</v>
      </c>
      <c r="G45">
        <v>0.45090468406754602</v>
      </c>
      <c r="H45">
        <v>0.89296046243871396</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47</v>
      </c>
      <c r="C46">
        <v>0.360070059994055</v>
      </c>
      <c r="D46">
        <v>0.64713747714585601</v>
      </c>
      <c r="E46">
        <v>0.577934515834155</v>
      </c>
      <c r="F46">
        <v>0.23095037477795999</v>
      </c>
      <c r="G46">
        <v>0.59711046605631002</v>
      </c>
      <c r="H46">
        <v>0.69891909877083203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48</v>
      </c>
      <c r="C47">
        <v>1.2561499080660501</v>
      </c>
      <c r="D47">
        <v>0.62797068889547902</v>
      </c>
      <c r="E47">
        <v>4.5464418232778497E-2</v>
      </c>
      <c r="F47">
        <v>0.986433617640599</v>
      </c>
      <c r="G47">
        <v>0.57681861875988705</v>
      </c>
      <c r="H47">
        <v>8.7242223158524507E-2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-4.2702978058351696E-3</v>
      </c>
      <c r="D48">
        <v>0.62288727222315798</v>
      </c>
      <c r="E48">
        <v>0.99453002469035701</v>
      </c>
      <c r="F48">
        <v>-7.8197291328149801E-2</v>
      </c>
      <c r="G48">
        <v>0.57409826533850805</v>
      </c>
      <c r="H48">
        <v>0.89165614215654698</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-0.31485556172347301</v>
      </c>
      <c r="D49">
        <v>0.70866840178877</v>
      </c>
      <c r="E49">
        <v>0.65683162705811005</v>
      </c>
      <c r="F49">
        <v>-0.29831219740816101</v>
      </c>
      <c r="G49">
        <v>0.67070370422564896</v>
      </c>
      <c r="H49">
        <v>0.65648240875637698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-0.53018421001317095</v>
      </c>
      <c r="D50">
        <v>0.76946670362934499</v>
      </c>
      <c r="E50">
        <v>0.490805560610382</v>
      </c>
      <c r="F50">
        <v>-0.571870423106423</v>
      </c>
      <c r="G50">
        <v>0.71983530407043195</v>
      </c>
      <c r="H50">
        <v>0.42693571647845102</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53</v>
      </c>
      <c r="C51">
        <v>1.2871977703864399</v>
      </c>
      <c r="D51">
        <v>0.88202259397600002</v>
      </c>
      <c r="E51">
        <v>0.144463155754429</v>
      </c>
      <c r="F51">
        <v>1.1407227315842801</v>
      </c>
      <c r="G51">
        <v>0.82621725942045798</v>
      </c>
      <c r="H51">
        <v>0.16738441539264801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78</v>
      </c>
      <c r="C52">
        <v>-1.0351166744989899</v>
      </c>
      <c r="D52">
        <v>0.89035673451282904</v>
      </c>
      <c r="E52">
        <v>0.24499733131565099</v>
      </c>
      <c r="F52">
        <v>-1.1095314923000199</v>
      </c>
      <c r="G52">
        <v>0.82791264243059104</v>
      </c>
      <c r="H52">
        <v>0.18019486976524399</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68</v>
      </c>
      <c r="C53">
        <v>-0.96889062249831204</v>
      </c>
      <c r="D53">
        <v>0.93496871016751204</v>
      </c>
      <c r="E53">
        <v>0.300070911594159</v>
      </c>
      <c r="F53">
        <v>-0.87641979322369101</v>
      </c>
      <c r="G53">
        <v>0.86933951350265004</v>
      </c>
      <c r="H53">
        <v>0.31338512805975</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79</v>
      </c>
      <c r="C54">
        <v>-1.0020907542359001</v>
      </c>
      <c r="D54">
        <v>0.89144321321168796</v>
      </c>
      <c r="E54">
        <v>0.26096135597432202</v>
      </c>
      <c r="F54">
        <v>-0.99863996932383203</v>
      </c>
      <c r="G54">
        <v>0.82915208866276002</v>
      </c>
      <c r="H54">
        <v>0.228430728483249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80</v>
      </c>
      <c r="C55">
        <v>-0.87364961202628</v>
      </c>
      <c r="D55">
        <v>0.90848119612598399</v>
      </c>
      <c r="E55">
        <v>0.33622065100627502</v>
      </c>
      <c r="F55">
        <v>-0.84314890674858001</v>
      </c>
      <c r="G55">
        <v>0.84508581247226</v>
      </c>
      <c r="H55">
        <v>0.31842095502995899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71</v>
      </c>
      <c r="C56">
        <v>-1.07141343014641</v>
      </c>
      <c r="D56">
        <v>0.91102690472370995</v>
      </c>
      <c r="E56">
        <v>0.23957479164876799</v>
      </c>
      <c r="F56">
        <v>-1.1196798790514</v>
      </c>
      <c r="G56">
        <v>0.84772449647673798</v>
      </c>
      <c r="H56">
        <v>0.186565949327928</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76</v>
      </c>
      <c r="C57">
        <v>-0.70866185312177299</v>
      </c>
      <c r="D57">
        <v>0.90139659174556597</v>
      </c>
      <c r="E57">
        <v>0.431760819258796</v>
      </c>
      <c r="F57">
        <v>-0.802409909613784</v>
      </c>
      <c r="G57">
        <v>0.83966100542186695</v>
      </c>
      <c r="H57">
        <v>0.33925639261586099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72</v>
      </c>
      <c r="C58">
        <v>-0.89928029184750502</v>
      </c>
      <c r="D58">
        <v>0.88636699918200901</v>
      </c>
      <c r="E58">
        <v>0.31031142398842898</v>
      </c>
      <c r="F58">
        <v>-0.87798533776755106</v>
      </c>
      <c r="G58">
        <v>0.82436568636560104</v>
      </c>
      <c r="H58">
        <v>0.28685623319556403</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-1.3205170699761399</v>
      </c>
      <c r="D59">
        <v>0.91376473838182004</v>
      </c>
      <c r="E59">
        <v>0.14841884331937899</v>
      </c>
      <c r="F59">
        <v>-1.3143212143019101</v>
      </c>
      <c r="G59">
        <v>0.84831832037576405</v>
      </c>
      <c r="H59">
        <v>0.12130349040371199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81</v>
      </c>
      <c r="C60">
        <v>-0.92388305719768304</v>
      </c>
      <c r="D60">
        <v>0.91230096175014996</v>
      </c>
      <c r="E60">
        <v>0.31120563917175598</v>
      </c>
      <c r="F60">
        <v>-0.99681222699975103</v>
      </c>
      <c r="G60">
        <v>0.85027816591710204</v>
      </c>
      <c r="H60">
        <v>0.241061936623683</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77</v>
      </c>
      <c r="C61">
        <v>-0.89814321515169404</v>
      </c>
      <c r="D61">
        <v>0.91082303083166705</v>
      </c>
      <c r="E61">
        <v>0.32409448153576598</v>
      </c>
      <c r="F61">
        <v>-0.92789366646022897</v>
      </c>
      <c r="G61">
        <v>0.849185191776203</v>
      </c>
      <c r="H61">
        <v>0.27453122528330798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84</v>
      </c>
      <c r="C62">
        <v>-1.4140775607054701</v>
      </c>
      <c r="D62">
        <v>0.95517849626591</v>
      </c>
      <c r="E62">
        <v>0.138757786249353</v>
      </c>
      <c r="F62">
        <v>-1.3975945455910299</v>
      </c>
      <c r="G62">
        <v>0.88931235255524699</v>
      </c>
      <c r="H62">
        <v>0.11605606746245201</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75</v>
      </c>
      <c r="C63">
        <v>-1.21907067704576</v>
      </c>
      <c r="D63">
        <v>0.91813776151150694</v>
      </c>
      <c r="E63">
        <v>0.184255935565588</v>
      </c>
      <c r="F63">
        <v>-1.23555223421005</v>
      </c>
      <c r="G63">
        <v>0.85336365441295403</v>
      </c>
      <c r="H63">
        <v>0.14765583685898401</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74</v>
      </c>
      <c r="C64">
        <v>-1.18889037781991</v>
      </c>
      <c r="D64">
        <v>0.905178319056685</v>
      </c>
      <c r="E64">
        <v>0.18903734318572499</v>
      </c>
      <c r="F64">
        <v>-1.2037458753792101</v>
      </c>
      <c r="G64">
        <v>0.84155727406161196</v>
      </c>
      <c r="H64">
        <v>0.152608264168377</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70</v>
      </c>
      <c r="C65">
        <v>-1.22881901360072</v>
      </c>
      <c r="D65">
        <v>1.0116990852825001</v>
      </c>
      <c r="E65">
        <v>0.22451517943468999</v>
      </c>
      <c r="F65">
        <v>-1.2355937444179199</v>
      </c>
      <c r="G65">
        <v>0.93724877428966402</v>
      </c>
      <c r="H65">
        <v>0.187396569893478</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69</v>
      </c>
      <c r="C66">
        <v>-3.6225786128670401</v>
      </c>
      <c r="D66">
        <v>1.3894663366392701</v>
      </c>
      <c r="E66">
        <v>9.1293319168130899E-3</v>
      </c>
      <c r="F66">
        <v>-3.0345029434901498</v>
      </c>
      <c r="G66">
        <v>1.3143052136350999</v>
      </c>
      <c r="H66">
        <v>2.0953200867514201E-2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-0.21861107819456799</v>
      </c>
      <c r="D2">
        <v>0.21811251399162501</v>
      </c>
      <c r="E2">
        <v>0.31620557296951401</v>
      </c>
      <c r="F2">
        <v>-0.179231665437421</v>
      </c>
      <c r="G2">
        <v>0.17631373116690499</v>
      </c>
      <c r="H2">
        <v>0.30936770676155101</v>
      </c>
      <c r="I2">
        <v>-0.20001381248283401</v>
      </c>
      <c r="J2">
        <v>0.215936585356968</v>
      </c>
      <c r="K2">
        <v>0.35430993739142302</v>
      </c>
      <c r="L2">
        <v>-0.157088187322665</v>
      </c>
      <c r="M2">
        <v>0.17406100497820301</v>
      </c>
      <c r="N2">
        <v>0.36679702488849603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-1.0599904731662399E-2</v>
      </c>
      <c r="D3">
        <v>5.7418957418007802E-2</v>
      </c>
      <c r="E3">
        <v>0.85353779702486898</v>
      </c>
      <c r="F3">
        <v>3.1893860475092801E-3</v>
      </c>
      <c r="G3">
        <v>5.0933028684015301E-2</v>
      </c>
      <c r="H3">
        <v>0.95006973162449904</v>
      </c>
      <c r="I3">
        <v>-3.8122288218222502E-4</v>
      </c>
      <c r="J3">
        <v>5.6769708917762299E-2</v>
      </c>
      <c r="K3">
        <v>0.99464204464586703</v>
      </c>
      <c r="L3">
        <v>-1.4806638263481799E-2</v>
      </c>
      <c r="M3">
        <v>4.7336636523212898E-2</v>
      </c>
      <c r="N3">
        <v>0.75443681493005799</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-0.112556322791209</v>
      </c>
      <c r="D4">
        <v>7.0102843617529803E-2</v>
      </c>
      <c r="E4">
        <v>0.108364343655904</v>
      </c>
      <c r="F4">
        <v>-2.09793114015344E-2</v>
      </c>
      <c r="G4">
        <v>6.7321425509564894E-2</v>
      </c>
      <c r="H4">
        <v>0.75532245952787602</v>
      </c>
      <c r="I4">
        <v>-0.10431210124426001</v>
      </c>
      <c r="J4">
        <v>6.8807592970749495E-2</v>
      </c>
      <c r="K4">
        <v>0.12952012302924301</v>
      </c>
      <c r="L4">
        <v>-0.105570809834863</v>
      </c>
      <c r="M4">
        <v>5.3768351093835098E-2</v>
      </c>
      <c r="N4">
        <v>4.9595332023091597E-2</v>
      </c>
      <c r="P4" t="str">
        <f t="shared" si="0"/>
        <v/>
      </c>
      <c r="Q4" t="str">
        <f t="shared" si="1"/>
        <v/>
      </c>
      <c r="R4" t="str">
        <f t="shared" si="2"/>
        <v/>
      </c>
      <c r="S4" t="str">
        <f t="shared" si="3"/>
        <v>*</v>
      </c>
    </row>
    <row r="5" spans="1:19" x14ac:dyDescent="0.25">
      <c r="A5">
        <v>4</v>
      </c>
      <c r="B5" t="s">
        <v>25</v>
      </c>
      <c r="C5">
        <v>-8.9506754856395296E-2</v>
      </c>
      <c r="D5">
        <v>9.9853316599175193E-2</v>
      </c>
      <c r="E5">
        <v>0.37004856780233802</v>
      </c>
      <c r="F5">
        <v>-4.5106498473425703E-2</v>
      </c>
      <c r="G5">
        <v>8.5082130238493994E-2</v>
      </c>
      <c r="H5">
        <v>0.59600624685820203</v>
      </c>
      <c r="I5">
        <v>-9.9363311164497106E-2</v>
      </c>
      <c r="J5">
        <v>9.8222338069153606E-2</v>
      </c>
      <c r="K5">
        <v>0.31172158355815099</v>
      </c>
      <c r="L5">
        <v>-4.7578912198406001E-2</v>
      </c>
      <c r="M5">
        <v>8.3795633821320797E-2</v>
      </c>
      <c r="N5">
        <v>0.57017279523507503</v>
      </c>
      <c r="P5" t="str">
        <f t="shared" si="0"/>
        <v/>
      </c>
      <c r="Q5" t="str">
        <f t="shared" si="1"/>
        <v/>
      </c>
      <c r="R5" t="str">
        <f t="shared" si="2"/>
        <v/>
      </c>
      <c r="S5" t="str">
        <f t="shared" si="3"/>
        <v/>
      </c>
    </row>
    <row r="6" spans="1:19" x14ac:dyDescent="0.25">
      <c r="A6">
        <v>5</v>
      </c>
      <c r="B6" t="s">
        <v>26</v>
      </c>
      <c r="C6">
        <v>-0.12843758221524701</v>
      </c>
      <c r="D6">
        <v>0.26478231942320102</v>
      </c>
      <c r="E6">
        <v>0.62762770294000003</v>
      </c>
      <c r="F6">
        <v>-0.13183707613809001</v>
      </c>
      <c r="G6">
        <v>0.230012566148108</v>
      </c>
      <c r="H6">
        <v>0.56652731781942001</v>
      </c>
      <c r="I6">
        <v>-9.3288634142900798E-2</v>
      </c>
      <c r="J6">
        <v>0.25759625900045702</v>
      </c>
      <c r="K6">
        <v>0.71723950919756096</v>
      </c>
      <c r="L6">
        <v>-5.5447915434233698E-2</v>
      </c>
      <c r="M6">
        <v>0.22298162950202999</v>
      </c>
      <c r="N6">
        <v>0.80361927041654002</v>
      </c>
      <c r="P6" t="str">
        <f t="shared" si="0"/>
        <v/>
      </c>
      <c r="Q6" t="str">
        <f t="shared" si="1"/>
        <v/>
      </c>
      <c r="R6" t="str">
        <f t="shared" si="2"/>
        <v/>
      </c>
      <c r="S6" t="str">
        <f t="shared" si="3"/>
        <v/>
      </c>
    </row>
    <row r="7" spans="1:19" x14ac:dyDescent="0.25">
      <c r="A7">
        <v>6</v>
      </c>
      <c r="B7" t="s">
        <v>30</v>
      </c>
      <c r="C7">
        <v>0.36916292441925103</v>
      </c>
      <c r="D7">
        <v>8.2973415589729899E-2</v>
      </c>
      <c r="E7" s="1">
        <v>8.6202317098882392E-6</v>
      </c>
      <c r="F7">
        <v>0.30483255422872102</v>
      </c>
      <c r="G7">
        <v>6.3854672908800397E-2</v>
      </c>
      <c r="H7" s="1">
        <v>1.80738088087334E-6</v>
      </c>
      <c r="I7">
        <v>0.35666770922397401</v>
      </c>
      <c r="J7">
        <v>8.1603009311129696E-2</v>
      </c>
      <c r="K7" s="1">
        <v>1.2381107079573201E-5</v>
      </c>
      <c r="L7">
        <v>0.29079781736016902</v>
      </c>
      <c r="M7">
        <v>6.2576888418222607E-2</v>
      </c>
      <c r="N7" s="1">
        <v>3.36718492616182E-6</v>
      </c>
      <c r="P7" t="str">
        <f t="shared" si="0"/>
        <v>***</v>
      </c>
      <c r="Q7" t="str">
        <f t="shared" si="1"/>
        <v>***</v>
      </c>
      <c r="R7" t="str">
        <f t="shared" si="2"/>
        <v>***</v>
      </c>
      <c r="S7" t="str">
        <f t="shared" si="3"/>
        <v>***</v>
      </c>
    </row>
    <row r="8" spans="1:19" x14ac:dyDescent="0.25">
      <c r="A8">
        <v>7</v>
      </c>
      <c r="B8" t="s">
        <v>27</v>
      </c>
      <c r="C8">
        <v>0.31188356825031299</v>
      </c>
      <c r="D8">
        <v>0.154854572958909</v>
      </c>
      <c r="E8">
        <v>4.40051549935421E-2</v>
      </c>
      <c r="F8">
        <v>0.26983069664578102</v>
      </c>
      <c r="G8">
        <v>0.12981828554052799</v>
      </c>
      <c r="H8">
        <v>3.7660928197810001E-2</v>
      </c>
      <c r="I8">
        <v>0.28861336467028997</v>
      </c>
      <c r="J8">
        <v>0.14735730182746301</v>
      </c>
      <c r="K8">
        <v>5.0160163955650899E-2</v>
      </c>
      <c r="L8">
        <v>0.23835103006738501</v>
      </c>
      <c r="M8">
        <v>0.122666954162251</v>
      </c>
      <c r="N8">
        <v>5.20071580888542E-2</v>
      </c>
      <c r="P8" t="str">
        <f t="shared" si="0"/>
        <v>*</v>
      </c>
      <c r="Q8" t="str">
        <f t="shared" si="1"/>
        <v>*</v>
      </c>
      <c r="R8" t="str">
        <f t="shared" si="2"/>
        <v>^</v>
      </c>
      <c r="S8" t="str">
        <f t="shared" si="3"/>
        <v>^</v>
      </c>
    </row>
    <row r="9" spans="1:19" x14ac:dyDescent="0.25">
      <c r="A9">
        <v>8</v>
      </c>
      <c r="B9" t="s">
        <v>29</v>
      </c>
      <c r="C9">
        <v>0.26655484283061598</v>
      </c>
      <c r="D9">
        <v>6.5854187426728397E-2</v>
      </c>
      <c r="E9" s="1">
        <v>5.1733954468002899E-5</v>
      </c>
      <c r="F9">
        <v>0.224352166855111</v>
      </c>
      <c r="G9">
        <v>5.1851466000021301E-2</v>
      </c>
      <c r="H9" s="1">
        <v>1.51274747855652E-5</v>
      </c>
      <c r="I9">
        <v>0.26267143010399102</v>
      </c>
      <c r="J9">
        <v>6.4971589902657195E-2</v>
      </c>
      <c r="K9" s="1">
        <v>5.2801805589197697E-5</v>
      </c>
      <c r="L9">
        <v>0.21701072935215199</v>
      </c>
      <c r="M9">
        <v>5.11315778551647E-2</v>
      </c>
      <c r="N9" s="1">
        <v>2.1941123998222299E-5</v>
      </c>
      <c r="P9" t="str">
        <f t="shared" si="0"/>
        <v>***</v>
      </c>
      <c r="Q9" t="str">
        <f t="shared" si="1"/>
        <v>***</v>
      </c>
      <c r="R9" t="str">
        <f t="shared" si="2"/>
        <v>***</v>
      </c>
      <c r="S9" t="str">
        <f t="shared" si="3"/>
        <v>***</v>
      </c>
    </row>
    <row r="10" spans="1:19" x14ac:dyDescent="0.25">
      <c r="A10">
        <v>9</v>
      </c>
      <c r="B10" t="s">
        <v>28</v>
      </c>
      <c r="C10">
        <v>0.92284120328071995</v>
      </c>
      <c r="D10">
        <v>0.36224261029291199</v>
      </c>
      <c r="E10">
        <v>1.08473687476547E-2</v>
      </c>
      <c r="F10">
        <v>0.85823731272966897</v>
      </c>
      <c r="G10">
        <v>0.31602011715364797</v>
      </c>
      <c r="H10">
        <v>6.6122241025148203E-3</v>
      </c>
      <c r="I10">
        <v>0.84531663367090004</v>
      </c>
      <c r="J10">
        <v>0.346226830171877</v>
      </c>
      <c r="K10">
        <v>1.4625940490118099E-2</v>
      </c>
      <c r="L10">
        <v>0.82340747017252103</v>
      </c>
      <c r="M10">
        <v>0.30119423138999502</v>
      </c>
      <c r="N10">
        <v>6.2606368388578E-3</v>
      </c>
      <c r="P10" t="str">
        <f t="shared" si="0"/>
        <v>*</v>
      </c>
      <c r="Q10" t="str">
        <f t="shared" si="1"/>
        <v>**</v>
      </c>
      <c r="R10" t="str">
        <f t="shared" si="2"/>
        <v>*</v>
      </c>
      <c r="S10" t="str">
        <f t="shared" si="3"/>
        <v>**</v>
      </c>
    </row>
    <row r="11" spans="1:19" x14ac:dyDescent="0.25">
      <c r="A11">
        <v>10</v>
      </c>
      <c r="B11" t="s">
        <v>31</v>
      </c>
      <c r="C11">
        <v>-5.0368952935118803E-2</v>
      </c>
      <c r="D11">
        <v>1.6606835769997101E-2</v>
      </c>
      <c r="E11">
        <v>2.4211530576966301E-3</v>
      </c>
      <c r="F11">
        <v>-5.5410210356127101E-2</v>
      </c>
      <c r="G11">
        <v>1.4289827124036701E-2</v>
      </c>
      <c r="H11">
        <v>1.0549267875523799E-4</v>
      </c>
      <c r="I11">
        <v>-4.9116559783592001E-2</v>
      </c>
      <c r="J11">
        <v>1.6436358936060502E-2</v>
      </c>
      <c r="K11">
        <v>2.8054585915149302E-3</v>
      </c>
      <c r="L11">
        <v>-5.4092876361153799E-2</v>
      </c>
      <c r="M11">
        <v>1.4109282850475399E-2</v>
      </c>
      <c r="N11" s="1">
        <v>1.2615300344230701E-4</v>
      </c>
      <c r="P11" t="str">
        <f t="shared" si="0"/>
        <v>**</v>
      </c>
      <c r="Q11" t="str">
        <f t="shared" si="1"/>
        <v>***</v>
      </c>
      <c r="R11" t="str">
        <f t="shared" si="2"/>
        <v>**</v>
      </c>
      <c r="S11" t="str">
        <f t="shared" si="3"/>
        <v>***</v>
      </c>
    </row>
    <row r="12" spans="1:19" x14ac:dyDescent="0.25">
      <c r="A12">
        <v>11</v>
      </c>
      <c r="B12" t="s">
        <v>172</v>
      </c>
      <c r="C12">
        <v>-5.1333345335484303E-2</v>
      </c>
      <c r="D12">
        <v>8.4261512939101404E-2</v>
      </c>
      <c r="E12">
        <v>0.5423821928957</v>
      </c>
      <c r="F12">
        <v>-4.0748089037784201E-2</v>
      </c>
      <c r="G12">
        <v>7.6380279922643304E-2</v>
      </c>
      <c r="H12">
        <v>0.59369467160684097</v>
      </c>
      <c r="I12">
        <v>-4.2299073990060901E-2</v>
      </c>
      <c r="J12">
        <v>8.3391619328167396E-2</v>
      </c>
      <c r="K12">
        <v>0.61199056275964903</v>
      </c>
      <c r="L12">
        <v>-3.30751552287862E-2</v>
      </c>
      <c r="M12">
        <v>7.5543057595063204E-2</v>
      </c>
      <c r="N12">
        <v>0.66150819460237598</v>
      </c>
      <c r="P12" t="str">
        <f t="shared" si="0"/>
        <v/>
      </c>
      <c r="Q12" t="str">
        <f t="shared" si="1"/>
        <v/>
      </c>
      <c r="R12" t="str">
        <f t="shared" si="2"/>
        <v/>
      </c>
      <c r="S12" t="str">
        <f t="shared" si="3"/>
        <v/>
      </c>
    </row>
    <row r="13" spans="1:19" x14ac:dyDescent="0.25">
      <c r="A13">
        <v>12</v>
      </c>
      <c r="B13" t="s">
        <v>32</v>
      </c>
      <c r="C13">
        <v>4.7801104218253399E-2</v>
      </c>
      <c r="D13">
        <v>3.9967490533687103E-2</v>
      </c>
      <c r="E13">
        <v>0.23169670025657499</v>
      </c>
      <c r="F13">
        <v>5.40702474845626E-2</v>
      </c>
      <c r="G13">
        <v>3.4333319205292701E-2</v>
      </c>
      <c r="H13">
        <v>0.115288249587023</v>
      </c>
      <c r="I13">
        <v>6.2602516061042696E-2</v>
      </c>
      <c r="J13">
        <v>3.9358033977539099E-2</v>
      </c>
      <c r="K13">
        <v>0.111701757449183</v>
      </c>
      <c r="L13">
        <v>6.4140630407986995E-2</v>
      </c>
      <c r="M13">
        <v>3.3974876809036797E-2</v>
      </c>
      <c r="N13">
        <v>5.90415088508097E-2</v>
      </c>
      <c r="P13" t="str">
        <f t="shared" si="0"/>
        <v/>
      </c>
      <c r="Q13" t="str">
        <f t="shared" si="1"/>
        <v/>
      </c>
      <c r="R13" t="str">
        <f t="shared" si="2"/>
        <v/>
      </c>
      <c r="S13" t="str">
        <f t="shared" si="3"/>
        <v>^</v>
      </c>
    </row>
    <row r="14" spans="1:19" x14ac:dyDescent="0.25">
      <c r="A14">
        <v>13</v>
      </c>
      <c r="B14" t="s">
        <v>33</v>
      </c>
      <c r="C14">
        <v>2.69497657570334E-3</v>
      </c>
      <c r="D14">
        <v>7.8976255940881694E-3</v>
      </c>
      <c r="E14">
        <v>0.73292378800367297</v>
      </c>
      <c r="F14">
        <v>4.4142475995209802E-3</v>
      </c>
      <c r="G14">
        <v>7.0284554080344997E-3</v>
      </c>
      <c r="H14">
        <v>0.52996874594177301</v>
      </c>
      <c r="I14">
        <v>2.6788268325949301E-3</v>
      </c>
      <c r="J14">
        <v>7.8313039972222193E-3</v>
      </c>
      <c r="K14">
        <v>0.73230083947231694</v>
      </c>
      <c r="L14">
        <v>4.4314951728471001E-3</v>
      </c>
      <c r="M14">
        <v>6.9476304294382799E-3</v>
      </c>
      <c r="N14">
        <v>0.52357609735340604</v>
      </c>
      <c r="P14" t="str">
        <f t="shared" si="0"/>
        <v/>
      </c>
      <c r="Q14" t="str">
        <f t="shared" si="1"/>
        <v/>
      </c>
      <c r="R14" t="str">
        <f t="shared" si="2"/>
        <v/>
      </c>
      <c r="S14" t="str">
        <f t="shared" si="3"/>
        <v/>
      </c>
    </row>
    <row r="15" spans="1:19" x14ac:dyDescent="0.25">
      <c r="A15">
        <v>14</v>
      </c>
      <c r="B15" t="s">
        <v>118</v>
      </c>
      <c r="C15">
        <v>-3.2112391276974898E-4</v>
      </c>
      <c r="D15">
        <v>1.5806715696800401E-2</v>
      </c>
      <c r="E15">
        <v>0.98379156092013798</v>
      </c>
      <c r="F15">
        <v>4.2820053938725598E-3</v>
      </c>
      <c r="G15">
        <v>1.29855173997956E-2</v>
      </c>
      <c r="H15">
        <v>0.74158706445028</v>
      </c>
      <c r="I15">
        <v>-3.6138654717137999E-3</v>
      </c>
      <c r="J15">
        <v>1.55778551543846E-2</v>
      </c>
      <c r="K15">
        <v>0.81654783228015004</v>
      </c>
      <c r="L15">
        <v>2.2584080805569299E-4</v>
      </c>
      <c r="M15">
        <v>1.27829495870795E-2</v>
      </c>
      <c r="N15">
        <v>0.98590422977382697</v>
      </c>
      <c r="P15" t="str">
        <f t="shared" si="0"/>
        <v/>
      </c>
      <c r="Q15" t="str">
        <f t="shared" si="1"/>
        <v/>
      </c>
      <c r="R15" t="str">
        <f t="shared" si="2"/>
        <v/>
      </c>
      <c r="S15" t="str">
        <f t="shared" si="3"/>
        <v/>
      </c>
    </row>
    <row r="16" spans="1:19" x14ac:dyDescent="0.25">
      <c r="A16">
        <v>15</v>
      </c>
      <c r="B16" t="s">
        <v>34</v>
      </c>
      <c r="C16">
        <v>3.6003135566933398E-3</v>
      </c>
      <c r="D16">
        <v>1.50773397474382E-3</v>
      </c>
      <c r="E16">
        <v>1.6945086373542799E-2</v>
      </c>
      <c r="F16">
        <v>2.0262604902413599E-3</v>
      </c>
      <c r="G16">
        <v>1.14250088813265E-3</v>
      </c>
      <c r="H16">
        <v>7.6140796348303605E-2</v>
      </c>
      <c r="I16">
        <v>3.5784231180140502E-3</v>
      </c>
      <c r="J16">
        <v>1.4844956112731601E-3</v>
      </c>
      <c r="K16">
        <v>1.59293049579999E-2</v>
      </c>
      <c r="L16">
        <v>2.0950074602202702E-3</v>
      </c>
      <c r="M16">
        <v>1.1199034790198E-3</v>
      </c>
      <c r="N16">
        <v>6.1386176753727303E-2</v>
      </c>
      <c r="P16" t="str">
        <f t="shared" si="0"/>
        <v>*</v>
      </c>
      <c r="Q16" t="str">
        <f t="shared" si="1"/>
        <v>^</v>
      </c>
      <c r="R16" t="str">
        <f t="shared" si="2"/>
        <v>*</v>
      </c>
      <c r="S16" t="str">
        <f t="shared" si="3"/>
        <v>^</v>
      </c>
    </row>
    <row r="17" spans="1:19" x14ac:dyDescent="0.25">
      <c r="A17">
        <v>16</v>
      </c>
      <c r="B17" t="s">
        <v>35</v>
      </c>
      <c r="C17">
        <v>-1.35261208059616E-4</v>
      </c>
      <c r="D17">
        <v>6.77843935655354E-4</v>
      </c>
      <c r="E17">
        <v>0.84183547697938599</v>
      </c>
      <c r="F17">
        <v>-3.5470147837970398E-4</v>
      </c>
      <c r="G17">
        <v>6.1742929925407395E-4</v>
      </c>
      <c r="H17">
        <v>0.56564226971035003</v>
      </c>
      <c r="I17">
        <v>-7.9435444959132103E-4</v>
      </c>
      <c r="J17">
        <v>6.4264945837587298E-4</v>
      </c>
      <c r="K17">
        <v>0.216435590911145</v>
      </c>
      <c r="L17">
        <v>-9.7571043888761296E-4</v>
      </c>
      <c r="M17">
        <v>5.7657932887008798E-4</v>
      </c>
      <c r="N17">
        <v>9.0600277085136197E-2</v>
      </c>
      <c r="P17" t="str">
        <f t="shared" si="0"/>
        <v/>
      </c>
      <c r="Q17" t="str">
        <f t="shared" si="1"/>
        <v/>
      </c>
      <c r="R17" t="str">
        <f t="shared" si="2"/>
        <v/>
      </c>
      <c r="S17" t="str">
        <f t="shared" si="3"/>
        <v>^</v>
      </c>
    </row>
    <row r="18" spans="1:19" x14ac:dyDescent="0.25">
      <c r="A18">
        <v>17</v>
      </c>
      <c r="B18" t="s">
        <v>36</v>
      </c>
      <c r="C18">
        <v>4.2040378437192702E-4</v>
      </c>
      <c r="D18">
        <v>2.9208005510552302E-4</v>
      </c>
      <c r="E18">
        <v>0.15005297601666401</v>
      </c>
      <c r="F18">
        <v>8.3386988875309E-4</v>
      </c>
      <c r="G18">
        <v>2.32432470812401E-4</v>
      </c>
      <c r="H18">
        <v>3.3376241788401698E-4</v>
      </c>
      <c r="I18">
        <v>3.4577557603151902E-4</v>
      </c>
      <c r="J18">
        <v>2.8859538580428202E-4</v>
      </c>
      <c r="K18">
        <v>0.230865350625263</v>
      </c>
      <c r="L18">
        <v>7.6126307406295399E-4</v>
      </c>
      <c r="M18">
        <v>2.28978869709682E-4</v>
      </c>
      <c r="N18">
        <v>8.8545578309505901E-4</v>
      </c>
      <c r="P18" t="str">
        <f t="shared" si="0"/>
        <v/>
      </c>
      <c r="Q18" t="str">
        <f t="shared" si="1"/>
        <v>***</v>
      </c>
      <c r="R18" t="str">
        <f t="shared" si="2"/>
        <v/>
      </c>
      <c r="S18" t="str">
        <f t="shared" si="3"/>
        <v>***</v>
      </c>
    </row>
    <row r="19" spans="1:19" x14ac:dyDescent="0.25">
      <c r="A19">
        <v>18</v>
      </c>
      <c r="B19" t="s">
        <v>37</v>
      </c>
      <c r="C19">
        <v>-5.26845724877869E-2</v>
      </c>
      <c r="D19">
        <v>5.5444410608495899E-2</v>
      </c>
      <c r="E19">
        <v>0.341998786549845</v>
      </c>
      <c r="F19">
        <v>-5.6637140235162801E-2</v>
      </c>
      <c r="G19">
        <v>4.8488823526117601E-2</v>
      </c>
      <c r="H19">
        <v>0.242788510947404</v>
      </c>
      <c r="I19">
        <v>-3.5363119906870397E-2</v>
      </c>
      <c r="J19">
        <v>5.4851562730424297E-2</v>
      </c>
      <c r="K19">
        <v>0.51911786553618999</v>
      </c>
      <c r="L19">
        <v>-4.0907547869843401E-2</v>
      </c>
      <c r="M19">
        <v>4.7905743294120597E-2</v>
      </c>
      <c r="N19">
        <v>0.39315075657819398</v>
      </c>
      <c r="P19" t="str">
        <f t="shared" si="0"/>
        <v/>
      </c>
      <c r="Q19" t="str">
        <f t="shared" si="1"/>
        <v/>
      </c>
      <c r="R19" t="str">
        <f t="shared" si="2"/>
        <v/>
      </c>
      <c r="S19" t="str">
        <f t="shared" si="3"/>
        <v/>
      </c>
    </row>
    <row r="20" spans="1:19" x14ac:dyDescent="0.25">
      <c r="A20">
        <v>19</v>
      </c>
      <c r="B20" t="s">
        <v>38</v>
      </c>
      <c r="C20">
        <v>-4.8602495969181397E-2</v>
      </c>
      <c r="D20">
        <v>8.3704808126745203E-2</v>
      </c>
      <c r="E20">
        <v>0.56148201089068195</v>
      </c>
      <c r="F20">
        <v>-8.4606883799569696E-2</v>
      </c>
      <c r="G20">
        <v>7.0938416998586995E-2</v>
      </c>
      <c r="H20">
        <v>0.23299443073599599</v>
      </c>
      <c r="I20">
        <v>-4.07838181236665E-2</v>
      </c>
      <c r="J20">
        <v>8.2873380127058402E-2</v>
      </c>
      <c r="K20">
        <v>0.62263306184632605</v>
      </c>
      <c r="L20">
        <v>-8.5133196374445899E-2</v>
      </c>
      <c r="M20">
        <v>6.9839407126708802E-2</v>
      </c>
      <c r="N20">
        <v>0.222849849477392</v>
      </c>
      <c r="P20" t="str">
        <f t="shared" si="0"/>
        <v/>
      </c>
      <c r="Q20" t="str">
        <f t="shared" si="1"/>
        <v/>
      </c>
      <c r="R20" t="str">
        <f t="shared" si="2"/>
        <v/>
      </c>
      <c r="S20" t="str">
        <f t="shared" si="3"/>
        <v/>
      </c>
    </row>
    <row r="21" spans="1:19" x14ac:dyDescent="0.25">
      <c r="A21">
        <v>20</v>
      </c>
      <c r="B21" t="s">
        <v>40</v>
      </c>
      <c r="C21">
        <v>-0.469590826821911</v>
      </c>
      <c r="D21">
        <v>0.13700643836703499</v>
      </c>
      <c r="E21">
        <v>6.0914568144110305E-4</v>
      </c>
      <c r="F21">
        <v>-0.38172768476381302</v>
      </c>
      <c r="G21">
        <v>0.10268219023309801</v>
      </c>
      <c r="H21">
        <v>2.0115248816650899E-4</v>
      </c>
      <c r="I21">
        <v>-0.43139282895957698</v>
      </c>
      <c r="J21">
        <v>0.13447922952862401</v>
      </c>
      <c r="K21">
        <v>1.3371866872473599E-3</v>
      </c>
      <c r="L21">
        <v>-0.356928009238421</v>
      </c>
      <c r="M21">
        <v>0.100934250267273</v>
      </c>
      <c r="N21">
        <v>4.0586158926899898E-4</v>
      </c>
      <c r="P21" t="str">
        <f t="shared" si="0"/>
        <v>***</v>
      </c>
      <c r="Q21" t="str">
        <f t="shared" si="1"/>
        <v>***</v>
      </c>
      <c r="R21" t="str">
        <f t="shared" si="2"/>
        <v>**</v>
      </c>
      <c r="S21" t="str">
        <f t="shared" si="3"/>
        <v>***</v>
      </c>
    </row>
    <row r="22" spans="1:19" x14ac:dyDescent="0.25">
      <c r="A22">
        <v>21</v>
      </c>
      <c r="B22" t="s">
        <v>41</v>
      </c>
      <c r="C22">
        <v>-0.161283279265753</v>
      </c>
      <c r="D22">
        <v>0.116188590390175</v>
      </c>
      <c r="E22">
        <v>0.165101625836195</v>
      </c>
      <c r="F22">
        <v>-0.15711584725423899</v>
      </c>
      <c r="G22">
        <v>8.7292527418583205E-2</v>
      </c>
      <c r="H22">
        <v>7.1879999004756195E-2</v>
      </c>
      <c r="I22">
        <v>-0.13094007608792399</v>
      </c>
      <c r="J22">
        <v>0.11424979310151499</v>
      </c>
      <c r="K22">
        <v>0.25175961424780802</v>
      </c>
      <c r="L22">
        <v>-0.135300442094615</v>
      </c>
      <c r="M22">
        <v>8.6147018851211496E-2</v>
      </c>
      <c r="N22">
        <v>0.11628116340712499</v>
      </c>
      <c r="P22" t="str">
        <f t="shared" si="0"/>
        <v/>
      </c>
      <c r="Q22" t="str">
        <f t="shared" si="1"/>
        <v>^</v>
      </c>
      <c r="R22" t="str">
        <f t="shared" si="2"/>
        <v/>
      </c>
      <c r="S22" t="str">
        <f t="shared" si="3"/>
        <v/>
      </c>
    </row>
    <row r="23" spans="1:19" x14ac:dyDescent="0.25">
      <c r="A23">
        <v>22</v>
      </c>
      <c r="B23" t="s">
        <v>39</v>
      </c>
      <c r="C23">
        <v>-7.5672161188900397E-2</v>
      </c>
      <c r="D23">
        <v>0.12654943411066399</v>
      </c>
      <c r="E23">
        <v>0.54986313504376405</v>
      </c>
      <c r="F23">
        <v>-0.108525095927664</v>
      </c>
      <c r="G23">
        <v>9.4273366405077497E-2</v>
      </c>
      <c r="H23">
        <v>0.24966045148292099</v>
      </c>
      <c r="I23">
        <v>-7.3491217596241096E-2</v>
      </c>
      <c r="J23">
        <v>0.124742126068248</v>
      </c>
      <c r="K23">
        <v>0.55576391325340602</v>
      </c>
      <c r="L23">
        <v>-0.105590670619275</v>
      </c>
      <c r="M23">
        <v>9.3203048264945298E-2</v>
      </c>
      <c r="N23">
        <v>0.25725202665298103</v>
      </c>
      <c r="P23" t="str">
        <f t="shared" si="0"/>
        <v/>
      </c>
      <c r="Q23" t="str">
        <f t="shared" si="1"/>
        <v/>
      </c>
      <c r="R23" t="str">
        <f t="shared" si="2"/>
        <v/>
      </c>
      <c r="S23" t="str">
        <f t="shared" si="3"/>
        <v/>
      </c>
    </row>
    <row r="24" spans="1:19" x14ac:dyDescent="0.25">
      <c r="A24">
        <v>23</v>
      </c>
      <c r="B24" t="s">
        <v>43</v>
      </c>
      <c r="C24">
        <v>-9.7032652765636093E-2</v>
      </c>
      <c r="D24">
        <v>1.8189617892289799E-2</v>
      </c>
      <c r="E24" s="1">
        <v>9.5804237099095193E-8</v>
      </c>
      <c r="F24">
        <v>-9.0495580244516094E-2</v>
      </c>
      <c r="G24">
        <v>1.6230721542590899E-2</v>
      </c>
      <c r="H24" s="1">
        <v>2.4671576908047299E-8</v>
      </c>
      <c r="I24">
        <v>-9.59354025973643E-2</v>
      </c>
      <c r="J24">
        <v>1.7960503954111098E-2</v>
      </c>
      <c r="K24" s="1">
        <v>9.2198437440238505E-8</v>
      </c>
      <c r="L24">
        <v>-8.9985602099484599E-2</v>
      </c>
      <c r="M24">
        <v>1.59812447535745E-2</v>
      </c>
      <c r="N24" s="1">
        <v>1.7947920675065301E-8</v>
      </c>
      <c r="P24" t="str">
        <f t="shared" si="0"/>
        <v>***</v>
      </c>
      <c r="Q24" t="str">
        <f t="shared" si="1"/>
        <v>***</v>
      </c>
      <c r="R24" t="str">
        <f t="shared" si="2"/>
        <v>***</v>
      </c>
      <c r="S24" t="str">
        <f t="shared" si="3"/>
        <v>***</v>
      </c>
    </row>
    <row r="25" spans="1:19" x14ac:dyDescent="0.25">
      <c r="A25">
        <v>24</v>
      </c>
      <c r="B25" t="s">
        <v>44</v>
      </c>
      <c r="C25">
        <v>-8.5739858182115505E-2</v>
      </c>
      <c r="D25">
        <v>5.4115253493323398E-2</v>
      </c>
      <c r="E25">
        <v>0.113104190521699</v>
      </c>
      <c r="F25">
        <v>-8.0096138419833193E-2</v>
      </c>
      <c r="G25">
        <v>4.8190969387403498E-2</v>
      </c>
      <c r="H25">
        <v>9.6501344490266899E-2</v>
      </c>
      <c r="I25">
        <v>-4.50726246849006E-2</v>
      </c>
      <c r="J25">
        <v>5.1972191706592098E-2</v>
      </c>
      <c r="K25">
        <v>0.38580777129768901</v>
      </c>
      <c r="L25">
        <v>-4.1492468794364801E-2</v>
      </c>
      <c r="M25">
        <v>4.5544865633177903E-2</v>
      </c>
      <c r="N25">
        <v>0.362282692141423</v>
      </c>
      <c r="P25" t="str">
        <f t="shared" si="0"/>
        <v/>
      </c>
      <c r="Q25" t="str">
        <f t="shared" si="1"/>
        <v>^</v>
      </c>
      <c r="R25" t="str">
        <f t="shared" si="2"/>
        <v/>
      </c>
      <c r="S25" t="str">
        <f t="shared" si="3"/>
        <v/>
      </c>
    </row>
    <row r="26" spans="1:19" x14ac:dyDescent="0.25">
      <c r="A26">
        <v>25</v>
      </c>
      <c r="B26" t="s">
        <v>130</v>
      </c>
      <c r="C26">
        <v>8.1939554975531695E-2</v>
      </c>
      <c r="D26">
        <v>0.47617758012856998</v>
      </c>
      <c r="E26">
        <v>0.86337642393207203</v>
      </c>
      <c r="F26">
        <v>0.16902276061681601</v>
      </c>
      <c r="G26">
        <v>0.45527382423705898</v>
      </c>
      <c r="H26">
        <v>0.71044748547678205</v>
      </c>
      <c r="I26">
        <v>-0.15486163094744501</v>
      </c>
      <c r="J26">
        <v>6.44898626334173E-2</v>
      </c>
      <c r="K26">
        <v>1.63354664676886E-2</v>
      </c>
      <c r="L26">
        <v>-0.14659887362608801</v>
      </c>
      <c r="M26">
        <v>5.7205554489145001E-2</v>
      </c>
      <c r="N26">
        <v>1.03871165732959E-2</v>
      </c>
      <c r="P26" t="str">
        <f t="shared" si="0"/>
        <v/>
      </c>
      <c r="Q26" t="str">
        <f t="shared" si="1"/>
        <v/>
      </c>
      <c r="R26" t="str">
        <f t="shared" si="2"/>
        <v>*</v>
      </c>
      <c r="S26" t="str">
        <f t="shared" si="3"/>
        <v>*</v>
      </c>
    </row>
    <row r="27" spans="1:19" x14ac:dyDescent="0.25">
      <c r="A27">
        <v>26</v>
      </c>
      <c r="B27" t="s">
        <v>144</v>
      </c>
      <c r="C27">
        <v>-9.5666194643222603E-4</v>
      </c>
      <c r="D27">
        <v>0.56652290726418297</v>
      </c>
      <c r="E27">
        <v>0.99865264859653502</v>
      </c>
      <c r="F27">
        <v>7.8880542438548196E-2</v>
      </c>
      <c r="G27">
        <v>0.53546888329394304</v>
      </c>
      <c r="H27">
        <v>0.88288642403046003</v>
      </c>
      <c r="I27">
        <v>-0.213157685878343</v>
      </c>
      <c r="J27">
        <v>0.29195722273276697</v>
      </c>
      <c r="K27">
        <v>0.46532965263468201</v>
      </c>
      <c r="L27">
        <v>-0.231636385664545</v>
      </c>
      <c r="M27">
        <v>0.270789549240254</v>
      </c>
      <c r="N27">
        <v>0.39232360179669201</v>
      </c>
      <c r="P27" t="str">
        <f t="shared" si="0"/>
        <v/>
      </c>
      <c r="Q27" t="str">
        <f t="shared" si="1"/>
        <v/>
      </c>
      <c r="R27" t="str">
        <f t="shared" si="2"/>
        <v/>
      </c>
      <c r="S27" t="str">
        <f t="shared" si="3"/>
        <v/>
      </c>
    </row>
    <row r="28" spans="1:19" x14ac:dyDescent="0.25">
      <c r="A28">
        <v>27</v>
      </c>
      <c r="B28" t="s">
        <v>46</v>
      </c>
      <c r="C28">
        <v>-0.22597917357092101</v>
      </c>
      <c r="D28">
        <v>0.50481630283943701</v>
      </c>
      <c r="E28">
        <v>0.65440844923149699</v>
      </c>
      <c r="F28">
        <v>-0.112012001162984</v>
      </c>
      <c r="G28">
        <v>0.47959238650437602</v>
      </c>
      <c r="H28">
        <v>0.81532916904941199</v>
      </c>
      <c r="I28">
        <v>-0.446134140927131</v>
      </c>
      <c r="J28">
        <v>0.15929815313943299</v>
      </c>
      <c r="K28">
        <v>5.1003997224035001E-3</v>
      </c>
      <c r="L28">
        <v>-0.42685820874142599</v>
      </c>
      <c r="M28">
        <v>0.147813404673066</v>
      </c>
      <c r="N28">
        <v>3.8792427636301901E-3</v>
      </c>
      <c r="P28" t="str">
        <f t="shared" si="0"/>
        <v/>
      </c>
      <c r="Q28" t="str">
        <f t="shared" si="1"/>
        <v/>
      </c>
      <c r="R28" t="str">
        <f t="shared" si="2"/>
        <v>**</v>
      </c>
      <c r="S28" t="str">
        <f t="shared" si="3"/>
        <v>**</v>
      </c>
    </row>
    <row r="29" spans="1:19" x14ac:dyDescent="0.25">
      <c r="A29">
        <v>28</v>
      </c>
      <c r="B29" t="s">
        <v>128</v>
      </c>
      <c r="C29">
        <v>-0.39392151935122</v>
      </c>
      <c r="D29">
        <v>0.51051425123396299</v>
      </c>
      <c r="E29">
        <v>0.44034125107885602</v>
      </c>
      <c r="F29">
        <v>-0.335470692647652</v>
      </c>
      <c r="G29">
        <v>0.48569523968290601</v>
      </c>
      <c r="H29">
        <v>0.48975280738070498</v>
      </c>
      <c r="I29">
        <v>-0.60466528855174795</v>
      </c>
      <c r="J29">
        <v>0.17892631301673101</v>
      </c>
      <c r="K29">
        <v>7.2641709502629904E-4</v>
      </c>
      <c r="L29">
        <v>-0.65213118653542601</v>
      </c>
      <c r="M29">
        <v>0.16327787974128699</v>
      </c>
      <c r="N29" s="1">
        <v>6.4968980072125201E-5</v>
      </c>
      <c r="P29" t="str">
        <f t="shared" si="0"/>
        <v/>
      </c>
      <c r="Q29" t="str">
        <f t="shared" si="1"/>
        <v/>
      </c>
      <c r="R29" t="str">
        <f t="shared" si="2"/>
        <v>***</v>
      </c>
      <c r="S29" t="str">
        <f t="shared" si="3"/>
        <v>***</v>
      </c>
    </row>
    <row r="30" spans="1:19" x14ac:dyDescent="0.25">
      <c r="A30">
        <v>29</v>
      </c>
      <c r="B30" t="s">
        <v>129</v>
      </c>
      <c r="C30">
        <v>-0.13263700603801901</v>
      </c>
      <c r="D30">
        <v>0.48791971305689102</v>
      </c>
      <c r="E30">
        <v>0.78574361129697201</v>
      </c>
      <c r="F30">
        <v>-5.3552106233133397E-2</v>
      </c>
      <c r="G30">
        <v>0.457856390782864</v>
      </c>
      <c r="H30">
        <v>0.90688963490659702</v>
      </c>
      <c r="I30">
        <v>-0.27513321533551</v>
      </c>
      <c r="J30">
        <v>0.156523183986924</v>
      </c>
      <c r="K30">
        <v>7.8785065991300599E-2</v>
      </c>
      <c r="L30">
        <v>-0.26078691026700401</v>
      </c>
      <c r="M30">
        <v>0.14349798248635401</v>
      </c>
      <c r="N30">
        <v>6.9162630192059496E-2</v>
      </c>
      <c r="P30" t="str">
        <f>IF(E30&lt;0.001,"***",IF(E30&lt;0.01,"**",IF(E30&lt;0.05,"*",IF(E30&lt;0.1,"^",""))))</f>
        <v/>
      </c>
      <c r="Q30" t="str">
        <f t="shared" si="1"/>
        <v/>
      </c>
      <c r="R30" t="str">
        <f t="shared" si="2"/>
        <v>^</v>
      </c>
      <c r="S30" t="str">
        <f t="shared" si="3"/>
        <v>^</v>
      </c>
    </row>
    <row r="31" spans="1:19" x14ac:dyDescent="0.25">
      <c r="A31">
        <v>30</v>
      </c>
      <c r="B31" t="s">
        <v>45</v>
      </c>
      <c r="C31">
        <v>-0.36987348686962401</v>
      </c>
      <c r="D31">
        <v>0.61444939563379797</v>
      </c>
      <c r="E31">
        <v>0.54720127427273002</v>
      </c>
      <c r="F31">
        <v>-0.22018970201975999</v>
      </c>
      <c r="G31">
        <v>0.58276043593122995</v>
      </c>
      <c r="H31">
        <v>0.70555009567574301</v>
      </c>
      <c r="I31">
        <v>-0.68670713391045002</v>
      </c>
      <c r="J31">
        <v>0.39008939002139698</v>
      </c>
      <c r="K31">
        <v>7.83427146169976E-2</v>
      </c>
      <c r="L31">
        <v>-0.62434428606287695</v>
      </c>
      <c r="M31">
        <v>0.364740515752706</v>
      </c>
      <c r="N31">
        <v>8.69428974448513E-2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-7.9307877891570802E-2</v>
      </c>
      <c r="D32">
        <v>0.15146297050170399</v>
      </c>
      <c r="E32">
        <v>0.60054820844076495</v>
      </c>
      <c r="F32">
        <v>-0.104366692082313</v>
      </c>
      <c r="G32">
        <v>0.13991274958357999</v>
      </c>
      <c r="H32">
        <v>0.45570290217848802</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0.13375274157782599</v>
      </c>
      <c r="D33">
        <v>0.62339571378755398</v>
      </c>
      <c r="E33">
        <v>0.83011418877489196</v>
      </c>
      <c r="F33">
        <v>-2.9673569145309199E-2</v>
      </c>
      <c r="G33">
        <v>0.55903085534770802</v>
      </c>
      <c r="H33">
        <v>0.95766786545454696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64</v>
      </c>
      <c r="C34">
        <v>-4.23374591536608E-2</v>
      </c>
      <c r="D34">
        <v>0.67625078568686603</v>
      </c>
      <c r="E34">
        <v>0.95008013082555298</v>
      </c>
      <c r="F34">
        <v>-0.17921270469554099</v>
      </c>
      <c r="G34">
        <v>0.60755785573688803</v>
      </c>
      <c r="H34">
        <v>0.76801508211959302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48</v>
      </c>
      <c r="C35">
        <v>-2.13884190040671E-2</v>
      </c>
      <c r="D35">
        <v>0.71616827188749499</v>
      </c>
      <c r="E35">
        <v>0.97617465969527695</v>
      </c>
      <c r="F35">
        <v>-2.76892563261509E-2</v>
      </c>
      <c r="G35">
        <v>0.64389367662424601</v>
      </c>
      <c r="H35">
        <v>0.96569927048525195</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55</v>
      </c>
      <c r="C36">
        <v>-0.451404057845947</v>
      </c>
      <c r="D36">
        <v>0.715332261176158</v>
      </c>
      <c r="E36">
        <v>0.52801365059205996</v>
      </c>
      <c r="F36">
        <v>-0.47053403100221203</v>
      </c>
      <c r="G36">
        <v>0.64279263249148699</v>
      </c>
      <c r="H36">
        <v>0.46415923945856502</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52</v>
      </c>
      <c r="C37">
        <v>0.12349554367891299</v>
      </c>
      <c r="D37">
        <v>0.76077272506619997</v>
      </c>
      <c r="E37">
        <v>0.87104670845947896</v>
      </c>
      <c r="F37">
        <v>0.12578568993813299</v>
      </c>
      <c r="G37">
        <v>0.68415732404632301</v>
      </c>
      <c r="H37">
        <v>0.85412727065180105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-0.67759555752727196</v>
      </c>
      <c r="D38">
        <v>0.76872638772128299</v>
      </c>
      <c r="E38">
        <v>0.378073120690672</v>
      </c>
      <c r="F38">
        <v>-0.83223954845345505</v>
      </c>
      <c r="G38">
        <v>0.69842892459186201</v>
      </c>
      <c r="H38">
        <v>0.23342281961525099</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0.348303001598466</v>
      </c>
      <c r="D39">
        <v>0.633473762657356</v>
      </c>
      <c r="E39">
        <v>0.58243584709879404</v>
      </c>
      <c r="F39">
        <v>0.12769327648866799</v>
      </c>
      <c r="G39">
        <v>0.573458881149436</v>
      </c>
      <c r="H39">
        <v>0.823790740034126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0.22583671994212001</v>
      </c>
      <c r="D40">
        <v>0.62819467638938997</v>
      </c>
      <c r="E40">
        <v>0.719220204137618</v>
      </c>
      <c r="F40">
        <v>6.4440519877273506E-2</v>
      </c>
      <c r="G40">
        <v>0.56568179121650597</v>
      </c>
      <c r="H40">
        <v>0.909303943412888</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0.367203306604792</v>
      </c>
      <c r="D41">
        <v>0.63277389095118897</v>
      </c>
      <c r="E41">
        <v>0.56170740713965495</v>
      </c>
      <c r="F41">
        <v>0.19198611739229501</v>
      </c>
      <c r="G41">
        <v>0.571055357663939</v>
      </c>
      <c r="H41">
        <v>0.73672360997442099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-0.15913217849662001</v>
      </c>
      <c r="D42">
        <v>0.85800331318482603</v>
      </c>
      <c r="E42">
        <v>0.85286195882910598</v>
      </c>
      <c r="F42">
        <v>-0.36592860813221201</v>
      </c>
      <c r="G42">
        <v>0.75077740835304296</v>
      </c>
      <c r="H42">
        <v>0.62597517732853003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0.38014894312757902</v>
      </c>
      <c r="D43">
        <v>0.64386283116098997</v>
      </c>
      <c r="E43">
        <v>0.554909677493713</v>
      </c>
      <c r="F43">
        <v>0.21779867693427901</v>
      </c>
      <c r="G43">
        <v>0.57970551854399799</v>
      </c>
      <c r="H43">
        <v>0.707135687935599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0.35020910944323802</v>
      </c>
      <c r="D44">
        <v>0.67380806939634097</v>
      </c>
      <c r="E44">
        <v>0.60324055828062895</v>
      </c>
      <c r="F44">
        <v>9.1812216844857394E-2</v>
      </c>
      <c r="G44">
        <v>0.61024433919416199</v>
      </c>
      <c r="H44">
        <v>0.88040835995120004</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49</v>
      </c>
      <c r="C45">
        <v>0.25433231897606301</v>
      </c>
      <c r="D45">
        <v>0.89126496100722596</v>
      </c>
      <c r="E45">
        <v>0.77536753312221696</v>
      </c>
      <c r="F45">
        <v>0.26001057707052799</v>
      </c>
      <c r="G45">
        <v>0.81488029620333002</v>
      </c>
      <c r="H45">
        <v>0.74966717796646498</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0.119992201330947</v>
      </c>
      <c r="D46">
        <v>0.65660513240325002</v>
      </c>
      <c r="E46">
        <v>0.85499703411632599</v>
      </c>
      <c r="F46">
        <v>2.9331250736319099E-2</v>
      </c>
      <c r="G46">
        <v>0.59155906872103903</v>
      </c>
      <c r="H46">
        <v>0.96045472440428803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58</v>
      </c>
      <c r="C47">
        <v>-0.102149695912994</v>
      </c>
      <c r="D47">
        <v>0.63540136790777701</v>
      </c>
      <c r="E47">
        <v>0.87227924251461497</v>
      </c>
      <c r="F47">
        <v>-0.270033850986869</v>
      </c>
      <c r="G47">
        <v>0.57296485208483094</v>
      </c>
      <c r="H47">
        <v>0.637432103271521</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50</v>
      </c>
      <c r="C48">
        <v>-0.127194823544408</v>
      </c>
      <c r="D48">
        <v>0.81864129006352504</v>
      </c>
      <c r="E48">
        <v>0.87652720076018897</v>
      </c>
      <c r="F48">
        <v>-0.18627702156957399</v>
      </c>
      <c r="G48">
        <v>0.75142659188744299</v>
      </c>
      <c r="H48">
        <v>0.80421345888699103</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47</v>
      </c>
      <c r="C49">
        <v>0.33619651294824399</v>
      </c>
      <c r="D49">
        <v>0.70759496507127695</v>
      </c>
      <c r="E49">
        <v>0.63469742186660905</v>
      </c>
      <c r="F49">
        <v>0.19942414842173201</v>
      </c>
      <c r="G49">
        <v>0.63937219426021896</v>
      </c>
      <c r="H49">
        <v>0.75511181414300799</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60</v>
      </c>
      <c r="C50">
        <v>2.1183101332118801E-2</v>
      </c>
      <c r="D50">
        <v>0.67796121373610496</v>
      </c>
      <c r="E50">
        <v>0.975073913569387</v>
      </c>
      <c r="F50">
        <v>-3.3905843717843401E-2</v>
      </c>
      <c r="G50">
        <v>0.61266562962700999</v>
      </c>
      <c r="H50">
        <v>0.95586638917654099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0.60362233229463202</v>
      </c>
      <c r="D51">
        <v>0.78317493448220399</v>
      </c>
      <c r="E51">
        <v>0.44086250844411701</v>
      </c>
      <c r="F51">
        <v>0.49414603441890398</v>
      </c>
      <c r="G51">
        <v>0.69577973478629496</v>
      </c>
      <c r="H51">
        <v>0.47757720974613599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53</v>
      </c>
      <c r="C52">
        <v>1.6282953770922799</v>
      </c>
      <c r="D52">
        <v>1.1614082214467301</v>
      </c>
      <c r="E52">
        <v>0.16091497656279599</v>
      </c>
      <c r="F52">
        <v>1.3412721724852901</v>
      </c>
      <c r="G52">
        <v>1.1370578697699301</v>
      </c>
      <c r="H52">
        <v>0.238159794632715</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-0.64910477315438098</v>
      </c>
      <c r="D53">
        <v>1.25365497385528</v>
      </c>
      <c r="E53">
        <v>0.60461884246632203</v>
      </c>
      <c r="F53">
        <v>-0.459668330992692</v>
      </c>
      <c r="G53">
        <v>1.1748040809257201</v>
      </c>
      <c r="H53">
        <v>0.69559594871780694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-0.44542584720668199</v>
      </c>
      <c r="D54">
        <v>0.75938514829494197</v>
      </c>
      <c r="E54">
        <v>0.55749846232640199</v>
      </c>
      <c r="F54">
        <v>-0.369002903656656</v>
      </c>
      <c r="G54">
        <v>0.69844921911083302</v>
      </c>
      <c r="H54">
        <v>0.59727902878373496</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75</v>
      </c>
      <c r="C55">
        <v>-0.941993048458306</v>
      </c>
      <c r="D55">
        <v>0.81591797066126903</v>
      </c>
      <c r="E55">
        <v>0.24828732855906199</v>
      </c>
      <c r="F55">
        <v>-0.723629496067973</v>
      </c>
      <c r="G55">
        <v>0.75093301136802804</v>
      </c>
      <c r="H55">
        <v>0.33522617210318301</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79</v>
      </c>
      <c r="C56">
        <v>-0.47681109217672002</v>
      </c>
      <c r="D56">
        <v>0.78811668992116701</v>
      </c>
      <c r="E56">
        <v>0.54517857956496696</v>
      </c>
      <c r="F56">
        <v>-0.39420614454514202</v>
      </c>
      <c r="G56">
        <v>0.72485878937150905</v>
      </c>
      <c r="H56">
        <v>0.58655258632711005</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81</v>
      </c>
      <c r="C57">
        <v>-0.74670284968719403</v>
      </c>
      <c r="D57">
        <v>0.81794013202276605</v>
      </c>
      <c r="E57">
        <v>0.36129172729743803</v>
      </c>
      <c r="F57">
        <v>-0.65296956248066196</v>
      </c>
      <c r="G57">
        <v>0.751946068454725</v>
      </c>
      <c r="H57">
        <v>0.38519024414970399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76</v>
      </c>
      <c r="C58">
        <v>-0.29821607886035201</v>
      </c>
      <c r="D58">
        <v>0.82338966422978699</v>
      </c>
      <c r="E58">
        <v>0.717216788831889</v>
      </c>
      <c r="F58">
        <v>-0.27923601646653801</v>
      </c>
      <c r="G58">
        <v>0.75755936675629898</v>
      </c>
      <c r="H58">
        <v>0.71242625585388397</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-0.652382063250463</v>
      </c>
      <c r="D59">
        <v>0.80234301351243398</v>
      </c>
      <c r="E59">
        <v>0.41616289936546302</v>
      </c>
      <c r="F59">
        <v>-0.61544851830746305</v>
      </c>
      <c r="G59">
        <v>0.73893673676369398</v>
      </c>
      <c r="H59">
        <v>0.404910205116495</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78</v>
      </c>
      <c r="C60">
        <v>-0.43151809614283099</v>
      </c>
      <c r="D60">
        <v>0.78612813672008297</v>
      </c>
      <c r="E60">
        <v>0.58306328609416003</v>
      </c>
      <c r="F60">
        <v>-0.36887761482729098</v>
      </c>
      <c r="G60">
        <v>0.72287647521138199</v>
      </c>
      <c r="H60">
        <v>0.60984735955028502</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72</v>
      </c>
      <c r="C61">
        <v>-0.33781235579607999</v>
      </c>
      <c r="D61">
        <v>0.79205808458699101</v>
      </c>
      <c r="E61">
        <v>0.66974393181811798</v>
      </c>
      <c r="F61">
        <v>-0.18965502524979</v>
      </c>
      <c r="G61">
        <v>0.73052695116959399</v>
      </c>
      <c r="H61">
        <v>0.79516153466717598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71</v>
      </c>
      <c r="C62">
        <v>-5.9897372658258501E-2</v>
      </c>
      <c r="D62">
        <v>0.82352238253964705</v>
      </c>
      <c r="E62">
        <v>0.94201847268863403</v>
      </c>
      <c r="F62">
        <v>-0.118980044491696</v>
      </c>
      <c r="G62">
        <v>0.75994042513188198</v>
      </c>
      <c r="H62">
        <v>0.87558771746388397</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84</v>
      </c>
      <c r="C63">
        <v>-0.31532728876317601</v>
      </c>
      <c r="D63">
        <v>0.82026162643435996</v>
      </c>
      <c r="E63">
        <v>0.70066508852005704</v>
      </c>
      <c r="F63">
        <v>-0.24418128994997201</v>
      </c>
      <c r="G63">
        <v>0.75391957666375498</v>
      </c>
      <c r="H63">
        <v>0.74602706107071803</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68</v>
      </c>
      <c r="C64">
        <v>-5.0826749071115798E-2</v>
      </c>
      <c r="D64">
        <v>0.91568057566465</v>
      </c>
      <c r="E64">
        <v>0.955734494753957</v>
      </c>
      <c r="F64">
        <v>-0.29340833160226798</v>
      </c>
      <c r="G64">
        <v>0.84628055193141904</v>
      </c>
      <c r="H64">
        <v>0.72881416728706405</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77</v>
      </c>
      <c r="C65">
        <v>-0.35996460288167198</v>
      </c>
      <c r="D65">
        <v>0.79947690728935805</v>
      </c>
      <c r="E65">
        <v>0.65253007417237496</v>
      </c>
      <c r="F65">
        <v>-0.27680327027992202</v>
      </c>
      <c r="G65">
        <v>0.73547242349020603</v>
      </c>
      <c r="H65">
        <v>0.70664840072656099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70</v>
      </c>
      <c r="C66">
        <v>-1.3391676359562499E-2</v>
      </c>
      <c r="D66">
        <v>0.82665832219031399</v>
      </c>
      <c r="E66">
        <v>0.98707501734043201</v>
      </c>
      <c r="F66">
        <v>5.0175419676137499E-2</v>
      </c>
      <c r="G66">
        <v>0.75741574812452195</v>
      </c>
      <c r="H66">
        <v>0.94718233603633795</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80</v>
      </c>
      <c r="C67">
        <v>0.168492052978227</v>
      </c>
      <c r="D67">
        <v>0.95247779316063497</v>
      </c>
      <c r="E67">
        <v>0.859587984847338</v>
      </c>
      <c r="F67">
        <v>0.185599035940093</v>
      </c>
      <c r="G67">
        <v>0.88069153284507695</v>
      </c>
      <c r="H67">
        <v>0.83308829717218202</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73</v>
      </c>
      <c r="C68">
        <v>-1.1857435551145199</v>
      </c>
      <c r="D68">
        <v>1.0359313432000601</v>
      </c>
      <c r="E68">
        <v>0.25236827553415903</v>
      </c>
      <c r="F68">
        <v>-0.90765586267134502</v>
      </c>
      <c r="G68">
        <v>0.939121641041744</v>
      </c>
      <c r="H68">
        <v>0.33379681810150602</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-0.91352539693294099</v>
      </c>
      <c r="D69">
        <v>0.89996890591449097</v>
      </c>
      <c r="E69">
        <v>0.31007566006374399</v>
      </c>
      <c r="F69">
        <v>-0.94436480196929196</v>
      </c>
      <c r="G69">
        <v>0.82377866872653005</v>
      </c>
      <c r="H69">
        <v>0.25163724560860501</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83</v>
      </c>
      <c r="C70">
        <v>1.1746916980581501</v>
      </c>
      <c r="D70">
        <v>1.3247078613983101</v>
      </c>
      <c r="E70">
        <v>0.37521066603452702</v>
      </c>
      <c r="F70">
        <v>1.06747781281939</v>
      </c>
      <c r="G70">
        <v>1.2518243544518699</v>
      </c>
      <c r="H70">
        <v>0.39380478284218001</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B27" zoomScaleNormal="100" workbookViewId="0">
      <selection activeCell="C35" sqref="C35:L35"/>
    </sheetView>
  </sheetViews>
  <sheetFormatPr defaultRowHeight="15" x14ac:dyDescent="0.25"/>
  <cols>
    <col min="1" max="1" width="14.140625" style="11" bestFit="1" customWidth="1"/>
    <col min="2" max="2" width="43" style="84"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3" t="s">
        <v>604</v>
      </c>
      <c r="B1" s="93"/>
      <c r="C1" s="93"/>
      <c r="D1" s="93"/>
      <c r="E1" s="93"/>
      <c r="F1" s="93"/>
      <c r="G1" s="93"/>
      <c r="H1" s="93"/>
      <c r="I1" s="93"/>
      <c r="J1" s="93"/>
      <c r="K1" s="93"/>
      <c r="L1" s="93"/>
    </row>
    <row r="2" spans="1:19" ht="18.75" x14ac:dyDescent="0.3">
      <c r="A2" s="94" t="s">
        <v>605</v>
      </c>
      <c r="B2" s="94"/>
      <c r="C2" s="94"/>
      <c r="D2" s="94"/>
      <c r="E2" s="94"/>
      <c r="F2" s="94"/>
      <c r="G2" s="94"/>
      <c r="H2" s="94"/>
      <c r="I2" s="94"/>
      <c r="J2" s="94"/>
      <c r="K2" s="94"/>
      <c r="L2" s="94"/>
    </row>
    <row r="3" spans="1:19" x14ac:dyDescent="0.25">
      <c r="C3" s="95" t="s">
        <v>603</v>
      </c>
      <c r="D3" s="96"/>
      <c r="E3" s="95" t="s">
        <v>123</v>
      </c>
      <c r="F3" s="96"/>
      <c r="G3" s="95" t="s">
        <v>602</v>
      </c>
      <c r="H3" s="96"/>
      <c r="I3" s="95" t="s">
        <v>0</v>
      </c>
      <c r="J3" s="96"/>
      <c r="K3" s="95" t="s">
        <v>2</v>
      </c>
      <c r="L3" s="96"/>
    </row>
    <row r="4" spans="1:19" x14ac:dyDescent="0.25">
      <c r="A4" s="76" t="s">
        <v>17</v>
      </c>
      <c r="B4" s="85" t="s">
        <v>601</v>
      </c>
      <c r="C4" s="77" t="s">
        <v>600</v>
      </c>
      <c r="D4" s="78" t="s">
        <v>599</v>
      </c>
      <c r="E4" s="77" t="s">
        <v>600</v>
      </c>
      <c r="F4" s="78" t="s">
        <v>599</v>
      </c>
      <c r="G4" s="77" t="s">
        <v>600</v>
      </c>
      <c r="H4" s="78" t="s">
        <v>599</v>
      </c>
      <c r="I4" s="77" t="s">
        <v>600</v>
      </c>
      <c r="J4" s="78" t="s">
        <v>599</v>
      </c>
      <c r="K4" s="77" t="s">
        <v>600</v>
      </c>
      <c r="L4" s="78" t="s">
        <v>599</v>
      </c>
      <c r="M4" s="11" t="s">
        <v>19</v>
      </c>
    </row>
    <row r="5" spans="1:19" x14ac:dyDescent="0.25">
      <c r="A5" s="79" t="s">
        <v>598</v>
      </c>
      <c r="B5" s="86" t="s">
        <v>597</v>
      </c>
      <c r="C5" s="80" t="str">
        <f>FIXED(VLOOKUP($M5,'Full Sample by BMI Level'!$A:$AH,3,0),3)</f>
        <v>12.607</v>
      </c>
      <c r="D5" s="81" t="str">
        <f>FIXED(VLOOKUP($M5,'Full Sample by BMI Level'!$A:$AH,4,0),3)</f>
        <v>17.537</v>
      </c>
      <c r="E5" s="80" t="str">
        <f>FIXED(VLOOKUP($M5,'Full Sample by BMI Level'!$A:$AH,31,0),3)</f>
        <v>11.330</v>
      </c>
      <c r="F5" s="81" t="str">
        <f>FIXED(VLOOKUP($M5,'Full Sample by BMI Level'!$A:$AH,32,0),3)</f>
        <v>14.036</v>
      </c>
      <c r="G5" s="80" t="str">
        <f>FIXED(VLOOKUP($M5,'Full Sample by BMI Level'!$A:$AH,10,0),3)</f>
        <v>11.419</v>
      </c>
      <c r="H5" s="81" t="str">
        <f>FIXED(VLOOKUP($M5,'Full Sample by BMI Level'!$A:$AH,11,0),3)</f>
        <v>15.932</v>
      </c>
      <c r="I5" s="80" t="str">
        <f>FIXED(VLOOKUP($M5,'Full Sample by BMI Level'!$A:$AH,17,0),3)</f>
        <v>12.907</v>
      </c>
      <c r="J5" s="81" t="str">
        <f>FIXED(VLOOKUP($M5,'Full Sample by BMI Level'!$A:$AH,18,0),3)</f>
        <v>17.344</v>
      </c>
      <c r="K5" s="80" t="str">
        <f>FIXED(VLOOKUP($M5,'Full Sample by BMI Level'!$A:$AH,24,0),3)</f>
        <v>14.675</v>
      </c>
      <c r="L5" s="81" t="str">
        <f>FIXED(VLOOKUP($M5,'Full Sample by BMI Level'!$A:$AH,25,0),3)</f>
        <v>20.541</v>
      </c>
      <c r="M5" s="11" t="s">
        <v>520</v>
      </c>
    </row>
    <row r="6" spans="1:19" x14ac:dyDescent="0.25">
      <c r="A6" s="79" t="s">
        <v>519</v>
      </c>
      <c r="B6" s="86" t="s">
        <v>596</v>
      </c>
      <c r="C6" s="80" t="str">
        <f>FIXED(VLOOKUP($M6,'Full Sample by BMI Level'!$A:$AH,3,0),3)</f>
        <v>26.759</v>
      </c>
      <c r="D6" s="81" t="str">
        <f>FIXED(VLOOKUP($M6,'Full Sample by BMI Level'!$A:$AH,4,0),3)</f>
        <v>6.607</v>
      </c>
      <c r="E6" s="80" t="str">
        <f>FIXED(VLOOKUP($M6,'Full Sample by BMI Level'!$A:$AH,31,0),3)</f>
        <v>17.535</v>
      </c>
      <c r="F6" s="81" t="str">
        <f>FIXED(VLOOKUP($M6,'Full Sample by BMI Level'!$A:$AH,32,0),3)</f>
        <v>1.017</v>
      </c>
      <c r="G6" s="80" t="str">
        <f>FIXED(VLOOKUP($M6,'Full Sample by BMI Level'!$A:$AH,10,0),3)</f>
        <v>22.091</v>
      </c>
      <c r="H6" s="81" t="str">
        <f>FIXED(VLOOKUP($M6,'Full Sample by BMI Level'!$A:$AH,11,0),3)</f>
        <v>1.700</v>
      </c>
      <c r="I6" s="80" t="str">
        <f>FIXED(VLOOKUP($M6,'Full Sample by BMI Level'!$A:$AH,17,0),3)</f>
        <v>27.212</v>
      </c>
      <c r="J6" s="81" t="str">
        <f>FIXED(VLOOKUP($M6,'Full Sample by BMI Level'!$A:$AH,18,0),3)</f>
        <v>1.476</v>
      </c>
      <c r="K6" s="80" t="str">
        <f>FIXED(VLOOKUP($M6,'Full Sample by BMI Level'!$A:$AH,24,0),3)</f>
        <v>36.124</v>
      </c>
      <c r="L6" s="81" t="str">
        <f>FIXED(VLOOKUP($M6,'Full Sample by BMI Level'!$A:$AH,25,0),3)</f>
        <v>5.753</v>
      </c>
      <c r="M6" s="11" t="s">
        <v>519</v>
      </c>
      <c r="P6" s="11" t="s">
        <v>123</v>
      </c>
      <c r="Q6" s="11" t="s">
        <v>602</v>
      </c>
      <c r="R6" s="11" t="s">
        <v>0</v>
      </c>
      <c r="S6" s="11" t="s">
        <v>2</v>
      </c>
    </row>
    <row r="7" spans="1:19" x14ac:dyDescent="0.25">
      <c r="A7" s="79" t="s">
        <v>595</v>
      </c>
      <c r="B7" s="87" t="s">
        <v>594</v>
      </c>
      <c r="C7" s="80" t="str">
        <f>FIXED(VLOOKUP($M7,'Full Sample by BMI Level'!$A:$AH,3,0),3)</f>
        <v>0.026</v>
      </c>
      <c r="D7" s="81" t="str">
        <f>FIXED(VLOOKUP($M7,'Full Sample by BMI Level'!$A:$AH,4,0),3)</f>
        <v>0.158</v>
      </c>
      <c r="E7" s="80"/>
      <c r="F7" s="81"/>
      <c r="G7" s="80"/>
      <c r="H7" s="81"/>
      <c r="I7" s="80"/>
      <c r="J7" s="81"/>
      <c r="K7" s="80"/>
      <c r="L7" s="81"/>
      <c r="M7" s="11" t="s">
        <v>120</v>
      </c>
      <c r="O7" s="11" t="s">
        <v>123</v>
      </c>
    </row>
    <row r="8" spans="1:19" x14ac:dyDescent="0.25">
      <c r="A8" s="79" t="s">
        <v>593</v>
      </c>
      <c r="B8" s="86" t="s">
        <v>592</v>
      </c>
      <c r="C8" s="80" t="str">
        <f>FIXED(VLOOKUP($M8,'Full Sample by BMI Level'!$A:$AH,3,0),3)</f>
        <v>0.463</v>
      </c>
      <c r="D8" s="81" t="str">
        <f>FIXED(VLOOKUP($M8,'Full Sample by BMI Level'!$A:$AH,4,0),3)</f>
        <v>0.499</v>
      </c>
      <c r="E8" s="80"/>
      <c r="F8" s="81"/>
      <c r="G8" s="80"/>
      <c r="H8" s="81"/>
      <c r="I8" s="80"/>
      <c r="J8" s="81"/>
      <c r="K8" s="80"/>
      <c r="L8" s="81"/>
      <c r="M8" s="11" t="s">
        <v>517</v>
      </c>
      <c r="O8" s="11" t="s">
        <v>602</v>
      </c>
      <c r="P8" s="11">
        <f>((E5-G5)/(SQRT(((F5^2)/E55)+((H5^2)/G55))))</f>
        <v>-0.12112946950439071</v>
      </c>
    </row>
    <row r="9" spans="1:19" x14ac:dyDescent="0.25">
      <c r="A9" s="79" t="s">
        <v>591</v>
      </c>
      <c r="B9" s="86" t="s">
        <v>590</v>
      </c>
      <c r="C9" s="80" t="str">
        <f>FIXED(VLOOKUP($M9,'Full Sample by BMI Level'!$A:$AH,3,0),3)</f>
        <v>0.268</v>
      </c>
      <c r="D9" s="81" t="str">
        <f>FIXED(VLOOKUP($M9,'Full Sample by BMI Level'!$A:$AH,4,0),3)</f>
        <v>0.443</v>
      </c>
      <c r="E9" s="80"/>
      <c r="F9" s="81"/>
      <c r="G9" s="80"/>
      <c r="H9" s="81"/>
      <c r="I9" s="80"/>
      <c r="J9" s="81"/>
      <c r="K9" s="80"/>
      <c r="L9" s="81"/>
      <c r="M9" s="11" t="s">
        <v>10</v>
      </c>
      <c r="O9" s="11" t="s">
        <v>0</v>
      </c>
      <c r="P9" s="11">
        <f>(E5-I5)/(SQRT(((F5^2)/E55)+((J5^2)/I55)))</f>
        <v>-2.0751493121983455</v>
      </c>
      <c r="Q9" s="11">
        <f>((G5-I5)/(SQRT(((H5^2)/G55)+((J5^2)/I55))))</f>
        <v>-4.4935257601196366</v>
      </c>
    </row>
    <row r="10" spans="1:19" x14ac:dyDescent="0.25">
      <c r="A10" s="79" t="s">
        <v>589</v>
      </c>
      <c r="B10" s="86" t="s">
        <v>588</v>
      </c>
      <c r="C10" s="80" t="str">
        <f>FIXED(VLOOKUP($M10,'Full Sample by BMI Level'!$A:$AH,3,0),3)</f>
        <v>0.243</v>
      </c>
      <c r="D10" s="81" t="str">
        <f>FIXED(VLOOKUP($M10,'Full Sample by BMI Level'!$A:$AH,4,0),3)</f>
        <v>0.429</v>
      </c>
      <c r="E10" s="80"/>
      <c r="F10" s="81"/>
      <c r="G10" s="80"/>
      <c r="H10" s="81"/>
      <c r="I10" s="80"/>
      <c r="J10" s="81"/>
      <c r="K10" s="80"/>
      <c r="L10" s="81"/>
      <c r="M10" s="11" t="s">
        <v>12</v>
      </c>
      <c r="O10" s="11" t="s">
        <v>2</v>
      </c>
      <c r="P10" s="11">
        <f>(E5-K5)/(SQRT(((F5^2)/E55)+((L5^2)/K55)))</f>
        <v>-4.2555931291670763</v>
      </c>
      <c r="Q10" s="11">
        <f>(G5-K5)/(SQRT(((H5^2)/G55)+((L5^2)/K55)))</f>
        <v>-8.4077068058975524</v>
      </c>
      <c r="R10" s="11">
        <f>((I5-K5)/(SQRT(((J5^2)/I55)+((L5^2)/K55))))</f>
        <v>-4.0815950431794992</v>
      </c>
    </row>
    <row r="11" spans="1:19" x14ac:dyDescent="0.25">
      <c r="A11" s="79" t="s">
        <v>502</v>
      </c>
      <c r="B11" s="87" t="s">
        <v>587</v>
      </c>
      <c r="C11" s="80" t="str">
        <f>FIXED(VLOOKUP($M11,'Full Sample by BMI Level'!$A:$AH,3,0),3)</f>
        <v>0.427</v>
      </c>
      <c r="D11" s="81" t="str">
        <f>FIXED(VLOOKUP($M11,'Full Sample by BMI Level'!$A:$AH,4,0),3)</f>
        <v>0.495</v>
      </c>
      <c r="E11" s="80" t="str">
        <f>FIXED(VLOOKUP($M11,'Full Sample by BMI Level'!$A:$AH,31,0),3)</f>
        <v>0.092</v>
      </c>
      <c r="F11" s="81" t="str">
        <f>FIXED(VLOOKUP($M11,'Full Sample by BMI Level'!$A:$AH,32,0),3)</f>
        <v>0.289</v>
      </c>
      <c r="G11" s="80" t="str">
        <f>FIXED(VLOOKUP($M11,'Full Sample by BMI Level'!$A:$AH,10,0),3)</f>
        <v>0.228</v>
      </c>
      <c r="H11" s="81" t="str">
        <f>FIXED(VLOOKUP($M11,'Full Sample by BMI Level'!$A:$AH,11,0),3)</f>
        <v>0.420</v>
      </c>
      <c r="I11" s="80" t="str">
        <f>FIXED(VLOOKUP($M11,'Full Sample by BMI Level'!$A:$AH,17,0),3)</f>
        <v>0.502</v>
      </c>
      <c r="J11" s="81" t="str">
        <f>FIXED(VLOOKUP($M11,'Full Sample by BMI Level'!$A:$AH,18,0),3)</f>
        <v>0.500</v>
      </c>
      <c r="K11" s="80" t="str">
        <f>FIXED(VLOOKUP($M11,'Full Sample by BMI Level'!$A:$AH,24,0),3)</f>
        <v>0.757</v>
      </c>
      <c r="L11" s="81" t="str">
        <f>FIXED(VLOOKUP($M11,'Full Sample by BMI Level'!$A:$AH,25,0),3)</f>
        <v>0.429</v>
      </c>
      <c r="M11" s="11" t="s">
        <v>502</v>
      </c>
    </row>
    <row r="12" spans="1:19" x14ac:dyDescent="0.25">
      <c r="A12" s="79" t="s">
        <v>503</v>
      </c>
      <c r="B12" s="87" t="s">
        <v>586</v>
      </c>
      <c r="C12" s="80" t="str">
        <f>FIXED(VLOOKUP($M12,'Full Sample by BMI Level'!$A:$AH,3,0),3)</f>
        <v>0.166</v>
      </c>
      <c r="D12" s="81" t="str">
        <f>FIXED(VLOOKUP($M12,'Full Sample by BMI Level'!$A:$AH,4,0),3)</f>
        <v>0.372</v>
      </c>
      <c r="E12" s="80" t="str">
        <f>FIXED(VLOOKUP($M12,'Full Sample by BMI Level'!$A:$AH,31,0),3)</f>
        <v>0.488</v>
      </c>
      <c r="F12" s="81" t="str">
        <f>FIXED(VLOOKUP($M12,'Full Sample by BMI Level'!$A:$AH,32,0),3)</f>
        <v>0.501</v>
      </c>
      <c r="G12" s="80" t="str">
        <f>FIXED(VLOOKUP($M12,'Full Sample by BMI Level'!$A:$AH,10,0),3)</f>
        <v>0.283</v>
      </c>
      <c r="H12" s="81" t="str">
        <f>FIXED(VLOOKUP($M12,'Full Sample by BMI Level'!$A:$AH,11,0),3)</f>
        <v>0.451</v>
      </c>
      <c r="I12" s="80" t="str">
        <f>FIXED(VLOOKUP($M12,'Full Sample by BMI Level'!$A:$AH,17,0),3)</f>
        <v>0.075</v>
      </c>
      <c r="J12" s="81" t="str">
        <f>FIXED(VLOOKUP($M12,'Full Sample by BMI Level'!$A:$AH,18,0),3)</f>
        <v>0.264</v>
      </c>
      <c r="K12" s="80" t="str">
        <f>FIXED(VLOOKUP($M12,'Full Sample by BMI Level'!$A:$AH,24,0),3)</f>
        <v>0.009</v>
      </c>
      <c r="L12" s="81" t="str">
        <f>FIXED(VLOOKUP($M12,'Full Sample by BMI Level'!$A:$AH,25,0),3)</f>
        <v>0.093</v>
      </c>
      <c r="M12" s="11" t="s">
        <v>503</v>
      </c>
    </row>
    <row r="13" spans="1:19" x14ac:dyDescent="0.25">
      <c r="A13" s="79" t="s">
        <v>504</v>
      </c>
      <c r="B13" s="87" t="s">
        <v>585</v>
      </c>
      <c r="C13" s="80" t="str">
        <f>FIXED(VLOOKUP($M13,'Full Sample by BMI Level'!$A:$AH,3,0),3)</f>
        <v>0.217</v>
      </c>
      <c r="D13" s="81" t="str">
        <f>FIXED(VLOOKUP($M13,'Full Sample by BMI Level'!$A:$AH,4,0),3)</f>
        <v>0.412</v>
      </c>
      <c r="E13" s="80" t="str">
        <f>FIXED(VLOOKUP($M13,'Full Sample by BMI Level'!$A:$AH,31,0),3)</f>
        <v>0.161</v>
      </c>
      <c r="F13" s="81" t="str">
        <f>FIXED(VLOOKUP($M13,'Full Sample by BMI Level'!$A:$AH,32,0),3)</f>
        <v>0.368</v>
      </c>
      <c r="G13" s="80" t="str">
        <f>FIXED(VLOOKUP($M13,'Full Sample by BMI Level'!$A:$AH,10,0),3)</f>
        <v>0.276</v>
      </c>
      <c r="H13" s="81" t="str">
        <f>FIXED(VLOOKUP($M13,'Full Sample by BMI Level'!$A:$AH,11,0),3)</f>
        <v>0.447</v>
      </c>
      <c r="I13" s="80" t="str">
        <f>FIXED(VLOOKUP($M13,'Full Sample by BMI Level'!$A:$AH,17,0),3)</f>
        <v>0.235</v>
      </c>
      <c r="J13" s="81" t="str">
        <f>FIXED(VLOOKUP($M13,'Full Sample by BMI Level'!$A:$AH,18,0),3)</f>
        <v>0.424</v>
      </c>
      <c r="K13" s="80" t="str">
        <f>FIXED(VLOOKUP($M13,'Full Sample by BMI Level'!$A:$AH,24,0),3)</f>
        <v>0.091</v>
      </c>
      <c r="L13" s="81" t="str">
        <f>FIXED(VLOOKUP($M13,'Full Sample by BMI Level'!$A:$AH,25,0),3)</f>
        <v>0.288</v>
      </c>
      <c r="M13" s="11" t="s">
        <v>504</v>
      </c>
    </row>
    <row r="14" spans="1:19" x14ac:dyDescent="0.25">
      <c r="A14" s="79" t="s">
        <v>510</v>
      </c>
      <c r="B14" s="87" t="s">
        <v>584</v>
      </c>
      <c r="C14" s="80" t="str">
        <f>FIXED(VLOOKUP($M14,'Full Sample by BMI Level'!$A:$AH,3,0),3)</f>
        <v>0.190</v>
      </c>
      <c r="D14" s="81" t="str">
        <f>FIXED(VLOOKUP($M14,'Full Sample by BMI Level'!$A:$AH,4,0),3)</f>
        <v>0.393</v>
      </c>
      <c r="E14" s="80" t="str">
        <f>FIXED(VLOOKUP($M14,'Full Sample by BMI Level'!$A:$AH,31,0),3)</f>
        <v>0.258</v>
      </c>
      <c r="F14" s="81" t="str">
        <f>FIXED(VLOOKUP($M14,'Full Sample by BMI Level'!$A:$AH,32,0),3)</f>
        <v>0.438</v>
      </c>
      <c r="G14" s="80" t="str">
        <f>FIXED(VLOOKUP($M14,'Full Sample by BMI Level'!$A:$AH,10,0),3)</f>
        <v>0.213</v>
      </c>
      <c r="H14" s="81" t="str">
        <f>FIXED(VLOOKUP($M14,'Full Sample by BMI Level'!$A:$AH,11,0),3)</f>
        <v>0.410</v>
      </c>
      <c r="I14" s="80" t="str">
        <f>FIXED(VLOOKUP($M14,'Full Sample by BMI Level'!$A:$AH,17,0),3)</f>
        <v>0.188</v>
      </c>
      <c r="J14" s="81" t="str">
        <f>FIXED(VLOOKUP($M14,'Full Sample by BMI Level'!$A:$AH,18,0),3)</f>
        <v>0.390</v>
      </c>
      <c r="K14" s="80" t="str">
        <f>FIXED(VLOOKUP($M14,'Full Sample by BMI Level'!$A:$AH,24,0),3)</f>
        <v>0.143</v>
      </c>
      <c r="L14" s="81" t="str">
        <f>FIXED(VLOOKUP($M14,'Full Sample by BMI Level'!$A:$AH,25,0),3)</f>
        <v>0.350</v>
      </c>
      <c r="M14" s="11" t="s">
        <v>510</v>
      </c>
    </row>
    <row r="15" spans="1:19" x14ac:dyDescent="0.25">
      <c r="A15" s="79" t="s">
        <v>31</v>
      </c>
      <c r="B15" s="86" t="s">
        <v>583</v>
      </c>
      <c r="C15" s="80" t="str">
        <f>FIXED(VLOOKUP($M15,'Full Sample by BMI Level'!$A:$AH,3,0),3)</f>
        <v>22.796</v>
      </c>
      <c r="D15" s="81" t="str">
        <f>FIXED(VLOOKUP($M15,'Full Sample by BMI Level'!$A:$AH,4,0),3)</f>
        <v>3.545</v>
      </c>
      <c r="E15" s="80" t="str">
        <f>FIXED(VLOOKUP($M15,'Full Sample by BMI Level'!$A:$AH,31,0),3)</f>
        <v>21.440</v>
      </c>
      <c r="F15" s="81" t="str">
        <f>FIXED(VLOOKUP($M15,'Full Sample by BMI Level'!$A:$AH,32,0),3)</f>
        <v>3.550</v>
      </c>
      <c r="G15" s="80" t="str">
        <f>FIXED(VLOOKUP($M15,'Full Sample by BMI Level'!$A:$AH,10,0),3)</f>
        <v>22.123</v>
      </c>
      <c r="H15" s="81" t="str">
        <f>FIXED(VLOOKUP($M15,'Full Sample by BMI Level'!$A:$AH,11,0),3)</f>
        <v>3.392</v>
      </c>
      <c r="I15" s="80" t="str">
        <f>FIXED(VLOOKUP($M15,'Full Sample by BMI Level'!$A:$AH,17,0),3)</f>
        <v>23.180</v>
      </c>
      <c r="J15" s="81" t="str">
        <f>FIXED(VLOOKUP($M15,'Full Sample by BMI Level'!$A:$AH,18,0),3)</f>
        <v>3.505</v>
      </c>
      <c r="K15" s="80" t="str">
        <f>FIXED(VLOOKUP($M15,'Full Sample by BMI Level'!$A:$AH,24,0),3)</f>
        <v>23.796</v>
      </c>
      <c r="L15" s="81" t="str">
        <f>FIXED(VLOOKUP($M15,'Full Sample by BMI Level'!$A:$AH,25,0),3)</f>
        <v>3.560</v>
      </c>
      <c r="M15" s="11" t="s">
        <v>31</v>
      </c>
    </row>
    <row r="16" spans="1:19" x14ac:dyDescent="0.25">
      <c r="A16" s="79" t="s">
        <v>172</v>
      </c>
      <c r="B16" s="87" t="s">
        <v>582</v>
      </c>
      <c r="C16" s="80" t="str">
        <f>FIXED(VLOOKUP($M16,'Full Sample by BMI Level'!$A:$AH,3,0),3)</f>
        <v>0.578</v>
      </c>
      <c r="D16" s="81" t="str">
        <f>FIXED(VLOOKUP($M16,'Full Sample by BMI Level'!$A:$AH,4,0),3)</f>
        <v>0.494</v>
      </c>
      <c r="E16" s="80" t="str">
        <f>FIXED(VLOOKUP($M16,'Full Sample by BMI Level'!$A:$AH,31,0),3)</f>
        <v>0.389</v>
      </c>
      <c r="F16" s="81" t="str">
        <f>FIXED(VLOOKUP($M16,'Full Sample by BMI Level'!$A:$AH,32,0),3)</f>
        <v>0.488</v>
      </c>
      <c r="G16" s="80" t="str">
        <f>FIXED(VLOOKUP($M16,'Full Sample by BMI Level'!$A:$AH,10,0),3)</f>
        <v>0.497</v>
      </c>
      <c r="H16" s="81" t="str">
        <f>FIXED(VLOOKUP($M16,'Full Sample by BMI Level'!$A:$AH,11,0),3)</f>
        <v>0.500</v>
      </c>
      <c r="I16" s="80" t="str">
        <f>FIXED(VLOOKUP($M16,'Full Sample by BMI Level'!$A:$AH,17,0),3)</f>
        <v>0.631</v>
      </c>
      <c r="J16" s="81" t="str">
        <f>FIXED(VLOOKUP($M16,'Full Sample by BMI Level'!$A:$AH,18,0),3)</f>
        <v>0.482</v>
      </c>
      <c r="K16" s="80" t="str">
        <f>FIXED(VLOOKUP($M16,'Full Sample by BMI Level'!$A:$AH,24,0),3)</f>
        <v>0.693</v>
      </c>
      <c r="L16" s="81" t="str">
        <f>FIXED(VLOOKUP($M16,'Full Sample by BMI Level'!$A:$AH,25,0),3)</f>
        <v>0.461</v>
      </c>
      <c r="M16" s="11" t="s">
        <v>172</v>
      </c>
    </row>
    <row r="17" spans="1:13" x14ac:dyDescent="0.25">
      <c r="A17" s="79" t="s">
        <v>89</v>
      </c>
      <c r="B17" s="86" t="s">
        <v>581</v>
      </c>
      <c r="C17" s="80" t="str">
        <f>FIXED(VLOOKUP($M17,'Full Sample by BMI Level'!$A:$AH,3,0),3)</f>
        <v>0.499</v>
      </c>
      <c r="D17" s="81" t="str">
        <f>FIXED(VLOOKUP($M17,'Full Sample by BMI Level'!$A:$AH,4,0),3)</f>
        <v>0.500</v>
      </c>
      <c r="E17" s="80" t="str">
        <f>FIXED(VLOOKUP($M17,'Full Sample by BMI Level'!$A:$AH,31,0),3)</f>
        <v>0.688</v>
      </c>
      <c r="F17" s="81" t="str">
        <f>FIXED(VLOOKUP($M17,'Full Sample by BMI Level'!$A:$AH,32,0),3)</f>
        <v>0.464</v>
      </c>
      <c r="G17" s="80" t="str">
        <f>FIXED(VLOOKUP($M17,'Full Sample by BMI Level'!$A:$AH,10,0),3)</f>
        <v>0.487</v>
      </c>
      <c r="H17" s="81" t="str">
        <f>FIXED(VLOOKUP($M17,'Full Sample by BMI Level'!$A:$AH,11,0),3)</f>
        <v>0.500</v>
      </c>
      <c r="I17" s="80" t="str">
        <f>FIXED(VLOOKUP($M17,'Full Sample by BMI Level'!$A:$AH,17,0),3)</f>
        <v>0.431</v>
      </c>
      <c r="J17" s="81" t="str">
        <f>FIXED(VLOOKUP($M17,'Full Sample by BMI Level'!$A:$AH,18,0),3)</f>
        <v>0.495</v>
      </c>
      <c r="K17" s="80" t="str">
        <f>FIXED(VLOOKUP($M17,'Full Sample by BMI Level'!$A:$AH,24,0),3)</f>
        <v>0.575</v>
      </c>
      <c r="L17" s="81" t="str">
        <f>FIXED(VLOOKUP($M17,'Full Sample by BMI Level'!$A:$AH,25,0),3)</f>
        <v>0.494</v>
      </c>
      <c r="M17" s="11" t="s">
        <v>124</v>
      </c>
    </row>
    <row r="18" spans="1:13" x14ac:dyDescent="0.25">
      <c r="A18" s="79" t="s">
        <v>580</v>
      </c>
      <c r="B18" s="86" t="s">
        <v>579</v>
      </c>
      <c r="C18" s="80" t="str">
        <f>FIXED(VLOOKUP($M18,'Full Sample by BMI Level'!$A:$AH,3,0),3)</f>
        <v>0.501</v>
      </c>
      <c r="D18" s="81" t="str">
        <f>FIXED(VLOOKUP($M18,'Full Sample by BMI Level'!$A:$AH,4,0),3)</f>
        <v>0.500</v>
      </c>
      <c r="E18" s="80" t="str">
        <f>FIXED(VLOOKUP($M18,'Full Sample by BMI Level'!$A:$AH,31,0),3)</f>
        <v>0.312</v>
      </c>
      <c r="F18" s="81" t="str">
        <f>FIXED(VLOOKUP($M18,'Full Sample by BMI Level'!$A:$AH,32,0),3)</f>
        <v>0.464</v>
      </c>
      <c r="G18" s="80" t="str">
        <f>FIXED(VLOOKUP($M18,'Full Sample by BMI Level'!$A:$AH,10,0),3)</f>
        <v>0.513</v>
      </c>
      <c r="H18" s="81" t="str">
        <f>FIXED(VLOOKUP($M18,'Full Sample by BMI Level'!$A:$AH,11,0),3)</f>
        <v>0.500</v>
      </c>
      <c r="I18" s="80" t="str">
        <f>FIXED(VLOOKUP($M18,'Full Sample by BMI Level'!$A:$AH,17,0),3)</f>
        <v>0.569</v>
      </c>
      <c r="J18" s="81" t="str">
        <f>FIXED(VLOOKUP($M18,'Full Sample by BMI Level'!$A:$AH,18,0),3)</f>
        <v>0.495</v>
      </c>
      <c r="K18" s="80" t="str">
        <f>FIXED(VLOOKUP($M18,'Full Sample by BMI Level'!$A:$AH,24,0),3)</f>
        <v>0.425</v>
      </c>
      <c r="L18" s="81" t="str">
        <f>FIXED(VLOOKUP($M18,'Full Sample by BMI Level'!$A:$AH,25,0),3)</f>
        <v>0.494</v>
      </c>
      <c r="M18" s="11" t="s">
        <v>518</v>
      </c>
    </row>
    <row r="19" spans="1:13" x14ac:dyDescent="0.25">
      <c r="A19" s="79" t="s">
        <v>578</v>
      </c>
      <c r="B19" s="86" t="s">
        <v>577</v>
      </c>
      <c r="C19" s="80" t="str">
        <f>FIXED(VLOOKUP($M19,'Full Sample by BMI Level'!$A:$AH,3,0),3)</f>
        <v>0.443</v>
      </c>
      <c r="D19" s="81" t="str">
        <f>FIXED(VLOOKUP($M19,'Full Sample by BMI Level'!$A:$AH,4,0),3)</f>
        <v>0.497</v>
      </c>
      <c r="E19" s="80" t="str">
        <f>FIXED(VLOOKUP($M19,'Full Sample by BMI Level'!$A:$AH,31,0),3)</f>
        <v>0.586</v>
      </c>
      <c r="F19" s="81" t="str">
        <f>FIXED(VLOOKUP($M19,'Full Sample by BMI Level'!$A:$AH,32,0),3)</f>
        <v>0.493</v>
      </c>
      <c r="G19" s="80" t="str">
        <f>FIXED(VLOOKUP($M19,'Full Sample by BMI Level'!$A:$AH,10,0),3)</f>
        <v>0.489</v>
      </c>
      <c r="H19" s="81" t="str">
        <f>FIXED(VLOOKUP($M19,'Full Sample by BMI Level'!$A:$AH,11,0),3)</f>
        <v>0.500</v>
      </c>
      <c r="I19" s="80" t="str">
        <f>FIXED(VLOOKUP($M19,'Full Sample by BMI Level'!$A:$AH,17,0),3)</f>
        <v>0.423</v>
      </c>
      <c r="J19" s="81" t="str">
        <f>FIXED(VLOOKUP($M19,'Full Sample by BMI Level'!$A:$AH,18,0),3)</f>
        <v>0.494</v>
      </c>
      <c r="K19" s="80" t="str">
        <f>FIXED(VLOOKUP($M19,'Full Sample by BMI Level'!$A:$AH,24,0),3)</f>
        <v>0.362</v>
      </c>
      <c r="L19" s="81" t="str">
        <f>FIXED(VLOOKUP($M19,'Full Sample by BMI Level'!$A:$AH,25,0),3)</f>
        <v>0.481</v>
      </c>
      <c r="M19" s="11" t="s">
        <v>516</v>
      </c>
    </row>
    <row r="20" spans="1:13" x14ac:dyDescent="0.25">
      <c r="A20" s="79" t="s">
        <v>90</v>
      </c>
      <c r="B20" s="86" t="s">
        <v>576</v>
      </c>
      <c r="C20" s="80" t="str">
        <f>FIXED(VLOOKUP($M20,'Full Sample by BMI Level'!$A:$AH,3,0),3)</f>
        <v>0.365</v>
      </c>
      <c r="D20" s="81" t="str">
        <f>FIXED(VLOOKUP($M20,'Full Sample by BMI Level'!$A:$AH,4,0),3)</f>
        <v>0.481</v>
      </c>
      <c r="E20" s="80" t="str">
        <f>FIXED(VLOOKUP($M20,'Full Sample by BMI Level'!$A:$AH,31,0),3)</f>
        <v>0.276</v>
      </c>
      <c r="F20" s="81" t="str">
        <f>FIXED(VLOOKUP($M20,'Full Sample by BMI Level'!$A:$AH,32,0),3)</f>
        <v>0.448</v>
      </c>
      <c r="G20" s="80" t="str">
        <f>FIXED(VLOOKUP($M20,'Full Sample by BMI Level'!$A:$AH,10,0),3)</f>
        <v>0.341</v>
      </c>
      <c r="H20" s="81" t="str">
        <f>FIXED(VLOOKUP($M20,'Full Sample by BMI Level'!$A:$AH,11,0),3)</f>
        <v>0.474</v>
      </c>
      <c r="I20" s="80" t="str">
        <f>FIXED(VLOOKUP($M20,'Full Sample by BMI Level'!$A:$AH,17,0),3)</f>
        <v>0.371</v>
      </c>
      <c r="J20" s="81" t="str">
        <f>FIXED(VLOOKUP($M20,'Full Sample by BMI Level'!$A:$AH,18,0),3)</f>
        <v>0.483</v>
      </c>
      <c r="K20" s="80" t="str">
        <f>FIXED(VLOOKUP($M20,'Full Sample by BMI Level'!$A:$AH,24,0),3)</f>
        <v>0.413</v>
      </c>
      <c r="L20" s="81" t="str">
        <f>FIXED(VLOOKUP($M20,'Full Sample by BMI Level'!$A:$AH,25,0),3)</f>
        <v>0.492</v>
      </c>
      <c r="M20" s="11" t="s">
        <v>23</v>
      </c>
    </row>
    <row r="21" spans="1:13" x14ac:dyDescent="0.25">
      <c r="A21" s="79" t="s">
        <v>91</v>
      </c>
      <c r="B21" s="86" t="s">
        <v>575</v>
      </c>
      <c r="C21" s="80" t="str">
        <f>FIXED(VLOOKUP($M21,'Full Sample by BMI Level'!$A:$AH,3,0),3)</f>
        <v>0.192</v>
      </c>
      <c r="D21" s="81" t="str">
        <f>FIXED(VLOOKUP($M21,'Full Sample by BMI Level'!$A:$AH,4,0),3)</f>
        <v>0.394</v>
      </c>
      <c r="E21" s="80" t="str">
        <f>FIXED(VLOOKUP($M21,'Full Sample by BMI Level'!$A:$AH,31,0),3)</f>
        <v>0.138</v>
      </c>
      <c r="F21" s="81" t="str">
        <f>FIXED(VLOOKUP($M21,'Full Sample by BMI Level'!$A:$AH,32,0),3)</f>
        <v>0.345</v>
      </c>
      <c r="G21" s="80" t="str">
        <f>FIXED(VLOOKUP($M21,'Full Sample by BMI Level'!$A:$AH,10,0),3)</f>
        <v>0.170</v>
      </c>
      <c r="H21" s="81" t="str">
        <f>FIXED(VLOOKUP($M21,'Full Sample by BMI Level'!$A:$AH,11,0),3)</f>
        <v>0.376</v>
      </c>
      <c r="I21" s="80" t="str">
        <f>FIXED(VLOOKUP($M21,'Full Sample by BMI Level'!$A:$AH,17,0),3)</f>
        <v>0.206</v>
      </c>
      <c r="J21" s="81" t="str">
        <f>FIXED(VLOOKUP($M21,'Full Sample by BMI Level'!$A:$AH,18,0),3)</f>
        <v>0.405</v>
      </c>
      <c r="K21" s="80" t="str">
        <f>FIXED(VLOOKUP($M21,'Full Sample by BMI Level'!$A:$AH,24,0),3)</f>
        <v>0.226</v>
      </c>
      <c r="L21" s="81" t="str">
        <f>FIXED(VLOOKUP($M21,'Full Sample by BMI Level'!$A:$AH,25,0),3)</f>
        <v>0.418</v>
      </c>
      <c r="M21" s="11" t="s">
        <v>24</v>
      </c>
    </row>
    <row r="22" spans="1:13" x14ac:dyDescent="0.25">
      <c r="A22" s="79" t="s">
        <v>574</v>
      </c>
      <c r="B22" s="86" t="s">
        <v>573</v>
      </c>
      <c r="C22" s="80" t="str">
        <f>FIXED(VLOOKUP($M22,'Full Sample by BMI Level'!$A:$AH,3,0),3)</f>
        <v>0.842</v>
      </c>
      <c r="D22" s="81" t="str">
        <f>FIXED(VLOOKUP($M22,'Full Sample by BMI Level'!$A:$AH,4,0),3)</f>
        <v>0.365</v>
      </c>
      <c r="E22" s="80" t="str">
        <f>FIXED(VLOOKUP($M22,'Full Sample by BMI Level'!$A:$AH,31,0),3)</f>
        <v>0.885</v>
      </c>
      <c r="F22" s="81" t="str">
        <f>FIXED(VLOOKUP($M22,'Full Sample by BMI Level'!$A:$AH,32,0),3)</f>
        <v>0.320</v>
      </c>
      <c r="G22" s="80" t="str">
        <f>FIXED(VLOOKUP($M22,'Full Sample by BMI Level'!$A:$AH,10,0),3)</f>
        <v>0.877</v>
      </c>
      <c r="H22" s="81" t="str">
        <f>FIXED(VLOOKUP($M22,'Full Sample by BMI Level'!$A:$AH,11,0),3)</f>
        <v>0.328</v>
      </c>
      <c r="I22" s="80" t="str">
        <f>FIXED(VLOOKUP($M22,'Full Sample by BMI Level'!$A:$AH,17,0),3)</f>
        <v>0.829</v>
      </c>
      <c r="J22" s="81" t="str">
        <f>FIXED(VLOOKUP($M22,'Full Sample by BMI Level'!$A:$AH,18,0),3)</f>
        <v>0.377</v>
      </c>
      <c r="K22" s="80" t="str">
        <f>FIXED(VLOOKUP($M22,'Full Sample by BMI Level'!$A:$AH,24,0),3)</f>
        <v>0.783</v>
      </c>
      <c r="L22" s="81" t="str">
        <f>FIXED(VLOOKUP($M22,'Full Sample by BMI Level'!$A:$AH,25,0),3)</f>
        <v>0.412</v>
      </c>
      <c r="M22" s="11" t="s">
        <v>514</v>
      </c>
    </row>
    <row r="23" spans="1:13" x14ac:dyDescent="0.25">
      <c r="A23" s="79" t="s">
        <v>92</v>
      </c>
      <c r="B23" s="86" t="s">
        <v>572</v>
      </c>
      <c r="C23" s="80" t="str">
        <f>FIXED(VLOOKUP($M23,'Full Sample by BMI Level'!$A:$AH,3,0),3)</f>
        <v>0.124</v>
      </c>
      <c r="D23" s="81" t="str">
        <f>FIXED(VLOOKUP($M23,'Full Sample by BMI Level'!$A:$AH,4,0),3)</f>
        <v>0.329</v>
      </c>
      <c r="E23" s="80" t="str">
        <f>FIXED(VLOOKUP($M23,'Full Sample by BMI Level'!$A:$AH,31,0),3)</f>
        <v>0.064</v>
      </c>
      <c r="F23" s="81" t="str">
        <f>FIXED(VLOOKUP($M23,'Full Sample by BMI Level'!$A:$AH,32,0),3)</f>
        <v>0.245</v>
      </c>
      <c r="G23" s="80" t="str">
        <f>FIXED(VLOOKUP($M23,'Full Sample by BMI Level'!$A:$AH,10,0),3)</f>
        <v>0.093</v>
      </c>
      <c r="H23" s="81" t="str">
        <f>FIXED(VLOOKUP($M23,'Full Sample by BMI Level'!$A:$AH,11,0),3)</f>
        <v>0.291</v>
      </c>
      <c r="I23" s="80" t="str">
        <f>FIXED(VLOOKUP($M23,'Full Sample by BMI Level'!$A:$AH,17,0),3)</f>
        <v>0.134</v>
      </c>
      <c r="J23" s="81" t="str">
        <f>FIXED(VLOOKUP($M23,'Full Sample by BMI Level'!$A:$AH,18,0),3)</f>
        <v>0.340</v>
      </c>
      <c r="K23" s="80" t="str">
        <f>FIXED(VLOOKUP($M23,'Full Sample by BMI Level'!$A:$AH,24,0),3)</f>
        <v>0.177</v>
      </c>
      <c r="L23" s="81" t="str">
        <f>FIXED(VLOOKUP($M23,'Full Sample by BMI Level'!$A:$AH,25,0),3)</f>
        <v>0.382</v>
      </c>
      <c r="M23" s="11" t="s">
        <v>25</v>
      </c>
    </row>
    <row r="24" spans="1:13" x14ac:dyDescent="0.25">
      <c r="A24" s="79" t="s">
        <v>93</v>
      </c>
      <c r="B24" s="86" t="s">
        <v>571</v>
      </c>
      <c r="C24" s="80" t="str">
        <f>FIXED(VLOOKUP($M24,'Full Sample by BMI Level'!$A:$AH,3,0),3)</f>
        <v>0.035</v>
      </c>
      <c r="D24" s="81" t="str">
        <f>FIXED(VLOOKUP($M24,'Full Sample by BMI Level'!$A:$AH,4,0),3)</f>
        <v>0.183</v>
      </c>
      <c r="E24" s="80" t="str">
        <f>FIXED(VLOOKUP($M24,'Full Sample by BMI Level'!$A:$AH,31,0),3)</f>
        <v>0.051</v>
      </c>
      <c r="F24" s="81" t="str">
        <f>FIXED(VLOOKUP($M24,'Full Sample by BMI Level'!$A:$AH,32,0),3)</f>
        <v>0.221</v>
      </c>
      <c r="G24" s="80" t="str">
        <f>FIXED(VLOOKUP($M24,'Full Sample by BMI Level'!$A:$AH,10,0),3)</f>
        <v>0.029</v>
      </c>
      <c r="H24" s="81" t="str">
        <f>FIXED(VLOOKUP($M24,'Full Sample by BMI Level'!$A:$AH,11,0),3)</f>
        <v>0.169</v>
      </c>
      <c r="I24" s="80" t="str">
        <f>FIXED(VLOOKUP($M24,'Full Sample by BMI Level'!$A:$AH,17,0),3)</f>
        <v>0.037</v>
      </c>
      <c r="J24" s="81" t="str">
        <f>FIXED(VLOOKUP($M24,'Full Sample by BMI Level'!$A:$AH,18,0),3)</f>
        <v>0.190</v>
      </c>
      <c r="K24" s="80" t="str">
        <f>FIXED(VLOOKUP($M24,'Full Sample by BMI Level'!$A:$AH,24,0),3)</f>
        <v>0.040</v>
      </c>
      <c r="L24" s="81" t="str">
        <f>FIXED(VLOOKUP($M24,'Full Sample by BMI Level'!$A:$AH,25,0),3)</f>
        <v>0.197</v>
      </c>
      <c r="M24" s="11" t="s">
        <v>26</v>
      </c>
    </row>
    <row r="25" spans="1:13" x14ac:dyDescent="0.25">
      <c r="A25" s="79" t="s">
        <v>32</v>
      </c>
      <c r="B25" s="86" t="s">
        <v>570</v>
      </c>
      <c r="C25" s="80" t="str">
        <f>FIXED(VLOOKUP($M25,'Full Sample by BMI Level'!$A:$AH,3,0),3)</f>
        <v>0.453</v>
      </c>
      <c r="D25" s="81" t="str">
        <f>FIXED(VLOOKUP($M25,'Full Sample by BMI Level'!$A:$AH,4,0),3)</f>
        <v>0.790</v>
      </c>
      <c r="E25" s="80" t="str">
        <f>FIXED(VLOOKUP($M25,'Full Sample by BMI Level'!$A:$AH,31,0),3)</f>
        <v>0.338</v>
      </c>
      <c r="F25" s="81" t="str">
        <f>FIXED(VLOOKUP($M25,'Full Sample by BMI Level'!$A:$AH,32,0),3)</f>
        <v>0.708</v>
      </c>
      <c r="G25" s="80" t="str">
        <f>FIXED(VLOOKUP($M25,'Full Sample by BMI Level'!$A:$AH,10,0),3)</f>
        <v>0.385</v>
      </c>
      <c r="H25" s="81" t="str">
        <f>FIXED(VLOOKUP($M25,'Full Sample by BMI Level'!$A:$AH,11,0),3)</f>
        <v>0.755</v>
      </c>
      <c r="I25" s="80" t="str">
        <f>FIXED(VLOOKUP($M25,'Full Sample by BMI Level'!$A:$AH,17,0),3)</f>
        <v>0.458</v>
      </c>
      <c r="J25" s="81" t="str">
        <f>FIXED(VLOOKUP($M25,'Full Sample by BMI Level'!$A:$AH,18,0),3)</f>
        <v>0.777</v>
      </c>
      <c r="K25" s="80" t="str">
        <f>FIXED(VLOOKUP($M25,'Full Sample by BMI Level'!$A:$AH,24,0),3)</f>
        <v>0.589</v>
      </c>
      <c r="L25" s="81" t="str">
        <f>FIXED(VLOOKUP($M25,'Full Sample by BMI Level'!$A:$AH,25,0),3)</f>
        <v>0.859</v>
      </c>
      <c r="M25" s="11" t="s">
        <v>32</v>
      </c>
    </row>
    <row r="26" spans="1:13" x14ac:dyDescent="0.25">
      <c r="A26" s="79" t="s">
        <v>33</v>
      </c>
      <c r="B26" s="86" t="s">
        <v>569</v>
      </c>
      <c r="C26" s="80" t="str">
        <f>FIXED(VLOOKUP($M26,'Full Sample by BMI Level'!$A:$AH,3,0),3)</f>
        <v>10.438</v>
      </c>
      <c r="D26" s="81" t="str">
        <f>FIXED(VLOOKUP($M26,'Full Sample by BMI Level'!$A:$AH,4,0),3)</f>
        <v>2.466</v>
      </c>
      <c r="E26" s="80" t="str">
        <f>FIXED(VLOOKUP($M26,'Full Sample by BMI Level'!$A:$AH,31,0),3)</f>
        <v>10.450</v>
      </c>
      <c r="F26" s="81" t="str">
        <f>FIXED(VLOOKUP($M26,'Full Sample by BMI Level'!$A:$AH,32,0),3)</f>
        <v>2.177</v>
      </c>
      <c r="G26" s="80" t="str">
        <f>FIXED(VLOOKUP($M26,'Full Sample by BMI Level'!$A:$AH,10,0),3)</f>
        <v>10.492</v>
      </c>
      <c r="H26" s="81" t="str">
        <f>FIXED(VLOOKUP($M26,'Full Sample by BMI Level'!$A:$AH,11,0),3)</f>
        <v>2.417</v>
      </c>
      <c r="I26" s="80" t="str">
        <f>FIXED(VLOOKUP($M26,'Full Sample by BMI Level'!$A:$AH,17,0),3)</f>
        <v>10.436</v>
      </c>
      <c r="J26" s="81" t="str">
        <f>FIXED(VLOOKUP($M26,'Full Sample by BMI Level'!$A:$AH,18,0),3)</f>
        <v>2.523</v>
      </c>
      <c r="K26" s="80" t="str">
        <f>FIXED(VLOOKUP($M26,'Full Sample by BMI Level'!$A:$AH,24,0),3)</f>
        <v>10.337</v>
      </c>
      <c r="L26" s="81" t="str">
        <f>FIXED(VLOOKUP($M26,'Full Sample by BMI Level'!$A:$AH,25,0),3)</f>
        <v>2.521</v>
      </c>
      <c r="M26" s="11" t="s">
        <v>33</v>
      </c>
    </row>
    <row r="27" spans="1:13" x14ac:dyDescent="0.25">
      <c r="A27" s="79" t="s">
        <v>118</v>
      </c>
      <c r="B27" s="86" t="s">
        <v>568</v>
      </c>
      <c r="C27" s="80" t="str">
        <f>FIXED(VLOOKUP($M27,'Full Sample by BMI Level'!$A:$AH,3,0),3)</f>
        <v>3.662</v>
      </c>
      <c r="D27" s="81" t="str">
        <f>FIXED(VLOOKUP($M27,'Full Sample by BMI Level'!$A:$AH,4,0),3)</f>
        <v>1.803</v>
      </c>
      <c r="E27" s="80" t="str">
        <f>FIXED(VLOOKUP($M27,'Full Sample by BMI Level'!$A:$AH,31,0),3)</f>
        <v>3.514</v>
      </c>
      <c r="F27" s="81" t="str">
        <f>FIXED(VLOOKUP($M27,'Full Sample by BMI Level'!$A:$AH,32,0),3)</f>
        <v>1.871</v>
      </c>
      <c r="G27" s="80" t="str">
        <f>FIXED(VLOOKUP($M27,'Full Sample by BMI Level'!$A:$AH,10,0),3)</f>
        <v>3.649</v>
      </c>
      <c r="H27" s="81" t="str">
        <f>FIXED(VLOOKUP($M27,'Full Sample by BMI Level'!$A:$AH,11,0),3)</f>
        <v>1.784</v>
      </c>
      <c r="I27" s="80" t="str">
        <f>FIXED(VLOOKUP($M27,'Full Sample by BMI Level'!$A:$AH,17,0),3)</f>
        <v>3.632</v>
      </c>
      <c r="J27" s="81" t="str">
        <f>FIXED(VLOOKUP($M27,'Full Sample by BMI Level'!$A:$AH,18,0),3)</f>
        <v>1.830</v>
      </c>
      <c r="K27" s="80" t="str">
        <f>FIXED(VLOOKUP($M27,'Full Sample by BMI Level'!$A:$AH,24,0),3)</f>
        <v>3.734</v>
      </c>
      <c r="L27" s="81" t="str">
        <f>FIXED(VLOOKUP($M27,'Full Sample by BMI Level'!$A:$AH,25,0),3)</f>
        <v>1.801</v>
      </c>
      <c r="M27" s="11" t="s">
        <v>118</v>
      </c>
    </row>
    <row r="28" spans="1:13" x14ac:dyDescent="0.25">
      <c r="A28" s="79" t="s">
        <v>567</v>
      </c>
      <c r="B28" s="86" t="s">
        <v>566</v>
      </c>
      <c r="C28" s="80" t="str">
        <f>FIXED(VLOOKUP($M28,'Full Sample by BMI Level'!$A:$AH,3,0),3)</f>
        <v>0.221</v>
      </c>
      <c r="D28" s="81" t="str">
        <f>FIXED(VLOOKUP($M28,'Full Sample by BMI Level'!$A:$AH,4,0),3)</f>
        <v>0.415</v>
      </c>
      <c r="E28" s="80" t="str">
        <f>FIXED(VLOOKUP($M28,'Full Sample by BMI Level'!$A:$AH,31,0),3)</f>
        <v>0.304</v>
      </c>
      <c r="F28" s="81" t="str">
        <f>FIXED(VLOOKUP($M28,'Full Sample by BMI Level'!$A:$AH,32,0),3)</f>
        <v>0.461</v>
      </c>
      <c r="G28" s="80" t="str">
        <f>FIXED(VLOOKUP($M28,'Full Sample by BMI Level'!$A:$AH,10,0),3)</f>
        <v>0.221</v>
      </c>
      <c r="H28" s="81" t="str">
        <f>FIXED(VLOOKUP($M28,'Full Sample by BMI Level'!$A:$AH,11,0),3)</f>
        <v>0.415</v>
      </c>
      <c r="I28" s="80" t="str">
        <f>FIXED(VLOOKUP($M28,'Full Sample by BMI Level'!$A:$AH,17,0),3)</f>
        <v>0.202</v>
      </c>
      <c r="J28" s="81" t="str">
        <f>FIXED(VLOOKUP($M28,'Full Sample by BMI Level'!$A:$AH,18,0),3)</f>
        <v>0.401</v>
      </c>
      <c r="K28" s="80" t="str">
        <f>FIXED(VLOOKUP($M28,'Full Sample by BMI Level'!$A:$AH,24,0),3)</f>
        <v>0.233</v>
      </c>
      <c r="L28" s="81" t="str">
        <f>FIXED(VLOOKUP($M28,'Full Sample by BMI Level'!$A:$AH,25,0),3)</f>
        <v>0.423</v>
      </c>
      <c r="M28" s="11" t="s">
        <v>512</v>
      </c>
    </row>
    <row r="29" spans="1:13" x14ac:dyDescent="0.25">
      <c r="A29" s="79" t="s">
        <v>95</v>
      </c>
      <c r="B29" s="86" t="s">
        <v>565</v>
      </c>
      <c r="C29" s="80" t="str">
        <f>FIXED(VLOOKUP($M29,'Full Sample by BMI Level'!$A:$AH,3,0),3)</f>
        <v>0.317</v>
      </c>
      <c r="D29" s="81" t="str">
        <f>FIXED(VLOOKUP($M29,'Full Sample by BMI Level'!$A:$AH,4,0),3)</f>
        <v>0.465</v>
      </c>
      <c r="E29" s="80" t="str">
        <f>FIXED(VLOOKUP($M29,'Full Sample by BMI Level'!$A:$AH,31,0),3)</f>
        <v>0.276</v>
      </c>
      <c r="F29" s="81" t="str">
        <f>FIXED(VLOOKUP($M29,'Full Sample by BMI Level'!$A:$AH,32,0),3)</f>
        <v>0.448</v>
      </c>
      <c r="G29" s="80" t="str">
        <f>FIXED(VLOOKUP($M29,'Full Sample by BMI Level'!$A:$AH,10,0),3)</f>
        <v>0.303</v>
      </c>
      <c r="H29" s="81" t="str">
        <f>FIXED(VLOOKUP($M29,'Full Sample by BMI Level'!$A:$AH,11,0),3)</f>
        <v>0.459</v>
      </c>
      <c r="I29" s="80" t="str">
        <f>FIXED(VLOOKUP($M29,'Full Sample by BMI Level'!$A:$AH,17,0),3)</f>
        <v>0.331</v>
      </c>
      <c r="J29" s="81" t="str">
        <f>FIXED(VLOOKUP($M29,'Full Sample by BMI Level'!$A:$AH,18,0),3)</f>
        <v>0.471</v>
      </c>
      <c r="K29" s="80" t="str">
        <f>FIXED(VLOOKUP($M29,'Full Sample by BMI Level'!$A:$AH,24,0),3)</f>
        <v>0.334</v>
      </c>
      <c r="L29" s="81" t="str">
        <f>FIXED(VLOOKUP($M29,'Full Sample by BMI Level'!$A:$AH,25,0),3)</f>
        <v>0.472</v>
      </c>
      <c r="M29" s="11" t="s">
        <v>29</v>
      </c>
    </row>
    <row r="30" spans="1:13" x14ac:dyDescent="0.25">
      <c r="A30" s="79" t="s">
        <v>96</v>
      </c>
      <c r="B30" s="86" t="s">
        <v>564</v>
      </c>
      <c r="C30" s="80" t="str">
        <f>FIXED(VLOOKUP($M30,'Full Sample by BMI Level'!$A:$AH,3,0),3)</f>
        <v>0.361</v>
      </c>
      <c r="D30" s="81" t="str">
        <f>FIXED(VLOOKUP($M30,'Full Sample by BMI Level'!$A:$AH,4,0),3)</f>
        <v>0.480</v>
      </c>
      <c r="E30" s="80" t="str">
        <f>FIXED(VLOOKUP($M30,'Full Sample by BMI Level'!$A:$AH,31,0),3)</f>
        <v>0.345</v>
      </c>
      <c r="F30" s="81" t="str">
        <f>FIXED(VLOOKUP($M30,'Full Sample by BMI Level'!$A:$AH,32,0),3)</f>
        <v>0.476</v>
      </c>
      <c r="G30" s="80" t="str">
        <f>FIXED(VLOOKUP($M30,'Full Sample by BMI Level'!$A:$AH,10,0),3)</f>
        <v>0.369</v>
      </c>
      <c r="H30" s="81" t="str">
        <f>FIXED(VLOOKUP($M30,'Full Sample by BMI Level'!$A:$AH,11,0),3)</f>
        <v>0.483</v>
      </c>
      <c r="I30" s="80" t="str">
        <f>FIXED(VLOOKUP($M30,'Full Sample by BMI Level'!$A:$AH,17,0),3)</f>
        <v>0.357</v>
      </c>
      <c r="J30" s="81" t="str">
        <f>FIXED(VLOOKUP($M30,'Full Sample by BMI Level'!$A:$AH,18,0),3)</f>
        <v>0.479</v>
      </c>
      <c r="K30" s="80" t="str">
        <f>FIXED(VLOOKUP($M30,'Full Sample by BMI Level'!$A:$AH,24,0),3)</f>
        <v>0.353</v>
      </c>
      <c r="L30" s="81" t="str">
        <f>FIXED(VLOOKUP($M30,'Full Sample by BMI Level'!$A:$AH,25,0),3)</f>
        <v>0.478</v>
      </c>
      <c r="M30" s="11" t="s">
        <v>30</v>
      </c>
    </row>
    <row r="31" spans="1:13" x14ac:dyDescent="0.25">
      <c r="A31" s="79" t="s">
        <v>97</v>
      </c>
      <c r="B31" s="86" t="s">
        <v>563</v>
      </c>
      <c r="C31" s="80" t="str">
        <f>FIXED(VLOOKUP($M31,'Full Sample by BMI Level'!$A:$AH,3,0),3)</f>
        <v>0.078</v>
      </c>
      <c r="D31" s="81" t="str">
        <f>FIXED(VLOOKUP($M31,'Full Sample by BMI Level'!$A:$AH,4,0),3)</f>
        <v>0.268</v>
      </c>
      <c r="E31" s="80" t="str">
        <f>FIXED(VLOOKUP($M31,'Full Sample by BMI Level'!$A:$AH,31,0),3)</f>
        <v>0.049</v>
      </c>
      <c r="F31" s="81" t="str">
        <f>FIXED(VLOOKUP($M31,'Full Sample by BMI Level'!$A:$AH,32,0),3)</f>
        <v>0.215</v>
      </c>
      <c r="G31" s="80" t="str">
        <f>FIXED(VLOOKUP($M31,'Full Sample by BMI Level'!$A:$AH,10,0),3)</f>
        <v>0.084</v>
      </c>
      <c r="H31" s="81" t="str">
        <f>FIXED(VLOOKUP($M31,'Full Sample by BMI Level'!$A:$AH,11,0),3)</f>
        <v>0.277</v>
      </c>
      <c r="I31" s="80" t="str">
        <f>FIXED(VLOOKUP($M31,'Full Sample by BMI Level'!$A:$AH,17,0),3)</f>
        <v>0.085</v>
      </c>
      <c r="J31" s="81" t="str">
        <f>FIXED(VLOOKUP($M31,'Full Sample by BMI Level'!$A:$AH,18,0),3)</f>
        <v>0.279</v>
      </c>
      <c r="K31" s="80" t="str">
        <f>FIXED(VLOOKUP($M31,'Full Sample by BMI Level'!$A:$AH,24,0),3)</f>
        <v>0.063</v>
      </c>
      <c r="L31" s="81" t="str">
        <f>FIXED(VLOOKUP($M31,'Full Sample by BMI Level'!$A:$AH,25,0),3)</f>
        <v>0.243</v>
      </c>
      <c r="M31" s="11" t="s">
        <v>27</v>
      </c>
    </row>
    <row r="32" spans="1:13" x14ac:dyDescent="0.25">
      <c r="A32" s="79" t="s">
        <v>98</v>
      </c>
      <c r="B32" s="86" t="s">
        <v>562</v>
      </c>
      <c r="C32" s="80" t="str">
        <f>FIXED(VLOOKUP($M32,'Full Sample by BMI Level'!$A:$AH,3,0),3)</f>
        <v>0.023</v>
      </c>
      <c r="D32" s="81" t="str">
        <f>FIXED(VLOOKUP($M32,'Full Sample by BMI Level'!$A:$AH,4,0),3)</f>
        <v>0.148</v>
      </c>
      <c r="E32" s="80" t="str">
        <f>FIXED(VLOOKUP($M32,'Full Sample by BMI Level'!$A:$AH,31,0),3)</f>
        <v>0.026</v>
      </c>
      <c r="F32" s="81" t="str">
        <f>FIXED(VLOOKUP($M32,'Full Sample by BMI Level'!$A:$AH,32,0),3)</f>
        <v>0.158</v>
      </c>
      <c r="G32" s="80" t="str">
        <f>FIXED(VLOOKUP($M32,'Full Sample by BMI Level'!$A:$AH,10,0),3)</f>
        <v>0.024</v>
      </c>
      <c r="H32" s="81" t="str">
        <f>FIXED(VLOOKUP($M32,'Full Sample by BMI Level'!$A:$AH,11,0),3)</f>
        <v>0.153</v>
      </c>
      <c r="I32" s="80" t="str">
        <f>FIXED(VLOOKUP($M32,'Full Sample by BMI Level'!$A:$AH,17,0),3)</f>
        <v>0.025</v>
      </c>
      <c r="J32" s="81" t="str">
        <f>FIXED(VLOOKUP($M32,'Full Sample by BMI Level'!$A:$AH,18,0),3)</f>
        <v>0.156</v>
      </c>
      <c r="K32" s="80" t="str">
        <f>FIXED(VLOOKUP($M32,'Full Sample by BMI Level'!$A:$AH,24,0),3)</f>
        <v>0.017</v>
      </c>
      <c r="L32" s="81" t="str">
        <f>FIXED(VLOOKUP($M32,'Full Sample by BMI Level'!$A:$AH,25,0),3)</f>
        <v>0.129</v>
      </c>
      <c r="M32" s="11" t="s">
        <v>28</v>
      </c>
    </row>
    <row r="33" spans="1:13" x14ac:dyDescent="0.25">
      <c r="A33" s="79" t="s">
        <v>34</v>
      </c>
      <c r="B33" s="86" t="s">
        <v>561</v>
      </c>
      <c r="C33" s="80" t="str">
        <f>FIXED(VLOOKUP($M33,'Full Sample by BMI Level'!$A:$AH,3,0),3)</f>
        <v>38.563</v>
      </c>
      <c r="D33" s="81" t="str">
        <f>FIXED(VLOOKUP($M33,'Full Sample by BMI Level'!$A:$AH,4,0),3)</f>
        <v>28.572</v>
      </c>
      <c r="E33" s="80" t="str">
        <f>FIXED(VLOOKUP($M33,'Full Sample by BMI Level'!$A:$AH,31,0),3)</f>
        <v>38.113</v>
      </c>
      <c r="F33" s="81" t="str">
        <f>FIXED(VLOOKUP($M33,'Full Sample by BMI Level'!$A:$AH,32,0),3)</f>
        <v>28.377</v>
      </c>
      <c r="G33" s="80" t="str">
        <f>FIXED(VLOOKUP($M33,'Full Sample by BMI Level'!$A:$AH,10,0),3)</f>
        <v>40.848</v>
      </c>
      <c r="H33" s="81" t="str">
        <f>FIXED(VLOOKUP($M33,'Full Sample by BMI Level'!$A:$AH,11,0),3)</f>
        <v>29.384</v>
      </c>
      <c r="I33" s="80" t="str">
        <f>FIXED(VLOOKUP($M33,'Full Sample by BMI Level'!$A:$AH,17,0),3)</f>
        <v>37.912</v>
      </c>
      <c r="J33" s="81" t="str">
        <f>FIXED(VLOOKUP($M33,'Full Sample by BMI Level'!$A:$AH,18,0),3)</f>
        <v>28.379</v>
      </c>
      <c r="K33" s="80" t="str">
        <f>FIXED(VLOOKUP($M33,'Full Sample by BMI Level'!$A:$AH,24,0),3)</f>
        <v>34.977</v>
      </c>
      <c r="L33" s="81" t="str">
        <f>FIXED(VLOOKUP($M33,'Full Sample by BMI Level'!$A:$AH,25,0),3)</f>
        <v>26.784</v>
      </c>
      <c r="M33" s="11" t="s">
        <v>34</v>
      </c>
    </row>
    <row r="34" spans="1:13" x14ac:dyDescent="0.25">
      <c r="A34" s="79" t="s">
        <v>35</v>
      </c>
      <c r="B34" s="86" t="s">
        <v>560</v>
      </c>
      <c r="C34" s="80" t="str">
        <f>FIXED(VLOOKUP($M34,'Full Sample by BMI Level'!$A:$AH,3,0),3)</f>
        <v>21.655</v>
      </c>
      <c r="D34" s="81" t="str">
        <f>FIXED(VLOOKUP($M34,'Full Sample by BMI Level'!$A:$AH,4,0),3)</f>
        <v>51.615</v>
      </c>
      <c r="E34" s="80" t="str">
        <f>FIXED(VLOOKUP($M34,'Full Sample by BMI Level'!$A:$AH,31,0),3)</f>
        <v>15.425</v>
      </c>
      <c r="F34" s="81" t="str">
        <f>FIXED(VLOOKUP($M34,'Full Sample by BMI Level'!$A:$AH,32,0),3)</f>
        <v>36.544</v>
      </c>
      <c r="G34" s="80" t="str">
        <f>FIXED(VLOOKUP($M34,'Full Sample by BMI Level'!$A:$AH,10,0),3)</f>
        <v>19.754</v>
      </c>
      <c r="H34" s="81" t="str">
        <f>FIXED(VLOOKUP($M34,'Full Sample by BMI Level'!$A:$AH,11,0),3)</f>
        <v>49.229</v>
      </c>
      <c r="I34" s="80" t="str">
        <f>FIXED(VLOOKUP($M34,'Full Sample by BMI Level'!$A:$AH,17,0),3)</f>
        <v>22.063</v>
      </c>
      <c r="J34" s="81" t="str">
        <f>FIXED(VLOOKUP($M34,'Full Sample by BMI Level'!$A:$AH,18,0),3)</f>
        <v>51.395</v>
      </c>
      <c r="K34" s="80" t="str">
        <f>FIXED(VLOOKUP($M34,'Full Sample by BMI Level'!$A:$AH,24,0),3)</f>
        <v>25.483</v>
      </c>
      <c r="L34" s="81" t="str">
        <f>FIXED(VLOOKUP($M34,'Full Sample by BMI Level'!$A:$AH,25,0),3)</f>
        <v>57.131</v>
      </c>
      <c r="M34" s="11" t="s">
        <v>35</v>
      </c>
    </row>
    <row r="35" spans="1:13" ht="30" x14ac:dyDescent="0.25">
      <c r="A35" s="79" t="s">
        <v>36</v>
      </c>
      <c r="B35" s="86" t="s">
        <v>559</v>
      </c>
      <c r="C35" s="80" t="str">
        <f>FIXED(VLOOKUP($M35,'Full Sample by BMI Level'!$A:$AH,3,0),3)</f>
        <v>182.565</v>
      </c>
      <c r="D35" s="81" t="str">
        <f>FIXED(VLOOKUP($M35,'Full Sample by BMI Level'!$A:$AH,4,0),3)</f>
        <v>147.192</v>
      </c>
      <c r="E35" s="80" t="str">
        <f>FIXED(VLOOKUP($M35,'Full Sample by BMI Level'!$A:$AH,31,0),3)</f>
        <v>133.432</v>
      </c>
      <c r="F35" s="81" t="str">
        <f>FIXED(VLOOKUP($M35,'Full Sample by BMI Level'!$A:$AH,32,0),3)</f>
        <v>126.932</v>
      </c>
      <c r="G35" s="80" t="str">
        <f>FIXED(VLOOKUP($M35,'Full Sample by BMI Level'!$A:$AH,10,0),3)</f>
        <v>161.805</v>
      </c>
      <c r="H35" s="81" t="str">
        <f>FIXED(VLOOKUP($M35,'Full Sample by BMI Level'!$A:$AH,11,0),3)</f>
        <v>137.712</v>
      </c>
      <c r="I35" s="80" t="str">
        <f>FIXED(VLOOKUP($M35,'Full Sample by BMI Level'!$A:$AH,17,0),3)</f>
        <v>194.127</v>
      </c>
      <c r="J35" s="81" t="str">
        <f>FIXED(VLOOKUP($M35,'Full Sample by BMI Level'!$A:$AH,18,0),3)</f>
        <v>148.620</v>
      </c>
      <c r="K35" s="80" t="str">
        <f>FIXED(VLOOKUP($M35,'Full Sample by BMI Level'!$A:$AH,24,0),3)</f>
        <v>214.542</v>
      </c>
      <c r="L35" s="81" t="str">
        <f>FIXED(VLOOKUP($M35,'Full Sample by BMI Level'!$A:$AH,25,0),3)</f>
        <v>157.165</v>
      </c>
      <c r="M35" s="11" t="s">
        <v>36</v>
      </c>
    </row>
    <row r="36" spans="1:13" x14ac:dyDescent="0.25">
      <c r="A36" s="79" t="s">
        <v>558</v>
      </c>
      <c r="B36" s="86" t="s">
        <v>557</v>
      </c>
      <c r="C36" s="80" t="str">
        <f>FIXED(VLOOKUP($M36,'Full Sample by BMI Level'!$A:$AH,3,0),3)</f>
        <v>0.592</v>
      </c>
      <c r="D36" s="81" t="str">
        <f>FIXED(VLOOKUP($M36,'Full Sample by BMI Level'!$A:$AH,4,0),3)</f>
        <v>0.492</v>
      </c>
      <c r="E36" s="80" t="str">
        <f>FIXED(VLOOKUP($M36,'Full Sample by BMI Level'!$A:$AH,31,0),3)</f>
        <v>0.621</v>
      </c>
      <c r="F36" s="81" t="str">
        <f>FIXED(VLOOKUP($M36,'Full Sample by BMI Level'!$A:$AH,32,0),3)</f>
        <v>0.486</v>
      </c>
      <c r="G36" s="80" t="str">
        <f>FIXED(VLOOKUP($M36,'Full Sample by BMI Level'!$A:$AH,10,0),3)</f>
        <v>0.658</v>
      </c>
      <c r="H36" s="81" t="str">
        <f>FIXED(VLOOKUP($M36,'Full Sample by BMI Level'!$A:$AH,11,0),3)</f>
        <v>0.475</v>
      </c>
      <c r="I36" s="80" t="str">
        <f>FIXED(VLOOKUP($M36,'Full Sample by BMI Level'!$A:$AH,17,0),3)</f>
        <v>0.620</v>
      </c>
      <c r="J36" s="81" t="str">
        <f>FIXED(VLOOKUP($M36,'Full Sample by BMI Level'!$A:$AH,18,0),3)</f>
        <v>0.486</v>
      </c>
      <c r="K36" s="80" t="str">
        <f>FIXED(VLOOKUP($M36,'Full Sample by BMI Level'!$A:$AH,24,0),3)</f>
        <v>0.431</v>
      </c>
      <c r="L36" s="81" t="str">
        <f>FIXED(VLOOKUP($M36,'Full Sample by BMI Level'!$A:$AH,25,0),3)</f>
        <v>0.495</v>
      </c>
      <c r="M36" s="11" t="s">
        <v>513</v>
      </c>
    </row>
    <row r="37" spans="1:13" x14ac:dyDescent="0.25">
      <c r="A37" s="79" t="s">
        <v>556</v>
      </c>
      <c r="B37" s="86" t="s">
        <v>555</v>
      </c>
      <c r="C37" s="80" t="str">
        <f>FIXED(VLOOKUP($M37,'Full Sample by BMI Level'!$A:$AH,3,0),3)</f>
        <v>0.298</v>
      </c>
      <c r="D37" s="81" t="str">
        <f>FIXED(VLOOKUP($M37,'Full Sample by BMI Level'!$A:$AH,4,0),3)</f>
        <v>0.457</v>
      </c>
      <c r="E37" s="80" t="str">
        <f>FIXED(VLOOKUP($M37,'Full Sample by BMI Level'!$A:$AH,31,0),3)</f>
        <v>0.243</v>
      </c>
      <c r="F37" s="81" t="str">
        <f>FIXED(VLOOKUP($M37,'Full Sample by BMI Level'!$A:$AH,32,0),3)</f>
        <v>0.429</v>
      </c>
      <c r="G37" s="80" t="str">
        <f>FIXED(VLOOKUP($M37,'Full Sample by BMI Level'!$A:$AH,10,0),3)</f>
        <v>0.263</v>
      </c>
      <c r="H37" s="81" t="str">
        <f>FIXED(VLOOKUP($M37,'Full Sample by BMI Level'!$A:$AH,11,0),3)</f>
        <v>0.440</v>
      </c>
      <c r="I37" s="80" t="str">
        <f>FIXED(VLOOKUP($M37,'Full Sample by BMI Level'!$A:$AH,17,0),3)</f>
        <v>0.287</v>
      </c>
      <c r="J37" s="81" t="str">
        <f>FIXED(VLOOKUP($M37,'Full Sample by BMI Level'!$A:$AH,18,0),3)</f>
        <v>0.452</v>
      </c>
      <c r="K37" s="80" t="str">
        <f>FIXED(VLOOKUP($M37,'Full Sample by BMI Level'!$A:$AH,24,0),3)</f>
        <v>0.381</v>
      </c>
      <c r="L37" s="81" t="str">
        <f>FIXED(VLOOKUP($M37,'Full Sample by BMI Level'!$A:$AH,25,0),3)</f>
        <v>0.486</v>
      </c>
      <c r="M37" s="11" t="s">
        <v>37</v>
      </c>
    </row>
    <row r="38" spans="1:13" x14ac:dyDescent="0.25">
      <c r="A38" s="79" t="s">
        <v>554</v>
      </c>
      <c r="B38" s="86" t="s">
        <v>553</v>
      </c>
      <c r="C38" s="80" t="str">
        <f>FIXED(VLOOKUP($M38,'Full Sample by BMI Level'!$A:$AH,3,0),3)</f>
        <v>0.111</v>
      </c>
      <c r="D38" s="81" t="str">
        <f>FIXED(VLOOKUP($M38,'Full Sample by BMI Level'!$A:$AH,4,0),3)</f>
        <v>0.314</v>
      </c>
      <c r="E38" s="80" t="str">
        <f>FIXED(VLOOKUP($M38,'Full Sample by BMI Level'!$A:$AH,31,0),3)</f>
        <v>0.136</v>
      </c>
      <c r="F38" s="81" t="str">
        <f>FIXED(VLOOKUP($M38,'Full Sample by BMI Level'!$A:$AH,32,0),3)</f>
        <v>0.343</v>
      </c>
      <c r="G38" s="80" t="str">
        <f>FIXED(VLOOKUP($M38,'Full Sample by BMI Level'!$A:$AH,10,0),3)</f>
        <v>0.079</v>
      </c>
      <c r="H38" s="81" t="str">
        <f>FIXED(VLOOKUP($M38,'Full Sample by BMI Level'!$A:$AH,11,0),3)</f>
        <v>0.270</v>
      </c>
      <c r="I38" s="80" t="str">
        <f>FIXED(VLOOKUP($M38,'Full Sample by BMI Level'!$A:$AH,17,0),3)</f>
        <v>0.093</v>
      </c>
      <c r="J38" s="81" t="str">
        <f>FIXED(VLOOKUP($M38,'Full Sample by BMI Level'!$A:$AH,18,0),3)</f>
        <v>0.291</v>
      </c>
      <c r="K38" s="80" t="str">
        <f>FIXED(VLOOKUP($M38,'Full Sample by BMI Level'!$A:$AH,24,0),3)</f>
        <v>0.187</v>
      </c>
      <c r="L38" s="81" t="str">
        <f>FIXED(VLOOKUP($M38,'Full Sample by BMI Level'!$A:$AH,25,0),3)</f>
        <v>0.390</v>
      </c>
      <c r="M38" s="11" t="s">
        <v>38</v>
      </c>
    </row>
    <row r="39" spans="1:13" x14ac:dyDescent="0.25">
      <c r="A39" s="79" t="s">
        <v>552</v>
      </c>
      <c r="B39" s="86" t="s">
        <v>551</v>
      </c>
      <c r="C39" s="80" t="str">
        <f>FIXED(VLOOKUP($M39,'Full Sample by BMI Level'!$A:$AH,3,0),3)</f>
        <v>0.212</v>
      </c>
      <c r="D39" s="81" t="str">
        <f>FIXED(VLOOKUP($M39,'Full Sample by BMI Level'!$A:$AH,4,0),3)</f>
        <v>0.409</v>
      </c>
      <c r="E39" s="80" t="str">
        <f>FIXED(VLOOKUP($M39,'Full Sample by BMI Level'!$A:$AH,31,0),3)</f>
        <v>0.258</v>
      </c>
      <c r="F39" s="81" t="str">
        <f>FIXED(VLOOKUP($M39,'Full Sample by BMI Level'!$A:$AH,32,0),3)</f>
        <v>0.438</v>
      </c>
      <c r="G39" s="80" t="str">
        <f>FIXED(VLOOKUP($M39,'Full Sample by BMI Level'!$A:$AH,10,0),3)</f>
        <v>0.217</v>
      </c>
      <c r="H39" s="81" t="str">
        <f>FIXED(VLOOKUP($M39,'Full Sample by BMI Level'!$A:$AH,11,0),3)</f>
        <v>0.412</v>
      </c>
      <c r="I39" s="80" t="str">
        <f>FIXED(VLOOKUP($M39,'Full Sample by BMI Level'!$A:$AH,17,0),3)</f>
        <v>0.218</v>
      </c>
      <c r="J39" s="81" t="str">
        <f>FIXED(VLOOKUP($M39,'Full Sample by BMI Level'!$A:$AH,18,0),3)</f>
        <v>0.413</v>
      </c>
      <c r="K39" s="80" t="str">
        <f>FIXED(VLOOKUP($M39,'Full Sample by BMI Level'!$A:$AH,24,0),3)</f>
        <v>0.190</v>
      </c>
      <c r="L39" s="81" t="str">
        <f>FIXED(VLOOKUP($M39,'Full Sample by BMI Level'!$A:$AH,25,0),3)</f>
        <v>0.392</v>
      </c>
      <c r="M39" s="11" t="s">
        <v>515</v>
      </c>
    </row>
    <row r="40" spans="1:13" x14ac:dyDescent="0.25">
      <c r="A40" s="79" t="s">
        <v>550</v>
      </c>
      <c r="B40" s="86" t="s">
        <v>549</v>
      </c>
      <c r="C40" s="80" t="str">
        <f>FIXED(VLOOKUP($M40,'Full Sample by BMI Level'!$A:$AH,3,0),3)</f>
        <v>0.143</v>
      </c>
      <c r="D40" s="81" t="str">
        <f>FIXED(VLOOKUP($M40,'Full Sample by BMI Level'!$A:$AH,4,0),3)</f>
        <v>0.350</v>
      </c>
      <c r="E40" s="80" t="str">
        <f>FIXED(VLOOKUP($M40,'Full Sample by BMI Level'!$A:$AH,31,0),3)</f>
        <v>0.133</v>
      </c>
      <c r="F40" s="81" t="str">
        <f>FIXED(VLOOKUP($M40,'Full Sample by BMI Level'!$A:$AH,32,0),3)</f>
        <v>0.340</v>
      </c>
      <c r="G40" s="80" t="str">
        <f>FIXED(VLOOKUP($M40,'Full Sample by BMI Level'!$A:$AH,10,0),3)</f>
        <v>0.152</v>
      </c>
      <c r="H40" s="81" t="str">
        <f>FIXED(VLOOKUP($M40,'Full Sample by BMI Level'!$A:$AH,11,0),3)</f>
        <v>0.359</v>
      </c>
      <c r="I40" s="80" t="str">
        <f>FIXED(VLOOKUP($M40,'Full Sample by BMI Level'!$A:$AH,17,0),3)</f>
        <v>0.135</v>
      </c>
      <c r="J40" s="81" t="str">
        <f>FIXED(VLOOKUP($M40,'Full Sample by BMI Level'!$A:$AH,18,0),3)</f>
        <v>0.342</v>
      </c>
      <c r="K40" s="80" t="str">
        <f>FIXED(VLOOKUP($M40,'Full Sample by BMI Level'!$A:$AH,24,0),3)</f>
        <v>0.136</v>
      </c>
      <c r="L40" s="81" t="str">
        <f>FIXED(VLOOKUP($M40,'Full Sample by BMI Level'!$A:$AH,25,0),3)</f>
        <v>0.342</v>
      </c>
      <c r="M40" s="11" t="s">
        <v>40</v>
      </c>
    </row>
    <row r="41" spans="1:13" x14ac:dyDescent="0.25">
      <c r="A41" s="79" t="s">
        <v>548</v>
      </c>
      <c r="B41" s="86" t="s">
        <v>547</v>
      </c>
      <c r="C41" s="80" t="str">
        <f>FIXED(VLOOKUP($M41,'Full Sample by BMI Level'!$A:$AH,3,0),3)</f>
        <v>0.436</v>
      </c>
      <c r="D41" s="81" t="str">
        <f>FIXED(VLOOKUP($M41,'Full Sample by BMI Level'!$A:$AH,4,0),3)</f>
        <v>0.496</v>
      </c>
      <c r="E41" s="80" t="str">
        <f>FIXED(VLOOKUP($M41,'Full Sample by BMI Level'!$A:$AH,31,0),3)</f>
        <v>0.414</v>
      </c>
      <c r="F41" s="81" t="str">
        <f>FIXED(VLOOKUP($M41,'Full Sample by BMI Level'!$A:$AH,32,0),3)</f>
        <v>0.493</v>
      </c>
      <c r="G41" s="80" t="str">
        <f>FIXED(VLOOKUP($M41,'Full Sample by BMI Level'!$A:$AH,10,0),3)</f>
        <v>0.419</v>
      </c>
      <c r="H41" s="81" t="str">
        <f>FIXED(VLOOKUP($M41,'Full Sample by BMI Level'!$A:$AH,11,0),3)</f>
        <v>0.493</v>
      </c>
      <c r="I41" s="80" t="str">
        <f>FIXED(VLOOKUP($M41,'Full Sample by BMI Level'!$A:$AH,17,0),3)</f>
        <v>0.422</v>
      </c>
      <c r="J41" s="81" t="str">
        <f>FIXED(VLOOKUP($M41,'Full Sample by BMI Level'!$A:$AH,18,0),3)</f>
        <v>0.494</v>
      </c>
      <c r="K41" s="80" t="str">
        <f>FIXED(VLOOKUP($M41,'Full Sample by BMI Level'!$A:$AH,24,0),3)</f>
        <v>0.485</v>
      </c>
      <c r="L41" s="81" t="str">
        <f>FIXED(VLOOKUP($M41,'Full Sample by BMI Level'!$A:$AH,25,0),3)</f>
        <v>0.500</v>
      </c>
      <c r="M41" s="11" t="s">
        <v>41</v>
      </c>
    </row>
    <row r="42" spans="1:13" x14ac:dyDescent="0.25">
      <c r="A42" s="79" t="s">
        <v>103</v>
      </c>
      <c r="B42" s="86" t="s">
        <v>546</v>
      </c>
      <c r="C42" s="80" t="str">
        <f>FIXED(VLOOKUP($M42,'Full Sample by BMI Level'!$A:$AH,3,0),3)</f>
        <v>0.210</v>
      </c>
      <c r="D42" s="81" t="str">
        <f>FIXED(VLOOKUP($M42,'Full Sample by BMI Level'!$A:$AH,4,0),3)</f>
        <v>0.407</v>
      </c>
      <c r="E42" s="80" t="str">
        <f>FIXED(VLOOKUP($M42,'Full Sample by BMI Level'!$A:$AH,31,0),3)</f>
        <v>0.194</v>
      </c>
      <c r="F42" s="81" t="str">
        <f>FIXED(VLOOKUP($M42,'Full Sample by BMI Level'!$A:$AH,32,0),3)</f>
        <v>0.396</v>
      </c>
      <c r="G42" s="80" t="str">
        <f>FIXED(VLOOKUP($M42,'Full Sample by BMI Level'!$A:$AH,10,0),3)</f>
        <v>0.213</v>
      </c>
      <c r="H42" s="81" t="str">
        <f>FIXED(VLOOKUP($M42,'Full Sample by BMI Level'!$A:$AH,11,0),3)</f>
        <v>0.409</v>
      </c>
      <c r="I42" s="80" t="str">
        <f>FIXED(VLOOKUP($M42,'Full Sample by BMI Level'!$A:$AH,17,0),3)</f>
        <v>0.225</v>
      </c>
      <c r="J42" s="81" t="str">
        <f>FIXED(VLOOKUP($M42,'Full Sample by BMI Level'!$A:$AH,18,0),3)</f>
        <v>0.417</v>
      </c>
      <c r="K42" s="80" t="str">
        <f>FIXED(VLOOKUP($M42,'Full Sample by BMI Level'!$A:$AH,24,0),3)</f>
        <v>0.190</v>
      </c>
      <c r="L42" s="81" t="str">
        <f>FIXED(VLOOKUP($M42,'Full Sample by BMI Level'!$A:$AH,25,0),3)</f>
        <v>0.392</v>
      </c>
      <c r="M42" s="11" t="s">
        <v>39</v>
      </c>
    </row>
    <row r="43" spans="1:13" x14ac:dyDescent="0.25">
      <c r="A43" s="79" t="s">
        <v>545</v>
      </c>
      <c r="B43" s="86" t="s">
        <v>544</v>
      </c>
      <c r="C43" s="80" t="str">
        <f>FIXED(VLOOKUP($M43,'Full Sample by BMI Level'!$A:$AH,3,0),3)</f>
        <v>6.012</v>
      </c>
      <c r="D43" s="81" t="str">
        <f>FIXED(VLOOKUP($M43,'Full Sample by BMI Level'!$A:$AH,4,0),3)</f>
        <v>1.868</v>
      </c>
      <c r="E43" s="80" t="str">
        <f>FIXED(VLOOKUP($M43,'Full Sample by BMI Level'!$A:$AH,31,0),3)</f>
        <v>5.608</v>
      </c>
      <c r="F43" s="81" t="str">
        <f>FIXED(VLOOKUP($M43,'Full Sample by BMI Level'!$A:$AH,32,0),3)</f>
        <v>1.677</v>
      </c>
      <c r="G43" s="80" t="str">
        <f>FIXED(VLOOKUP($M43,'Full Sample by BMI Level'!$A:$AH,10,0),3)</f>
        <v>5.759</v>
      </c>
      <c r="H43" s="81" t="str">
        <f>FIXED(VLOOKUP($M43,'Full Sample by BMI Level'!$A:$AH,11,0),3)</f>
        <v>1.703</v>
      </c>
      <c r="I43" s="80" t="str">
        <f>FIXED(VLOOKUP($M43,'Full Sample by BMI Level'!$A:$AH,17,0),3)</f>
        <v>6.129</v>
      </c>
      <c r="J43" s="81" t="str">
        <f>FIXED(VLOOKUP($M43,'Full Sample by BMI Level'!$A:$AH,18,0),3)</f>
        <v>1.891</v>
      </c>
      <c r="K43" s="80" t="str">
        <f>FIXED(VLOOKUP($M43,'Full Sample by BMI Level'!$A:$AH,24,0),3)</f>
        <v>6.406</v>
      </c>
      <c r="L43" s="81" t="str">
        <f>FIXED(VLOOKUP($M43,'Full Sample by BMI Level'!$A:$AH,25,0),3)</f>
        <v>2.067</v>
      </c>
      <c r="M43" s="11" t="s">
        <v>43</v>
      </c>
    </row>
    <row r="44" spans="1:13" ht="30" x14ac:dyDescent="0.25">
      <c r="A44" s="79" t="s">
        <v>44</v>
      </c>
      <c r="B44" s="86" t="s">
        <v>543</v>
      </c>
      <c r="C44" s="80" t="str">
        <f>FIXED(VLOOKUP($M44,'Full Sample by BMI Level'!$A:$AH,3,0),3)</f>
        <v>0.074</v>
      </c>
      <c r="D44" s="81" t="str">
        <f>FIXED(VLOOKUP($M44,'Full Sample by BMI Level'!$A:$AH,4,0),3)</f>
        <v>0.516</v>
      </c>
      <c r="E44" s="80" t="str">
        <f>FIXED(VLOOKUP($M44,'Full Sample by BMI Level'!$A:$AH,31,0),3)</f>
        <v>0.072</v>
      </c>
      <c r="F44" s="81" t="str">
        <f>FIXED(VLOOKUP($M44,'Full Sample by BMI Level'!$A:$AH,32,0),3)</f>
        <v>0.486</v>
      </c>
      <c r="G44" s="80" t="str">
        <f>FIXED(VLOOKUP($M44,'Full Sample by BMI Level'!$A:$AH,10,0),3)</f>
        <v>0.084</v>
      </c>
      <c r="H44" s="81" t="str">
        <f>FIXED(VLOOKUP($M44,'Full Sample by BMI Level'!$A:$AH,11,0),3)</f>
        <v>0.548</v>
      </c>
      <c r="I44" s="80" t="str">
        <f>FIXED(VLOOKUP($M44,'Full Sample by BMI Level'!$A:$AH,17,0),3)</f>
        <v>0.070</v>
      </c>
      <c r="J44" s="81" t="str">
        <f>FIXED(VLOOKUP($M44,'Full Sample by BMI Level'!$A:$AH,18,0),3)</f>
        <v>0.495</v>
      </c>
      <c r="K44" s="80" t="str">
        <f>FIXED(VLOOKUP($M44,'Full Sample by BMI Level'!$A:$AH,24,0),3)</f>
        <v>0.059</v>
      </c>
      <c r="L44" s="81" t="str">
        <f>FIXED(VLOOKUP($M44,'Full Sample by BMI Level'!$A:$AH,25,0),3)</f>
        <v>0.478</v>
      </c>
      <c r="M44" s="11" t="s">
        <v>44</v>
      </c>
    </row>
    <row r="45" spans="1:13" x14ac:dyDescent="0.25">
      <c r="A45" s="79" t="s">
        <v>542</v>
      </c>
      <c r="B45" s="86" t="s">
        <v>541</v>
      </c>
      <c r="C45" s="80" t="str">
        <f>FIXED(VLOOKUP($M45,'Full Sample by BMI Level'!$A:$AH,3,0),3)</f>
        <v>0.631</v>
      </c>
      <c r="D45" s="81" t="str">
        <f>FIXED(VLOOKUP($M45,'Full Sample by BMI Level'!$A:$AH,4,0),3)</f>
        <v>0.482</v>
      </c>
      <c r="E45" s="80" t="str">
        <f>FIXED(VLOOKUP($M45,'Full Sample by BMI Level'!$A:$AH,31,0),3)</f>
        <v>0.678</v>
      </c>
      <c r="F45" s="81" t="str">
        <f>FIXED(VLOOKUP($M45,'Full Sample by BMI Level'!$A:$AH,32,0),3)</f>
        <v>0.468</v>
      </c>
      <c r="G45" s="80" t="str">
        <f>FIXED(VLOOKUP($M45,'Full Sample by BMI Level'!$A:$AH,10,0),3)</f>
        <v>0.651</v>
      </c>
      <c r="H45" s="81" t="str">
        <f>FIXED(VLOOKUP($M45,'Full Sample by BMI Level'!$A:$AH,11,0),3)</f>
        <v>0.477</v>
      </c>
      <c r="I45" s="80" t="str">
        <f>FIXED(VLOOKUP($M45,'Full Sample by BMI Level'!$A:$AH,17,0),3)</f>
        <v>0.622</v>
      </c>
      <c r="J45" s="81" t="str">
        <f>FIXED(VLOOKUP($M45,'Full Sample by BMI Level'!$A:$AH,18,0),3)</f>
        <v>0.485</v>
      </c>
      <c r="K45" s="80" t="str">
        <f>FIXED(VLOOKUP($M45,'Full Sample by BMI Level'!$A:$AH,24,0),3)</f>
        <v>0.599</v>
      </c>
      <c r="L45" s="81" t="str">
        <f>FIXED(VLOOKUP($M45,'Full Sample by BMI Level'!$A:$AH,25,0),3)</f>
        <v>0.490</v>
      </c>
      <c r="M45" s="11" t="s">
        <v>511</v>
      </c>
    </row>
    <row r="46" spans="1:13" x14ac:dyDescent="0.25">
      <c r="A46" s="79" t="s">
        <v>540</v>
      </c>
      <c r="B46" s="86" t="s">
        <v>539</v>
      </c>
      <c r="C46" s="80" t="str">
        <f>FIXED(VLOOKUP($M46,'Full Sample by BMI Level'!$A:$AH,3,0),3)</f>
        <v>0.011</v>
      </c>
      <c r="D46" s="81" t="str">
        <f>FIXED(VLOOKUP($M46,'Full Sample by BMI Level'!$A:$AH,4,0),3)</f>
        <v>0.104</v>
      </c>
      <c r="E46" s="80" t="str">
        <f>FIXED(VLOOKUP($M46,'Full Sample by BMI Level'!$A:$AH,31,0),3)</f>
        <v>0.003</v>
      </c>
      <c r="F46" s="81" t="str">
        <f>FIXED(VLOOKUP($M46,'Full Sample by BMI Level'!$A:$AH,32,0),3)</f>
        <v>0.051</v>
      </c>
      <c r="G46" s="80" t="str">
        <f>FIXED(VLOOKUP($M46,'Full Sample by BMI Level'!$A:$AH,10,0),3)</f>
        <v>0.011</v>
      </c>
      <c r="H46" s="81" t="str">
        <f>FIXED(VLOOKUP($M46,'Full Sample by BMI Level'!$A:$AH,11,0),3)</f>
        <v>0.104</v>
      </c>
      <c r="I46" s="80" t="str">
        <f>FIXED(VLOOKUP($M46,'Full Sample by BMI Level'!$A:$AH,17,0),3)</f>
        <v>0.013</v>
      </c>
      <c r="J46" s="81" t="str">
        <f>FIXED(VLOOKUP($M46,'Full Sample by BMI Level'!$A:$AH,18,0),3)</f>
        <v>0.114</v>
      </c>
      <c r="K46" s="80" t="str">
        <f>FIXED(VLOOKUP($M46,'Full Sample by BMI Level'!$A:$AH,24,0),3)</f>
        <v>0.009</v>
      </c>
      <c r="L46" s="81" t="str">
        <f>FIXED(VLOOKUP($M46,'Full Sample by BMI Level'!$A:$AH,25,0),3)</f>
        <v>0.097</v>
      </c>
      <c r="M46" s="11" t="s">
        <v>128</v>
      </c>
    </row>
    <row r="47" spans="1:13" x14ac:dyDescent="0.25">
      <c r="A47" s="79" t="s">
        <v>538</v>
      </c>
      <c r="B47" s="86" t="s">
        <v>537</v>
      </c>
      <c r="C47" s="80" t="str">
        <f>FIXED(VLOOKUP($M47,'Full Sample by BMI Level'!$A:$AH,3,0),3)</f>
        <v>0.007</v>
      </c>
      <c r="D47" s="81" t="str">
        <f>FIXED(VLOOKUP($M47,'Full Sample by BMI Level'!$A:$AH,4,0),3)</f>
        <v>0.083</v>
      </c>
      <c r="E47" s="80" t="str">
        <f>FIXED(VLOOKUP($M47,'Full Sample by BMI Level'!$A:$AH,31,0),3)</f>
        <v>0.005</v>
      </c>
      <c r="F47" s="81" t="str">
        <f>FIXED(VLOOKUP($M47,'Full Sample by BMI Level'!$A:$AH,32,0),3)</f>
        <v>0.071</v>
      </c>
      <c r="G47" s="80" t="str">
        <f>FIXED(VLOOKUP($M47,'Full Sample by BMI Level'!$A:$AH,10,0),3)</f>
        <v>0.007</v>
      </c>
      <c r="H47" s="81" t="str">
        <f>FIXED(VLOOKUP($M47,'Full Sample by BMI Level'!$A:$AH,11,0),3)</f>
        <v>0.081</v>
      </c>
      <c r="I47" s="80" t="str">
        <f>FIXED(VLOOKUP($M47,'Full Sample by BMI Level'!$A:$AH,17,0),3)</f>
        <v>0.007</v>
      </c>
      <c r="J47" s="81" t="str">
        <f>FIXED(VLOOKUP($M47,'Full Sample by BMI Level'!$A:$AH,18,0),3)</f>
        <v>0.081</v>
      </c>
      <c r="K47" s="80" t="str">
        <f>FIXED(VLOOKUP($M47,'Full Sample by BMI Level'!$A:$AH,24,0),3)</f>
        <v>0.008</v>
      </c>
      <c r="L47" s="81" t="str">
        <f>FIXED(VLOOKUP($M47,'Full Sample by BMI Level'!$A:$AH,25,0),3)</f>
        <v>0.091</v>
      </c>
      <c r="M47" s="11" t="s">
        <v>144</v>
      </c>
    </row>
    <row r="48" spans="1:13" x14ac:dyDescent="0.25">
      <c r="A48" s="79" t="s">
        <v>536</v>
      </c>
      <c r="B48" s="86" t="s">
        <v>535</v>
      </c>
      <c r="C48" s="80" t="str">
        <f>FIXED(VLOOKUP($M48,'Full Sample by BMI Level'!$A:$AH,3,0),3)</f>
        <v>0.002</v>
      </c>
      <c r="D48" s="81" t="str">
        <f>FIXED(VLOOKUP($M48,'Full Sample by BMI Level'!$A:$AH,4,0),3)</f>
        <v>0.045</v>
      </c>
      <c r="E48" s="80" t="s">
        <v>534</v>
      </c>
      <c r="F48" s="81" t="s">
        <v>534</v>
      </c>
      <c r="G48" s="80" t="str">
        <f>FIXED(VLOOKUP($M48,'Full Sample by BMI Level'!$A:$AH,10,0),3)</f>
        <v>0.001</v>
      </c>
      <c r="H48" s="81" t="str">
        <f>FIXED(VLOOKUP($M48,'Full Sample by BMI Level'!$A:$AH,11,0),3)</f>
        <v>0.036</v>
      </c>
      <c r="I48" s="80" t="str">
        <f>FIXED(VLOOKUP($M48,'Full Sample by BMI Level'!$A:$AH,17,0),3)</f>
        <v>0.003</v>
      </c>
      <c r="J48" s="81" t="str">
        <f>FIXED(VLOOKUP($M48,'Full Sample by BMI Level'!$A:$AH,18,0),3)</f>
        <v>0.052</v>
      </c>
      <c r="K48" s="80" t="str">
        <f>FIXED(VLOOKUP($M48,'Full Sample by BMI Level'!$A:$AH,24,0),3)</f>
        <v>0.003</v>
      </c>
      <c r="L48" s="81" t="str">
        <f>FIXED(VLOOKUP($M48,'Full Sample by BMI Level'!$A:$AH,25,0),3)</f>
        <v>0.054</v>
      </c>
      <c r="M48" s="11" t="s">
        <v>45</v>
      </c>
    </row>
    <row r="49" spans="1:13" x14ac:dyDescent="0.25">
      <c r="A49" s="79" t="s">
        <v>533</v>
      </c>
      <c r="B49" s="86" t="s">
        <v>532</v>
      </c>
      <c r="C49" s="80" t="str">
        <f>FIXED(VLOOKUP($M49,'Full Sample by BMI Level'!$A:$AH,3,0),3)</f>
        <v>0.018</v>
      </c>
      <c r="D49" s="81" t="str">
        <f>FIXED(VLOOKUP($M49,'Full Sample by BMI Level'!$A:$AH,4,0),3)</f>
        <v>0.134</v>
      </c>
      <c r="E49" s="80" t="str">
        <f>FIXED(VLOOKUP($M49,'Full Sample by BMI Level'!$A:$AH,31,0),3)</f>
        <v>0.010</v>
      </c>
      <c r="F49" s="81" t="str">
        <f>FIXED(VLOOKUP($M49,'Full Sample by BMI Level'!$A:$AH,32,0),3)</f>
        <v>0.101</v>
      </c>
      <c r="G49" s="80" t="str">
        <f>FIXED(VLOOKUP($M49,'Full Sample by BMI Level'!$A:$AH,10,0),3)</f>
        <v>0.019</v>
      </c>
      <c r="H49" s="81" t="str">
        <f>FIXED(VLOOKUP($M49,'Full Sample by BMI Level'!$A:$AH,11,0),3)</f>
        <v>0.138</v>
      </c>
      <c r="I49" s="80" t="str">
        <f>FIXED(VLOOKUP($M49,'Full Sample by BMI Level'!$A:$AH,17,0),3)</f>
        <v>0.018</v>
      </c>
      <c r="J49" s="81" t="str">
        <f>FIXED(VLOOKUP($M49,'Full Sample by BMI Level'!$A:$AH,18,0),3)</f>
        <v>0.133</v>
      </c>
      <c r="K49" s="80" t="str">
        <f>FIXED(VLOOKUP($M49,'Full Sample by BMI Level'!$A:$AH,24,0),3)</f>
        <v>0.017</v>
      </c>
      <c r="L49" s="81" t="str">
        <f>FIXED(VLOOKUP($M49,'Full Sample by BMI Level'!$A:$AH,25,0),3)</f>
        <v>0.130</v>
      </c>
      <c r="M49" s="11" t="s">
        <v>46</v>
      </c>
    </row>
    <row r="50" spans="1:13" x14ac:dyDescent="0.25">
      <c r="A50" s="79" t="s">
        <v>531</v>
      </c>
      <c r="B50" s="87" t="s">
        <v>530</v>
      </c>
      <c r="C50" s="80" t="str">
        <f>FIXED(VLOOKUP($M50,'Full Sample by BMI Level'!$A:$AH,3,0),3)</f>
        <v>0.317</v>
      </c>
      <c r="D50" s="81" t="str">
        <f>FIXED(VLOOKUP($M50,'Full Sample by BMI Level'!$A:$AH,4,0),3)</f>
        <v>0.465</v>
      </c>
      <c r="E50" s="80" t="str">
        <f>FIXED(VLOOKUP($M50,'Full Sample by BMI Level'!$A:$AH,31,0),3)</f>
        <v>0.286</v>
      </c>
      <c r="F50" s="81" t="str">
        <f>FIXED(VLOOKUP($M50,'Full Sample by BMI Level'!$A:$AH,32,0),3)</f>
        <v>0.453</v>
      </c>
      <c r="G50" s="80" t="str">
        <f>FIXED(VLOOKUP($M50,'Full Sample by BMI Level'!$A:$AH,10,0),3)</f>
        <v>0.297</v>
      </c>
      <c r="H50" s="81" t="str">
        <f>FIXED(VLOOKUP($M50,'Full Sample by BMI Level'!$A:$AH,11,0),3)</f>
        <v>0.457</v>
      </c>
      <c r="I50" s="80" t="str">
        <f>FIXED(VLOOKUP($M50,'Full Sample by BMI Level'!$A:$AH,17,0),3)</f>
        <v>0.324</v>
      </c>
      <c r="J50" s="81" t="str">
        <f>FIXED(VLOOKUP($M50,'Full Sample by BMI Level'!$A:$AH,18,0),3)</f>
        <v>0.468</v>
      </c>
      <c r="K50" s="80" t="str">
        <f>FIXED(VLOOKUP($M50,'Full Sample by BMI Level'!$A:$AH,24,0),3)</f>
        <v>0.349</v>
      </c>
      <c r="L50" s="81" t="str">
        <f>FIXED(VLOOKUP($M50,'Full Sample by BMI Level'!$A:$AH,25,0),3)</f>
        <v>0.477</v>
      </c>
      <c r="M50" s="11" t="s">
        <v>130</v>
      </c>
    </row>
    <row r="51" spans="1:13" x14ac:dyDescent="0.25">
      <c r="A51" s="79" t="s">
        <v>529</v>
      </c>
      <c r="B51" s="87" t="s">
        <v>528</v>
      </c>
      <c r="C51" s="80" t="str">
        <f>FIXED(VLOOKUP($M51,'Full Sample by BMI Level'!$A:$AH,3,0),3)</f>
        <v>0.014</v>
      </c>
      <c r="D51" s="81" t="str">
        <f>FIXED(VLOOKUP($M51,'Full Sample by BMI Level'!$A:$AH,4,0),3)</f>
        <v>0.117</v>
      </c>
      <c r="E51" s="80" t="str">
        <f>FIXED(VLOOKUP($M51,'Full Sample by BMI Level'!$A:$AH,31,0),3)</f>
        <v>0.018</v>
      </c>
      <c r="F51" s="81" t="str">
        <f>FIXED(VLOOKUP($M51,'Full Sample by BMI Level'!$A:$AH,32,0),3)</f>
        <v>0.133</v>
      </c>
      <c r="G51" s="80" t="str">
        <f>FIXED(VLOOKUP($M51,'Full Sample by BMI Level'!$A:$AH,10,0),3)</f>
        <v>0.014</v>
      </c>
      <c r="H51" s="81" t="str">
        <f>FIXED(VLOOKUP($M51,'Full Sample by BMI Level'!$A:$AH,11,0),3)</f>
        <v>0.116</v>
      </c>
      <c r="I51" s="80" t="str">
        <f>FIXED(VLOOKUP($M51,'Full Sample by BMI Level'!$A:$AH,17,0),3)</f>
        <v>0.013</v>
      </c>
      <c r="J51" s="81" t="str">
        <f>FIXED(VLOOKUP($M51,'Full Sample by BMI Level'!$A:$AH,18,0),3)</f>
        <v>0.115</v>
      </c>
      <c r="K51" s="80" t="str">
        <f>FIXED(VLOOKUP($M51,'Full Sample by BMI Level'!$A:$AH,24,0),3)</f>
        <v>0.015</v>
      </c>
      <c r="L51" s="81" t="str">
        <f>FIXED(VLOOKUP($M51,'Full Sample by BMI Level'!$A:$AH,25,0),3)</f>
        <v>0.120</v>
      </c>
      <c r="M51" s="11" t="s">
        <v>129</v>
      </c>
    </row>
    <row r="52" spans="1:13" x14ac:dyDescent="0.25">
      <c r="A52" s="76" t="s">
        <v>106</v>
      </c>
      <c r="B52" s="85" t="s">
        <v>527</v>
      </c>
      <c r="C52" s="77" t="str">
        <f>FIXED(VLOOKUP($M52,'Full Sample by BMI Level'!$A:$AH,3,0),3)</f>
        <v>0.019</v>
      </c>
      <c r="D52" s="78" t="str">
        <f>FIXED(VLOOKUP($M52,'Full Sample by BMI Level'!$A:$AH,4,0),3)</f>
        <v>0.136</v>
      </c>
      <c r="E52" s="77" t="str">
        <f>FIXED(VLOOKUP($M52,'Full Sample by BMI Level'!$A:$AH,31,0),3)</f>
        <v>0.013</v>
      </c>
      <c r="F52" s="78" t="str">
        <f>FIXED(VLOOKUP($M52,'Full Sample by BMI Level'!$A:$AH,32,0),3)</f>
        <v>0.113</v>
      </c>
      <c r="G52" s="77" t="str">
        <f>FIXED(VLOOKUP($M52,'Full Sample by BMI Level'!$A:$AH,10,0),3)</f>
        <v>0.016</v>
      </c>
      <c r="H52" s="78" t="str">
        <f>FIXED(VLOOKUP($M52,'Full Sample by BMI Level'!$A:$AH,11,0),3)</f>
        <v>0.127</v>
      </c>
      <c r="I52" s="77" t="str">
        <f>FIXED(VLOOKUP($M52,'Full Sample by BMI Level'!$A:$AH,17,0),3)</f>
        <v>0.024</v>
      </c>
      <c r="J52" s="78" t="str">
        <f>FIXED(VLOOKUP($M52,'Full Sample by BMI Level'!$A:$AH,18,0),3)</f>
        <v>0.152</v>
      </c>
      <c r="K52" s="77" t="str">
        <f>FIXED(VLOOKUP($M52,'Full Sample by BMI Level'!$A:$AH,24,0),3)</f>
        <v>0.019</v>
      </c>
      <c r="L52" s="78" t="str">
        <f>FIXED(VLOOKUP($M52,'Full Sample by BMI Level'!$A:$AH,25,0),3)</f>
        <v>0.138</v>
      </c>
      <c r="M52" s="11" t="s">
        <v>106</v>
      </c>
    </row>
    <row r="53" spans="1:13" x14ac:dyDescent="0.25">
      <c r="A53" s="82" t="s">
        <v>526</v>
      </c>
      <c r="B53" s="97" t="s">
        <v>525</v>
      </c>
      <c r="C53" s="98"/>
      <c r="D53" s="98"/>
      <c r="E53" s="98"/>
      <c r="F53" s="98"/>
      <c r="G53" s="98"/>
      <c r="H53" s="98"/>
      <c r="I53" s="98"/>
      <c r="J53" s="98"/>
      <c r="K53" s="83"/>
      <c r="L53" s="83"/>
    </row>
    <row r="54" spans="1:13" x14ac:dyDescent="0.25">
      <c r="A54" s="76" t="s">
        <v>524</v>
      </c>
      <c r="B54" s="99" t="s">
        <v>523</v>
      </c>
      <c r="C54" s="100"/>
      <c r="D54" s="100"/>
      <c r="E54" s="100"/>
      <c r="F54" s="100"/>
      <c r="G54" s="100"/>
      <c r="H54" s="100"/>
      <c r="I54" s="100"/>
      <c r="J54" s="100"/>
      <c r="K54" s="12"/>
      <c r="L54" s="12"/>
    </row>
    <row r="55" spans="1:13" x14ac:dyDescent="0.25">
      <c r="A55" s="91" t="s">
        <v>522</v>
      </c>
      <c r="B55" s="92"/>
      <c r="C55" s="89">
        <f>'Full Sample by BMI Level'!B1</f>
        <v>15228</v>
      </c>
      <c r="D55" s="90"/>
      <c r="E55" s="101">
        <f>'Full Sample by BMI Level'!AD1</f>
        <v>391</v>
      </c>
      <c r="F55" s="90"/>
      <c r="G55" s="89">
        <f>'Full Sample by BMI Level'!I1</f>
        <v>7051</v>
      </c>
      <c r="H55" s="90"/>
      <c r="I55" s="89">
        <f>'Full Sample by BMI Level'!P1</f>
        <v>4084</v>
      </c>
      <c r="J55" s="90"/>
      <c r="K55" s="89">
        <f>'Full Sample by BMI Level'!W1</f>
        <v>3702</v>
      </c>
      <c r="L55" s="90"/>
    </row>
    <row r="56" spans="1:13" ht="15.75" thickBot="1" x14ac:dyDescent="0.3">
      <c r="A56" s="104" t="s">
        <v>521</v>
      </c>
      <c r="B56" s="105"/>
      <c r="C56" s="102">
        <v>4691</v>
      </c>
      <c r="D56" s="103"/>
      <c r="E56" s="106">
        <v>224</v>
      </c>
      <c r="F56" s="103"/>
      <c r="G56" s="102">
        <v>2746</v>
      </c>
      <c r="H56" s="103"/>
      <c r="I56" s="102">
        <v>1941</v>
      </c>
      <c r="J56" s="103"/>
      <c r="K56" s="102">
        <v>1351</v>
      </c>
      <c r="L56" s="103"/>
    </row>
    <row r="57" spans="1:13" x14ac:dyDescent="0.25">
      <c r="C57" s="11">
        <f>C55/C56</f>
        <v>3.2462161586015776</v>
      </c>
      <c r="E57" s="11">
        <f>E55/E56</f>
        <v>1.7455357142857142</v>
      </c>
      <c r="G57" s="11">
        <f>G55/G56</f>
        <v>2.5677348871085215</v>
      </c>
      <c r="I57" s="11">
        <f>I55/I56</f>
        <v>2.1040700669757855</v>
      </c>
      <c r="K57" s="11">
        <f>K55/K56</f>
        <v>2.7401924500370098</v>
      </c>
    </row>
    <row r="71" spans="2:5" x14ac:dyDescent="0.25">
      <c r="B71" s="84">
        <v>17750</v>
      </c>
      <c r="C71" s="11" t="e">
        <f>LOG(B71+(SQRT((B71^2)+1)),1)</f>
        <v>#DIV/0!</v>
      </c>
      <c r="E71" s="11">
        <f>ASINH(B71)</f>
        <v>10.477287976257001</v>
      </c>
    </row>
    <row r="72" spans="2:5" x14ac:dyDescent="0.25">
      <c r="B72" s="84">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4.2843107514554599E-3</v>
      </c>
      <c r="D2">
        <v>8.0751962336332805E-2</v>
      </c>
      <c r="E2">
        <v>0.95768793387254303</v>
      </c>
      <c r="F2">
        <v>-1.5721746034205401E-2</v>
      </c>
      <c r="G2">
        <v>6.9726138697885298E-2</v>
      </c>
      <c r="H2">
        <v>0.82160703956672998</v>
      </c>
      <c r="I2">
        <v>1.1896587226298801E-3</v>
      </c>
      <c r="J2">
        <v>8.0668111214021898E-2</v>
      </c>
      <c r="K2">
        <v>0.98823356705865195</v>
      </c>
      <c r="L2">
        <v>-9.3708102099698005E-3</v>
      </c>
      <c r="M2">
        <v>6.8936288734255405E-2</v>
      </c>
      <c r="N2">
        <v>0.89187317314097603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-6.14004695258916E-2</v>
      </c>
      <c r="D3">
        <v>3.5615833574424299E-2</v>
      </c>
      <c r="E3">
        <v>8.47140654707184E-2</v>
      </c>
      <c r="F3">
        <v>-5.0889823789790699E-2</v>
      </c>
      <c r="G3">
        <v>3.1877312029241399E-2</v>
      </c>
      <c r="H3">
        <v>0.11039333676475201</v>
      </c>
      <c r="I3">
        <v>-6.3979037633272506E-2</v>
      </c>
      <c r="J3">
        <v>3.5540834151226101E-2</v>
      </c>
      <c r="K3">
        <v>7.1836045695506598E-2</v>
      </c>
      <c r="L3">
        <v>-5.8143675297616201E-2</v>
      </c>
      <c r="M3">
        <v>3.00164927577483E-2</v>
      </c>
      <c r="N3">
        <v>5.2738303289245801E-2</v>
      </c>
      <c r="P3" t="str">
        <f t="shared" ref="P3:P30" si="0">IF(E3&lt;0.001,"***",IF(E3&lt;0.01,"**",IF(E3&lt;0.05,"*",IF(E3&lt;0.1,"^",""))))</f>
        <v>^</v>
      </c>
      <c r="Q3" t="str">
        <f t="shared" ref="Q3:Q30" si="1">IF(H3&lt;0.001,"***",IF(H3&lt;0.01,"**",IF(H3&lt;0.05,"*",IF(H3&lt;0.1,"^",""))))</f>
        <v/>
      </c>
      <c r="R3" t="str">
        <f t="shared" ref="R3:R30" si="2">IF(K3&lt;0.001,"***",IF(K3&lt;0.01,"**",IF(K3&lt;0.05,"*",IF(K3&lt;0.1,"^",""))))</f>
        <v>^</v>
      </c>
      <c r="S3" t="str">
        <f t="shared" ref="S3:S30" si="3">IF(N3&lt;0.001,"***",IF(N3&lt;0.01,"**",IF(N3&lt;0.05,"*",IF(N3&lt;0.1,"^",""))))</f>
        <v>^</v>
      </c>
    </row>
    <row r="4" spans="1:19" x14ac:dyDescent="0.25">
      <c r="A4">
        <v>3</v>
      </c>
      <c r="B4" t="s">
        <v>12</v>
      </c>
      <c r="C4">
        <v>-3.5089569145390201E-2</v>
      </c>
      <c r="D4">
        <v>4.1953961282585599E-2</v>
      </c>
      <c r="E4">
        <v>0.402939618663192</v>
      </c>
      <c r="F4">
        <v>-2.7940253932717301E-2</v>
      </c>
      <c r="G4">
        <v>3.6575997945940901E-2</v>
      </c>
      <c r="H4">
        <v>0.44492929618789101</v>
      </c>
      <c r="I4">
        <v>-3.9531723863374398E-2</v>
      </c>
      <c r="J4">
        <v>4.17895006070498E-2</v>
      </c>
      <c r="K4">
        <v>0.34416254561002901</v>
      </c>
      <c r="L4">
        <v>-3.63910108004942E-2</v>
      </c>
      <c r="M4">
        <v>3.3385679610522301E-2</v>
      </c>
      <c r="N4">
        <v>0.27570496333469902</v>
      </c>
      <c r="P4" t="str">
        <f t="shared" si="0"/>
        <v/>
      </c>
      <c r="Q4" t="str">
        <f t="shared" si="1"/>
        <v/>
      </c>
      <c r="R4" t="str">
        <f t="shared" si="2"/>
        <v/>
      </c>
      <c r="S4" t="str">
        <f t="shared" si="3"/>
        <v/>
      </c>
    </row>
    <row r="5" spans="1:19" x14ac:dyDescent="0.25">
      <c r="A5">
        <v>4</v>
      </c>
      <c r="B5" t="s">
        <v>124</v>
      </c>
      <c r="C5">
        <v>9.3428832661323805E-2</v>
      </c>
      <c r="D5">
        <v>3.4439861422825999E-2</v>
      </c>
      <c r="E5">
        <v>6.6715158721215601E-3</v>
      </c>
      <c r="F5">
        <v>7.1800044773027996E-2</v>
      </c>
      <c r="G5">
        <v>2.9145528711303499E-2</v>
      </c>
      <c r="H5">
        <v>1.3758743728986399E-2</v>
      </c>
      <c r="I5">
        <v>9.4248007938166206E-2</v>
      </c>
      <c r="J5">
        <v>3.3206569035474302E-2</v>
      </c>
      <c r="K5">
        <v>4.5363935258281298E-3</v>
      </c>
      <c r="L5">
        <v>6.8017798127555901E-2</v>
      </c>
      <c r="M5">
        <v>2.58571060210896E-2</v>
      </c>
      <c r="N5">
        <v>8.5252766191647403E-3</v>
      </c>
      <c r="P5" t="str">
        <f t="shared" si="0"/>
        <v>**</v>
      </c>
      <c r="Q5" t="str">
        <f t="shared" si="1"/>
        <v>*</v>
      </c>
      <c r="R5" t="str">
        <f t="shared" si="2"/>
        <v>**</v>
      </c>
      <c r="S5" t="str">
        <f t="shared" si="3"/>
        <v>**</v>
      </c>
    </row>
    <row r="6" spans="1:19" x14ac:dyDescent="0.25">
      <c r="A6">
        <v>5</v>
      </c>
      <c r="B6" t="s">
        <v>25</v>
      </c>
      <c r="C6">
        <v>6.4955235101244901E-2</v>
      </c>
      <c r="D6">
        <v>4.6365760801365598E-2</v>
      </c>
      <c r="E6">
        <v>0.16123468528516</v>
      </c>
      <c r="F6">
        <v>7.0512105404814604E-2</v>
      </c>
      <c r="G6">
        <v>3.9747662219149597E-2</v>
      </c>
      <c r="H6">
        <v>7.6064179754129005E-2</v>
      </c>
      <c r="I6">
        <v>5.73159571455545E-2</v>
      </c>
      <c r="J6">
        <v>4.6035790705639498E-2</v>
      </c>
      <c r="K6">
        <v>0.21312059003845599</v>
      </c>
      <c r="L6">
        <v>6.8255632176679695E-2</v>
      </c>
      <c r="M6">
        <v>3.9302657596921302E-2</v>
      </c>
      <c r="N6">
        <v>8.2445949115103195E-2</v>
      </c>
      <c r="P6" t="str">
        <f t="shared" si="0"/>
        <v/>
      </c>
      <c r="Q6" t="str">
        <f t="shared" si="1"/>
        <v>^</v>
      </c>
      <c r="R6" t="str">
        <f t="shared" si="2"/>
        <v/>
      </c>
      <c r="S6" t="str">
        <f t="shared" si="3"/>
        <v>^</v>
      </c>
    </row>
    <row r="7" spans="1:19" x14ac:dyDescent="0.25">
      <c r="A7">
        <v>6</v>
      </c>
      <c r="B7" t="s">
        <v>26</v>
      </c>
      <c r="C7">
        <v>-0.108104401667726</v>
      </c>
      <c r="D7">
        <v>7.2732592099971294E-2</v>
      </c>
      <c r="E7">
        <v>0.13719269835895001</v>
      </c>
      <c r="F7">
        <v>-8.0617533437922995E-2</v>
      </c>
      <c r="G7">
        <v>6.0577837256157598E-2</v>
      </c>
      <c r="H7">
        <v>0.18325185268680699</v>
      </c>
      <c r="I7">
        <v>-0.121023305256986</v>
      </c>
      <c r="J7">
        <v>7.2328294059995496E-2</v>
      </c>
      <c r="K7">
        <v>9.4278125771019197E-2</v>
      </c>
      <c r="L7">
        <v>-9.2578107355890296E-2</v>
      </c>
      <c r="M7">
        <v>6.0025672601090103E-2</v>
      </c>
      <c r="N7">
        <v>0.12299863514305601</v>
      </c>
      <c r="P7" t="str">
        <f t="shared" si="0"/>
        <v/>
      </c>
      <c r="Q7" t="str">
        <f t="shared" si="1"/>
        <v/>
      </c>
      <c r="R7" t="str">
        <f t="shared" si="2"/>
        <v>^</v>
      </c>
      <c r="S7" t="str">
        <f t="shared" si="3"/>
        <v/>
      </c>
    </row>
    <row r="8" spans="1:19" x14ac:dyDescent="0.25">
      <c r="A8">
        <v>7</v>
      </c>
      <c r="B8" t="s">
        <v>30</v>
      </c>
      <c r="C8">
        <v>0.31479200850182998</v>
      </c>
      <c r="D8">
        <v>5.1807897481070599E-2</v>
      </c>
      <c r="E8" s="1">
        <v>1.2311037744794399E-9</v>
      </c>
      <c r="F8">
        <v>0.27479341526045298</v>
      </c>
      <c r="G8">
        <v>4.1498771795454699E-2</v>
      </c>
      <c r="H8" s="1">
        <v>3.5503337728555003E-11</v>
      </c>
      <c r="I8">
        <v>0.30816131431977201</v>
      </c>
      <c r="J8">
        <v>5.1632736080877199E-2</v>
      </c>
      <c r="K8" s="1">
        <v>2.3969117801669902E-9</v>
      </c>
      <c r="L8">
        <v>0.26820920724424901</v>
      </c>
      <c r="M8">
        <v>4.1221641284752399E-2</v>
      </c>
      <c r="N8" s="1">
        <v>7.6914475499501996E-11</v>
      </c>
      <c r="P8" t="str">
        <f t="shared" si="0"/>
        <v>***</v>
      </c>
      <c r="Q8" t="str">
        <f t="shared" si="1"/>
        <v>***</v>
      </c>
      <c r="R8" t="str">
        <f t="shared" si="2"/>
        <v>***</v>
      </c>
      <c r="S8" t="str">
        <f t="shared" si="3"/>
        <v>***</v>
      </c>
    </row>
    <row r="9" spans="1:19" x14ac:dyDescent="0.25">
      <c r="A9">
        <v>8</v>
      </c>
      <c r="B9" t="s">
        <v>27</v>
      </c>
      <c r="C9">
        <v>0.29311360293953198</v>
      </c>
      <c r="D9">
        <v>6.9837713316933003E-2</v>
      </c>
      <c r="E9" s="1">
        <v>2.7039325876110401E-5</v>
      </c>
      <c r="F9">
        <v>0.27665498696597202</v>
      </c>
      <c r="G9">
        <v>5.8146078781744701E-2</v>
      </c>
      <c r="H9" s="1">
        <v>1.95588056559279E-6</v>
      </c>
      <c r="I9">
        <v>0.26679356125470399</v>
      </c>
      <c r="J9">
        <v>6.8792951859164106E-2</v>
      </c>
      <c r="K9" s="1">
        <v>1.0522756811015601E-4</v>
      </c>
      <c r="L9">
        <v>0.25064721559332498</v>
      </c>
      <c r="M9">
        <v>5.6779816214963197E-2</v>
      </c>
      <c r="N9" s="1">
        <v>1.0130375878652E-5</v>
      </c>
      <c r="P9" t="str">
        <f t="shared" si="0"/>
        <v>***</v>
      </c>
      <c r="Q9" t="str">
        <f t="shared" si="1"/>
        <v>***</v>
      </c>
      <c r="R9" t="str">
        <f t="shared" si="2"/>
        <v>***</v>
      </c>
      <c r="S9" t="str">
        <f t="shared" si="3"/>
        <v>***</v>
      </c>
    </row>
    <row r="10" spans="1:19" x14ac:dyDescent="0.25">
      <c r="A10">
        <v>9</v>
      </c>
      <c r="B10" t="s">
        <v>29</v>
      </c>
      <c r="C10">
        <v>0.14266593028229199</v>
      </c>
      <c r="D10">
        <v>4.8342157355856702E-2</v>
      </c>
      <c r="E10">
        <v>3.1657250401944102E-3</v>
      </c>
      <c r="F10">
        <v>0.121485282607027</v>
      </c>
      <c r="G10">
        <v>3.9016392869192403E-2</v>
      </c>
      <c r="H10">
        <v>1.8475820421019801E-3</v>
      </c>
      <c r="I10">
        <v>0.13837848809535899</v>
      </c>
      <c r="J10">
        <v>4.8197667887609902E-2</v>
      </c>
      <c r="K10">
        <v>4.0909540369595803E-3</v>
      </c>
      <c r="L10">
        <v>0.11630607250787001</v>
      </c>
      <c r="M10">
        <v>3.8712805037158002E-2</v>
      </c>
      <c r="N10">
        <v>2.6616575808308699E-3</v>
      </c>
      <c r="P10" t="str">
        <f t="shared" si="0"/>
        <v>**</v>
      </c>
      <c r="Q10" t="str">
        <f t="shared" si="1"/>
        <v>**</v>
      </c>
      <c r="R10" t="str">
        <f t="shared" si="2"/>
        <v>**</v>
      </c>
      <c r="S10" t="str">
        <f t="shared" si="3"/>
        <v>**</v>
      </c>
    </row>
    <row r="11" spans="1:19" x14ac:dyDescent="0.25">
      <c r="A11">
        <v>10</v>
      </c>
      <c r="B11" t="s">
        <v>28</v>
      </c>
      <c r="C11">
        <v>0.193078074115871</v>
      </c>
      <c r="D11">
        <v>9.93391258755464E-2</v>
      </c>
      <c r="E11">
        <v>5.1940609141591799E-2</v>
      </c>
      <c r="F11">
        <v>0.20332920210830699</v>
      </c>
      <c r="G11">
        <v>8.4699442721220999E-2</v>
      </c>
      <c r="H11">
        <v>1.6368365652127799E-2</v>
      </c>
      <c r="I11">
        <v>0.158515478536916</v>
      </c>
      <c r="J11">
        <v>9.8006759329897095E-2</v>
      </c>
      <c r="K11">
        <v>0.105793405250332</v>
      </c>
      <c r="L11">
        <v>0.171693256272545</v>
      </c>
      <c r="M11">
        <v>8.2963334758191704E-2</v>
      </c>
      <c r="N11">
        <v>3.84984738423872E-2</v>
      </c>
      <c r="P11" t="str">
        <f t="shared" si="0"/>
        <v>^</v>
      </c>
      <c r="Q11" t="str">
        <f t="shared" si="1"/>
        <v>*</v>
      </c>
      <c r="R11" t="str">
        <f t="shared" si="2"/>
        <v/>
      </c>
      <c r="S11" t="str">
        <f t="shared" si="3"/>
        <v>*</v>
      </c>
    </row>
    <row r="12" spans="1:19" x14ac:dyDescent="0.25">
      <c r="A12">
        <v>11</v>
      </c>
      <c r="B12" t="s">
        <v>31</v>
      </c>
      <c r="C12">
        <v>-5.7012398384441103E-2</v>
      </c>
      <c r="D12">
        <v>1.1246455334497101E-2</v>
      </c>
      <c r="E12" s="1">
        <v>3.9914301652732602E-7</v>
      </c>
      <c r="F12">
        <v>-6.0323640331002099E-2</v>
      </c>
      <c r="G12">
        <v>9.8501870688264704E-3</v>
      </c>
      <c r="H12" s="1">
        <v>9.11912315968544E-10</v>
      </c>
      <c r="I12">
        <v>-5.5038627944547502E-2</v>
      </c>
      <c r="J12">
        <v>1.1212973970222299E-2</v>
      </c>
      <c r="K12" s="1">
        <v>9.1786261335880002E-7</v>
      </c>
      <c r="L12">
        <v>-5.8606233167501798E-2</v>
      </c>
      <c r="M12">
        <v>9.7954866497729498E-3</v>
      </c>
      <c r="N12" s="1">
        <v>2.19087220975851E-9</v>
      </c>
      <c r="P12" t="str">
        <f t="shared" si="0"/>
        <v>***</v>
      </c>
      <c r="Q12" t="str">
        <f t="shared" si="1"/>
        <v>***</v>
      </c>
      <c r="R12" t="str">
        <f t="shared" si="2"/>
        <v>***</v>
      </c>
      <c r="S12" t="str">
        <f t="shared" si="3"/>
        <v>***</v>
      </c>
    </row>
    <row r="13" spans="1:19" x14ac:dyDescent="0.25">
      <c r="A13">
        <v>12</v>
      </c>
      <c r="B13" t="s">
        <v>172</v>
      </c>
      <c r="C13">
        <v>-0.128282677401101</v>
      </c>
      <c r="D13">
        <v>5.0748292537805897E-2</v>
      </c>
      <c r="E13">
        <v>1.1477235001674999E-2</v>
      </c>
      <c r="F13">
        <v>-0.10240514115673501</v>
      </c>
      <c r="G13">
        <v>4.6317484201465399E-2</v>
      </c>
      <c r="H13">
        <v>2.7040048122112401E-2</v>
      </c>
      <c r="I13">
        <v>-0.13335790421070601</v>
      </c>
      <c r="J13">
        <v>5.0580746220216903E-2</v>
      </c>
      <c r="K13">
        <v>8.37575763004683E-3</v>
      </c>
      <c r="L13">
        <v>-0.10670001104681701</v>
      </c>
      <c r="M13">
        <v>4.6122401274817301E-2</v>
      </c>
      <c r="N13">
        <v>2.0700123626367199E-2</v>
      </c>
      <c r="P13" t="str">
        <f t="shared" si="0"/>
        <v>*</v>
      </c>
      <c r="Q13" t="str">
        <f t="shared" si="1"/>
        <v>*</v>
      </c>
      <c r="R13" t="str">
        <f t="shared" si="2"/>
        <v>**</v>
      </c>
      <c r="S13" t="str">
        <f t="shared" si="3"/>
        <v>*</v>
      </c>
    </row>
    <row r="14" spans="1:19" x14ac:dyDescent="0.25">
      <c r="A14">
        <v>13</v>
      </c>
      <c r="B14" t="s">
        <v>32</v>
      </c>
      <c r="C14">
        <v>9.5253549569798302E-3</v>
      </c>
      <c r="D14">
        <v>2.7109339024825201E-2</v>
      </c>
      <c r="E14">
        <v>0.72531226613044797</v>
      </c>
      <c r="F14">
        <v>-3.9856025064220896E-3</v>
      </c>
      <c r="G14">
        <v>2.3564770928072801E-2</v>
      </c>
      <c r="H14">
        <v>0.86569129075635698</v>
      </c>
      <c r="I14">
        <v>1.15575900029923E-2</v>
      </c>
      <c r="J14">
        <v>2.70321149623181E-2</v>
      </c>
      <c r="K14">
        <v>0.66897852595054497</v>
      </c>
      <c r="L14">
        <v>-1.24203794497613E-3</v>
      </c>
      <c r="M14">
        <v>2.3454727860101401E-2</v>
      </c>
      <c r="N14">
        <v>0.95776800569908105</v>
      </c>
      <c r="P14" t="str">
        <f t="shared" si="0"/>
        <v/>
      </c>
      <c r="Q14" t="str">
        <f t="shared" si="1"/>
        <v/>
      </c>
      <c r="R14" t="str">
        <f t="shared" si="2"/>
        <v/>
      </c>
      <c r="S14" t="str">
        <f t="shared" si="3"/>
        <v/>
      </c>
    </row>
    <row r="15" spans="1:19" x14ac:dyDescent="0.25">
      <c r="A15">
        <v>14</v>
      </c>
      <c r="B15" t="s">
        <v>33</v>
      </c>
      <c r="C15">
        <v>2.7134284932761099E-2</v>
      </c>
      <c r="D15">
        <v>7.3861550268996797E-3</v>
      </c>
      <c r="E15">
        <v>2.39092899372961E-4</v>
      </c>
      <c r="F15">
        <v>2.20841363210313E-2</v>
      </c>
      <c r="G15">
        <v>6.4070469545474797E-3</v>
      </c>
      <c r="H15">
        <v>5.6716124895782002E-4</v>
      </c>
      <c r="I15">
        <v>2.6018085748385499E-2</v>
      </c>
      <c r="J15">
        <v>7.3438801829814899E-3</v>
      </c>
      <c r="K15">
        <v>3.95864600360452E-4</v>
      </c>
      <c r="L15">
        <v>2.0758533276349099E-2</v>
      </c>
      <c r="M15">
        <v>6.3450875130458299E-3</v>
      </c>
      <c r="N15">
        <v>1.0694404158713101E-3</v>
      </c>
      <c r="P15" t="str">
        <f t="shared" si="0"/>
        <v>***</v>
      </c>
      <c r="Q15" t="str">
        <f t="shared" si="1"/>
        <v>***</v>
      </c>
      <c r="R15" t="str">
        <f t="shared" si="2"/>
        <v>***</v>
      </c>
      <c r="S15" t="str">
        <f t="shared" si="3"/>
        <v>**</v>
      </c>
    </row>
    <row r="16" spans="1:19" x14ac:dyDescent="0.25">
      <c r="A16">
        <v>15</v>
      </c>
      <c r="B16" t="s">
        <v>118</v>
      </c>
      <c r="C16">
        <v>-9.8026946235364103E-4</v>
      </c>
      <c r="D16">
        <v>1.09356541670882E-2</v>
      </c>
      <c r="E16">
        <v>0.92857348421865804</v>
      </c>
      <c r="F16">
        <v>4.1168919517332696E-3</v>
      </c>
      <c r="G16">
        <v>9.5800095551526795E-3</v>
      </c>
      <c r="H16">
        <v>0.66738640450091202</v>
      </c>
      <c r="I16">
        <v>4.2234133068698101E-4</v>
      </c>
      <c r="J16">
        <v>1.08819013751363E-2</v>
      </c>
      <c r="K16">
        <v>0.96904079216359196</v>
      </c>
      <c r="L16">
        <v>5.0878452413157397E-3</v>
      </c>
      <c r="M16">
        <v>9.5150247484367106E-3</v>
      </c>
      <c r="N16">
        <v>0.59284558226271</v>
      </c>
      <c r="P16" t="str">
        <f t="shared" si="0"/>
        <v/>
      </c>
      <c r="Q16" t="str">
        <f t="shared" si="1"/>
        <v/>
      </c>
      <c r="R16" t="str">
        <f t="shared" si="2"/>
        <v/>
      </c>
      <c r="S16" t="str">
        <f t="shared" si="3"/>
        <v/>
      </c>
    </row>
    <row r="17" spans="1:19" x14ac:dyDescent="0.25">
      <c r="A17">
        <v>16</v>
      </c>
      <c r="B17" t="s">
        <v>34</v>
      </c>
      <c r="C17">
        <v>3.75926288078989E-3</v>
      </c>
      <c r="D17">
        <v>6.8425248577108503E-4</v>
      </c>
      <c r="E17" s="1">
        <v>3.9299646092949598E-8</v>
      </c>
      <c r="F17">
        <v>3.1445124702001101E-3</v>
      </c>
      <c r="G17">
        <v>5.4184598944228201E-4</v>
      </c>
      <c r="H17" s="1">
        <v>6.5009671879544703E-9</v>
      </c>
      <c r="I17">
        <v>3.70314142528207E-3</v>
      </c>
      <c r="J17">
        <v>6.8085940954618301E-4</v>
      </c>
      <c r="K17" s="1">
        <v>5.3603824712311601E-8</v>
      </c>
      <c r="L17">
        <v>3.18893706390464E-3</v>
      </c>
      <c r="M17">
        <v>5.3387438109267298E-4</v>
      </c>
      <c r="N17" s="1">
        <v>2.32648111650296E-9</v>
      </c>
      <c r="P17" t="str">
        <f t="shared" si="0"/>
        <v>***</v>
      </c>
      <c r="Q17" t="str">
        <f t="shared" si="1"/>
        <v>***</v>
      </c>
      <c r="R17" t="str">
        <f t="shared" si="2"/>
        <v>***</v>
      </c>
      <c r="S17" t="str">
        <f t="shared" si="3"/>
        <v>***</v>
      </c>
    </row>
    <row r="18" spans="1:19" x14ac:dyDescent="0.25">
      <c r="A18">
        <v>17</v>
      </c>
      <c r="B18" t="s">
        <v>35</v>
      </c>
      <c r="C18" s="1">
        <v>-2.72219258246834E-5</v>
      </c>
      <c r="D18">
        <v>3.1138482742119298E-4</v>
      </c>
      <c r="E18">
        <v>0.93033597706732396</v>
      </c>
      <c r="F18" s="1">
        <v>-6.7716926857593696E-6</v>
      </c>
      <c r="G18">
        <v>2.8371146000481399E-4</v>
      </c>
      <c r="H18">
        <v>0.98095770936747795</v>
      </c>
      <c r="I18" s="1">
        <v>-9.4500216882780107E-5</v>
      </c>
      <c r="J18">
        <v>3.0969205297252201E-4</v>
      </c>
      <c r="K18">
        <v>0.76025759979949104</v>
      </c>
      <c r="L18" s="1">
        <v>-8.5765795627103605E-5</v>
      </c>
      <c r="M18">
        <v>2.8222547421241802E-4</v>
      </c>
      <c r="N18">
        <v>0.76121089679044596</v>
      </c>
      <c r="P18" t="str">
        <f t="shared" si="0"/>
        <v/>
      </c>
      <c r="Q18" t="str">
        <f t="shared" si="1"/>
        <v/>
      </c>
      <c r="R18" t="str">
        <f t="shared" si="2"/>
        <v/>
      </c>
      <c r="S18" t="str">
        <f t="shared" si="3"/>
        <v/>
      </c>
    </row>
    <row r="19" spans="1:19" x14ac:dyDescent="0.25">
      <c r="A19">
        <v>18</v>
      </c>
      <c r="B19" t="s">
        <v>36</v>
      </c>
      <c r="C19">
        <v>3.4830335673412401E-4</v>
      </c>
      <c r="D19">
        <v>1.80772580518473E-4</v>
      </c>
      <c r="E19">
        <v>5.4010940145868297E-2</v>
      </c>
      <c r="F19">
        <v>5.5776304105253395E-4</v>
      </c>
      <c r="G19">
        <v>1.49569615888507E-4</v>
      </c>
      <c r="H19">
        <v>1.92149661542509E-4</v>
      </c>
      <c r="I19">
        <v>3.1672368009561598E-4</v>
      </c>
      <c r="J19">
        <v>1.79902631823641E-4</v>
      </c>
      <c r="K19">
        <v>7.8318268303621999E-2</v>
      </c>
      <c r="L19">
        <v>5.3643914803504504E-4</v>
      </c>
      <c r="M19">
        <v>1.4834577993748499E-4</v>
      </c>
      <c r="N19">
        <v>2.9902838679233602E-4</v>
      </c>
      <c r="P19" t="str">
        <f t="shared" si="0"/>
        <v>^</v>
      </c>
      <c r="Q19" t="str">
        <f t="shared" si="1"/>
        <v>***</v>
      </c>
      <c r="R19" t="str">
        <f t="shared" si="2"/>
        <v>^</v>
      </c>
      <c r="S19" t="str">
        <f t="shared" si="3"/>
        <v>***</v>
      </c>
    </row>
    <row r="20" spans="1:19" x14ac:dyDescent="0.25">
      <c r="A20">
        <v>19</v>
      </c>
      <c r="B20" t="s">
        <v>37</v>
      </c>
      <c r="C20">
        <v>2.5067875209128399E-2</v>
      </c>
      <c r="D20">
        <v>3.2264601760402703E-2</v>
      </c>
      <c r="E20">
        <v>0.43719022924057199</v>
      </c>
      <c r="F20">
        <v>5.311343794536E-3</v>
      </c>
      <c r="G20">
        <v>2.8207103274627301E-2</v>
      </c>
      <c r="H20">
        <v>0.85064297910311304</v>
      </c>
      <c r="I20">
        <v>2.3774393821276399E-2</v>
      </c>
      <c r="J20">
        <v>3.2170303587095599E-2</v>
      </c>
      <c r="K20">
        <v>0.45989681470099197</v>
      </c>
      <c r="L20">
        <v>6.1774118858529299E-3</v>
      </c>
      <c r="M20">
        <v>2.8013385707138801E-2</v>
      </c>
      <c r="N20">
        <v>0.82546897584770496</v>
      </c>
      <c r="P20" t="str">
        <f t="shared" si="0"/>
        <v/>
      </c>
      <c r="Q20" t="str">
        <f t="shared" si="1"/>
        <v/>
      </c>
      <c r="R20" t="str">
        <f t="shared" si="2"/>
        <v/>
      </c>
      <c r="S20" t="str">
        <f t="shared" si="3"/>
        <v/>
      </c>
    </row>
    <row r="21" spans="1:19" x14ac:dyDescent="0.25">
      <c r="A21">
        <v>20</v>
      </c>
      <c r="B21" t="s">
        <v>38</v>
      </c>
      <c r="C21">
        <v>-2.4756666815083098E-2</v>
      </c>
      <c r="D21">
        <v>5.0331495973450498E-2</v>
      </c>
      <c r="E21">
        <v>0.62280964765519198</v>
      </c>
      <c r="F21">
        <v>-4.2799541005757502E-2</v>
      </c>
      <c r="G21">
        <v>4.32241528420629E-2</v>
      </c>
      <c r="H21">
        <v>0.32208784965189102</v>
      </c>
      <c r="I21">
        <v>-1.72387825028287E-2</v>
      </c>
      <c r="J21">
        <v>5.0315170471541201E-2</v>
      </c>
      <c r="K21">
        <v>0.73188736275463695</v>
      </c>
      <c r="L21">
        <v>-3.45915446310655E-2</v>
      </c>
      <c r="M21">
        <v>4.3073846070435302E-2</v>
      </c>
      <c r="N21">
        <v>0.42193117586226703</v>
      </c>
      <c r="P21" t="str">
        <f t="shared" si="0"/>
        <v/>
      </c>
      <c r="Q21" t="str">
        <f t="shared" si="1"/>
        <v/>
      </c>
      <c r="R21" t="str">
        <f t="shared" si="2"/>
        <v/>
      </c>
      <c r="S21" t="str">
        <f t="shared" si="3"/>
        <v/>
      </c>
    </row>
    <row r="22" spans="1:19" x14ac:dyDescent="0.25">
      <c r="A22">
        <v>21</v>
      </c>
      <c r="B22" t="s">
        <v>40</v>
      </c>
      <c r="C22">
        <v>-0.17097832209726599</v>
      </c>
      <c r="D22">
        <v>5.1626697994161502E-2</v>
      </c>
      <c r="E22">
        <v>9.2691220994367595E-4</v>
      </c>
      <c r="F22">
        <v>-0.139783929225723</v>
      </c>
      <c r="G22">
        <v>4.1146655920109097E-2</v>
      </c>
      <c r="H22">
        <v>6.8076107885554405E-4</v>
      </c>
      <c r="I22">
        <v>-0.17057522526312299</v>
      </c>
      <c r="J22">
        <v>5.15779405934867E-2</v>
      </c>
      <c r="K22">
        <v>9.4255373120200004E-4</v>
      </c>
      <c r="L22">
        <v>-0.139961679549921</v>
      </c>
      <c r="M22">
        <v>4.0943680386617998E-2</v>
      </c>
      <c r="N22">
        <v>6.2991576218135502E-4</v>
      </c>
      <c r="P22" t="str">
        <f t="shared" si="0"/>
        <v>***</v>
      </c>
      <c r="Q22" t="str">
        <f t="shared" si="1"/>
        <v>***</v>
      </c>
      <c r="R22" t="str">
        <f t="shared" si="2"/>
        <v>***</v>
      </c>
      <c r="S22" t="str">
        <f t="shared" si="3"/>
        <v>***</v>
      </c>
    </row>
    <row r="23" spans="1:19" x14ac:dyDescent="0.25">
      <c r="A23">
        <v>22</v>
      </c>
      <c r="B23" t="s">
        <v>41</v>
      </c>
      <c r="C23">
        <v>-0.191379115264324</v>
      </c>
      <c r="D23">
        <v>4.3844295977171301E-2</v>
      </c>
      <c r="E23" s="1">
        <v>1.27139162734435E-5</v>
      </c>
      <c r="F23">
        <v>-0.147044908137867</v>
      </c>
      <c r="G23">
        <v>3.4695504751363397E-2</v>
      </c>
      <c r="H23" s="1">
        <v>2.2536470772006101E-5</v>
      </c>
      <c r="I23">
        <v>-0.18669187506468399</v>
      </c>
      <c r="J23">
        <v>4.3620466091563399E-2</v>
      </c>
      <c r="K23" s="1">
        <v>1.8696493754522001E-5</v>
      </c>
      <c r="L23">
        <v>-0.14328256493694799</v>
      </c>
      <c r="M23">
        <v>3.4351633132578697E-2</v>
      </c>
      <c r="N23" s="1">
        <v>3.0319213113723099E-5</v>
      </c>
      <c r="P23" t="str">
        <f t="shared" si="0"/>
        <v>***</v>
      </c>
      <c r="Q23" t="str">
        <f t="shared" si="1"/>
        <v>***</v>
      </c>
      <c r="R23" t="str">
        <f t="shared" si="2"/>
        <v>***</v>
      </c>
      <c r="S23" t="str">
        <f t="shared" si="3"/>
        <v>***</v>
      </c>
    </row>
    <row r="24" spans="1:19" x14ac:dyDescent="0.25">
      <c r="A24">
        <v>23</v>
      </c>
      <c r="B24" t="s">
        <v>39</v>
      </c>
      <c r="C24">
        <v>-0.15627257651697701</v>
      </c>
      <c r="D24">
        <v>4.4445524590224501E-2</v>
      </c>
      <c r="E24">
        <v>4.3802257776770498E-4</v>
      </c>
      <c r="F24">
        <v>-0.13900766253720101</v>
      </c>
      <c r="G24">
        <v>3.5173961992831203E-2</v>
      </c>
      <c r="H24" s="1">
        <v>7.7499223453522393E-5</v>
      </c>
      <c r="I24">
        <v>-0.15139044654974801</v>
      </c>
      <c r="J24">
        <v>4.4320822940466797E-2</v>
      </c>
      <c r="K24">
        <v>6.3598205258941199E-4</v>
      </c>
      <c r="L24">
        <v>-0.136972266546565</v>
      </c>
      <c r="M24">
        <v>3.4918670795682401E-2</v>
      </c>
      <c r="N24" s="1">
        <v>8.7595511768257604E-5</v>
      </c>
      <c r="P24" t="str">
        <f t="shared" si="0"/>
        <v>***</v>
      </c>
      <c r="Q24" t="str">
        <f t="shared" si="1"/>
        <v>***</v>
      </c>
      <c r="R24" t="str">
        <f t="shared" si="2"/>
        <v>***</v>
      </c>
      <c r="S24" t="str">
        <f t="shared" si="3"/>
        <v>***</v>
      </c>
    </row>
    <row r="25" spans="1:19" x14ac:dyDescent="0.25">
      <c r="A25">
        <v>24</v>
      </c>
      <c r="B25" t="s">
        <v>43</v>
      </c>
      <c r="C25">
        <v>-8.3344892137923496E-2</v>
      </c>
      <c r="D25">
        <v>1.1200034516354899E-2</v>
      </c>
      <c r="E25" s="1">
        <v>9.9587005308876504E-14</v>
      </c>
      <c r="F25">
        <v>-7.5177732911784298E-2</v>
      </c>
      <c r="G25">
        <v>1.0090858723002E-2</v>
      </c>
      <c r="H25" s="1">
        <v>9.3281675834961295E-14</v>
      </c>
      <c r="I25">
        <v>-8.4144253375356595E-2</v>
      </c>
      <c r="J25">
        <v>1.1164891374896801E-2</v>
      </c>
      <c r="K25" s="1">
        <v>4.8294701571194297E-14</v>
      </c>
      <c r="L25">
        <v>-7.5553873135797894E-2</v>
      </c>
      <c r="M25">
        <v>1.0032054272677501E-2</v>
      </c>
      <c r="N25" s="1">
        <v>5.02582256584518E-14</v>
      </c>
      <c r="P25" t="str">
        <f t="shared" si="0"/>
        <v>***</v>
      </c>
      <c r="Q25" t="str">
        <f t="shared" si="1"/>
        <v>***</v>
      </c>
      <c r="R25" t="str">
        <f t="shared" si="2"/>
        <v>***</v>
      </c>
      <c r="S25" t="str">
        <f t="shared" si="3"/>
        <v>***</v>
      </c>
    </row>
    <row r="26" spans="1:19" x14ac:dyDescent="0.25">
      <c r="A26">
        <v>25</v>
      </c>
      <c r="B26" t="s">
        <v>44</v>
      </c>
      <c r="C26">
        <v>3.1554228801968502E-2</v>
      </c>
      <c r="D26">
        <v>2.3534292814645801E-2</v>
      </c>
      <c r="E26">
        <v>0.17999299992817899</v>
      </c>
      <c r="F26">
        <v>3.44963726540354E-2</v>
      </c>
      <c r="G26">
        <v>2.1393888817588701E-2</v>
      </c>
      <c r="H26">
        <v>0.10686611905167701</v>
      </c>
      <c r="I26">
        <v>3.0741255881525101E-2</v>
      </c>
      <c r="J26">
        <v>2.3416493485314601E-2</v>
      </c>
      <c r="K26">
        <v>0.189249151991154</v>
      </c>
      <c r="L26">
        <v>3.3270733952287898E-2</v>
      </c>
      <c r="M26">
        <v>2.1210475882493099E-2</v>
      </c>
      <c r="N26">
        <v>0.11674137600739</v>
      </c>
      <c r="P26" t="str">
        <f t="shared" si="0"/>
        <v/>
      </c>
      <c r="Q26" t="str">
        <f t="shared" si="1"/>
        <v/>
      </c>
      <c r="R26" t="str">
        <f t="shared" si="2"/>
        <v/>
      </c>
      <c r="S26" t="str">
        <f t="shared" si="3"/>
        <v/>
      </c>
    </row>
    <row r="27" spans="1:19" x14ac:dyDescent="0.25">
      <c r="A27">
        <v>26</v>
      </c>
      <c r="B27" t="s">
        <v>130</v>
      </c>
      <c r="C27">
        <v>0.24390231814853799</v>
      </c>
      <c r="D27">
        <v>0.29133049170390102</v>
      </c>
      <c r="E27">
        <v>0.40247932702150302</v>
      </c>
      <c r="F27">
        <v>0.29419284312284699</v>
      </c>
      <c r="G27">
        <v>0.26914864575241598</v>
      </c>
      <c r="H27">
        <v>0.27437198448664402</v>
      </c>
      <c r="I27">
        <v>-8.0380703860536695E-2</v>
      </c>
      <c r="J27">
        <v>3.6264604893432702E-2</v>
      </c>
      <c r="K27">
        <v>2.6656887179374901E-2</v>
      </c>
      <c r="L27">
        <v>-9.2288292907475505E-2</v>
      </c>
      <c r="M27">
        <v>3.2766426482474201E-2</v>
      </c>
      <c r="N27">
        <v>4.8542420046137399E-3</v>
      </c>
      <c r="P27" t="str">
        <f t="shared" si="0"/>
        <v/>
      </c>
      <c r="Q27" t="str">
        <f t="shared" si="1"/>
        <v/>
      </c>
      <c r="R27" t="str">
        <f t="shared" si="2"/>
        <v>*</v>
      </c>
      <c r="S27" t="str">
        <f t="shared" si="3"/>
        <v>**</v>
      </c>
    </row>
    <row r="28" spans="1:19" x14ac:dyDescent="0.25">
      <c r="A28">
        <v>27</v>
      </c>
      <c r="B28" t="s">
        <v>144</v>
      </c>
      <c r="C28">
        <v>-0.19822396213052501</v>
      </c>
      <c r="D28">
        <v>0.324322075668105</v>
      </c>
      <c r="E28">
        <v>0.54107063375922304</v>
      </c>
      <c r="F28">
        <v>-0.12676447373646499</v>
      </c>
      <c r="G28">
        <v>0.29942656024200198</v>
      </c>
      <c r="H28">
        <v>0.67203446321079596</v>
      </c>
      <c r="I28">
        <v>-0.50726512605941598</v>
      </c>
      <c r="J28">
        <v>0.140730603497742</v>
      </c>
      <c r="K28">
        <v>3.1274019676852399E-4</v>
      </c>
      <c r="L28">
        <v>-0.498072830919427</v>
      </c>
      <c r="M28">
        <v>0.13008979942516799</v>
      </c>
      <c r="N28">
        <v>1.2882990370564101E-4</v>
      </c>
      <c r="P28" t="str">
        <f t="shared" si="0"/>
        <v/>
      </c>
      <c r="Q28" t="str">
        <f t="shared" si="1"/>
        <v/>
      </c>
      <c r="R28" t="str">
        <f t="shared" si="2"/>
        <v>***</v>
      </c>
      <c r="S28" t="str">
        <f t="shared" si="3"/>
        <v>***</v>
      </c>
    </row>
    <row r="29" spans="1:19" x14ac:dyDescent="0.25">
      <c r="A29">
        <v>28</v>
      </c>
      <c r="B29" t="s">
        <v>46</v>
      </c>
      <c r="C29">
        <v>-0.128957405514394</v>
      </c>
      <c r="D29">
        <v>0.306889266163136</v>
      </c>
      <c r="E29">
        <v>0.67433331884035896</v>
      </c>
      <c r="F29">
        <v>-6.6689670226497896E-2</v>
      </c>
      <c r="G29">
        <v>0.283643887159028</v>
      </c>
      <c r="H29">
        <v>0.81411745811849401</v>
      </c>
      <c r="I29">
        <v>-0.45212112094013102</v>
      </c>
      <c r="J29">
        <v>9.88485612543131E-2</v>
      </c>
      <c r="K29" s="1">
        <v>4.7878190152506101E-6</v>
      </c>
      <c r="L29">
        <v>-0.45611280106838598</v>
      </c>
      <c r="M29">
        <v>9.1043752844908996E-2</v>
      </c>
      <c r="N29" s="1">
        <v>5.4481007309135702E-7</v>
      </c>
      <c r="P29" t="str">
        <f t="shared" si="0"/>
        <v/>
      </c>
      <c r="Q29" t="str">
        <f t="shared" si="1"/>
        <v/>
      </c>
      <c r="R29" t="str">
        <f t="shared" si="2"/>
        <v>***</v>
      </c>
      <c r="S29" t="str">
        <f t="shared" si="3"/>
        <v>***</v>
      </c>
    </row>
    <row r="30" spans="1:19" x14ac:dyDescent="0.25">
      <c r="A30">
        <v>29</v>
      </c>
      <c r="B30" t="s">
        <v>128</v>
      </c>
      <c r="C30">
        <v>-6.2787466085888102E-2</v>
      </c>
      <c r="D30">
        <v>0.31770074144696198</v>
      </c>
      <c r="E30">
        <v>0.84333389970291395</v>
      </c>
      <c r="F30">
        <v>-5.58842906200213E-4</v>
      </c>
      <c r="G30">
        <v>0.29359572657944899</v>
      </c>
      <c r="H30">
        <v>0.99848127265776399</v>
      </c>
      <c r="I30">
        <v>-0.40297463387414401</v>
      </c>
      <c r="J30">
        <v>0.13743348870172301</v>
      </c>
      <c r="K30">
        <v>3.36631767050699E-3</v>
      </c>
      <c r="L30">
        <v>-0.396567774235355</v>
      </c>
      <c r="M30">
        <v>0.126935281789823</v>
      </c>
      <c r="N30">
        <v>1.7830561581243299E-3</v>
      </c>
      <c r="P30" t="str">
        <f t="shared" si="0"/>
        <v/>
      </c>
      <c r="Q30" t="str">
        <f t="shared" si="1"/>
        <v/>
      </c>
      <c r="R30" t="str">
        <f t="shared" si="2"/>
        <v>**</v>
      </c>
      <c r="S30" t="str">
        <f t="shared" si="3"/>
        <v>**</v>
      </c>
    </row>
    <row r="31" spans="1:19" x14ac:dyDescent="0.25">
      <c r="A31">
        <v>30</v>
      </c>
      <c r="B31" t="s">
        <v>129</v>
      </c>
      <c r="C31">
        <v>-6.2375673332117298E-2</v>
      </c>
      <c r="D31">
        <v>0.31310706289121198</v>
      </c>
      <c r="E31">
        <v>0.84209444187826399</v>
      </c>
      <c r="F31">
        <v>6.65569134405853E-2</v>
      </c>
      <c r="G31">
        <v>0.289364436175441</v>
      </c>
      <c r="H31">
        <v>0.81808346348342398</v>
      </c>
      <c r="I31">
        <v>-0.39348639815319397</v>
      </c>
      <c r="J31">
        <v>0.115673208084382</v>
      </c>
      <c r="K31">
        <v>6.6966314812666504E-4</v>
      </c>
      <c r="L31">
        <v>-0.33227827294612999</v>
      </c>
      <c r="M31">
        <v>0.106685437027514</v>
      </c>
      <c r="N31">
        <v>1.8421902768940401E-3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0.42285110975679502</v>
      </c>
      <c r="D32">
        <v>0.42492133388147002</v>
      </c>
      <c r="E32">
        <v>0.31967402254279698</v>
      </c>
      <c r="F32">
        <v>0.39455715136513198</v>
      </c>
      <c r="G32">
        <v>0.39746555199580003</v>
      </c>
      <c r="H32">
        <v>0.32086464014494498</v>
      </c>
      <c r="I32">
        <v>5.55070534154836E-2</v>
      </c>
      <c r="J32">
        <v>0.30303613886632402</v>
      </c>
      <c r="K32">
        <v>0.854664829779061</v>
      </c>
      <c r="L32">
        <v>-2.62426619179153E-2</v>
      </c>
      <c r="M32">
        <v>0.29023459809352598</v>
      </c>
      <c r="N32">
        <v>0.92795442355872904</v>
      </c>
      <c r="P32" t="str">
        <f t="shared" si="4"/>
        <v/>
      </c>
      <c r="Q32" t="str">
        <f t="shared" si="5"/>
        <v/>
      </c>
      <c r="R32" t="str">
        <f t="shared" si="6"/>
        <v/>
      </c>
      <c r="S32" t="str">
        <f t="shared" si="7"/>
        <v/>
      </c>
    </row>
    <row r="33" spans="1:19" x14ac:dyDescent="0.25">
      <c r="A33">
        <v>32</v>
      </c>
      <c r="B33" t="s">
        <v>106</v>
      </c>
      <c r="C33">
        <v>-0.14139611468657701</v>
      </c>
      <c r="D33">
        <v>0.105510583300329</v>
      </c>
      <c r="E33">
        <v>0.18020857832495199</v>
      </c>
      <c r="F33">
        <v>-8.3849390849408498E-2</v>
      </c>
      <c r="G33">
        <v>9.6533330187081198E-2</v>
      </c>
      <c r="H33">
        <v>0.385062892346686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0.18082873632318899</v>
      </c>
      <c r="D34">
        <v>0.227239162120459</v>
      </c>
      <c r="E34">
        <v>0.42616924104342702</v>
      </c>
      <c r="F34">
        <v>0.16684205026294499</v>
      </c>
      <c r="G34">
        <v>0.20543950124438101</v>
      </c>
      <c r="H34">
        <v>0.41672131882063601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54</v>
      </c>
      <c r="C35">
        <v>0.125382359519387</v>
      </c>
      <c r="D35">
        <v>0.26462675908545003</v>
      </c>
      <c r="E35">
        <v>0.63563660272238298</v>
      </c>
      <c r="F35">
        <v>0.154036556963976</v>
      </c>
      <c r="G35">
        <v>0.23964388150327301</v>
      </c>
      <c r="H35">
        <v>0.52037156677997798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0.34155040698080502</v>
      </c>
      <c r="D36">
        <v>0.23807330979936001</v>
      </c>
      <c r="E36">
        <v>0.15138861562241099</v>
      </c>
      <c r="F36">
        <v>0.29711820787594501</v>
      </c>
      <c r="G36">
        <v>0.21622728421774101</v>
      </c>
      <c r="H36">
        <v>0.16941021362436101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61</v>
      </c>
      <c r="C37">
        <v>0.24643020687360101</v>
      </c>
      <c r="D37">
        <v>0.23125004717224401</v>
      </c>
      <c r="E37">
        <v>0.28658463711026499</v>
      </c>
      <c r="F37">
        <v>0.25274320974479803</v>
      </c>
      <c r="G37">
        <v>0.209332005089022</v>
      </c>
      <c r="H37">
        <v>0.227285956602331</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64</v>
      </c>
      <c r="C38">
        <v>0.23288798615025999</v>
      </c>
      <c r="D38">
        <v>0.270630448005722</v>
      </c>
      <c r="E38">
        <v>0.38949213526819398</v>
      </c>
      <c r="F38">
        <v>0.18206211765382399</v>
      </c>
      <c r="G38">
        <v>0.24538034644123799</v>
      </c>
      <c r="H38">
        <v>0.458112272883335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47</v>
      </c>
      <c r="C39">
        <v>0.32608052264982301</v>
      </c>
      <c r="D39">
        <v>0.26659301022583898</v>
      </c>
      <c r="E39">
        <v>0.22127689635086101</v>
      </c>
      <c r="F39">
        <v>0.31810977738185298</v>
      </c>
      <c r="G39">
        <v>0.24255638630388299</v>
      </c>
      <c r="H39">
        <v>0.18969296282174999</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65</v>
      </c>
      <c r="C40">
        <v>0.31855416938432901</v>
      </c>
      <c r="D40">
        <v>0.25889549015250601</v>
      </c>
      <c r="E40">
        <v>0.21853411344597201</v>
      </c>
      <c r="F40">
        <v>0.25497030215524802</v>
      </c>
      <c r="G40">
        <v>0.234941122362124</v>
      </c>
      <c r="H40">
        <v>0.27781009804354201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60</v>
      </c>
      <c r="C41">
        <v>0.24022426795502499</v>
      </c>
      <c r="D41">
        <v>0.25024145251186902</v>
      </c>
      <c r="E41">
        <v>0.337070352453683</v>
      </c>
      <c r="F41">
        <v>0.24649761864827999</v>
      </c>
      <c r="G41">
        <v>0.22738770609741099</v>
      </c>
      <c r="H41">
        <v>0.27834657694112902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53</v>
      </c>
      <c r="C42">
        <v>-0.35157522670283903</v>
      </c>
      <c r="D42">
        <v>0.40581493866085699</v>
      </c>
      <c r="E42">
        <v>0.38630169317636198</v>
      </c>
      <c r="F42">
        <v>-0.36083097556643401</v>
      </c>
      <c r="G42">
        <v>0.37507066755386398</v>
      </c>
      <c r="H42">
        <v>0.33603220253353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59</v>
      </c>
      <c r="C43">
        <v>0.18108293725109501</v>
      </c>
      <c r="D43">
        <v>0.24215394137836599</v>
      </c>
      <c r="E43">
        <v>0.45458025431694299</v>
      </c>
      <c r="F43">
        <v>0.15818141664236801</v>
      </c>
      <c r="G43">
        <v>0.21905293112193899</v>
      </c>
      <c r="H43">
        <v>0.47022375063796301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0.30285761128746702</v>
      </c>
      <c r="D44">
        <v>0.23553483702653399</v>
      </c>
      <c r="E44">
        <v>0.19850261745808401</v>
      </c>
      <c r="F44">
        <v>0.28661555051292797</v>
      </c>
      <c r="G44">
        <v>0.21400820152397301</v>
      </c>
      <c r="H44">
        <v>0.180481595492682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0.30566731304731498</v>
      </c>
      <c r="D45">
        <v>0.241042914950587</v>
      </c>
      <c r="E45">
        <v>0.20476106743106101</v>
      </c>
      <c r="F45">
        <v>0.29206364966458997</v>
      </c>
      <c r="G45">
        <v>0.21864312455190499</v>
      </c>
      <c r="H45">
        <v>0.18161440792564201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49</v>
      </c>
      <c r="C46">
        <v>7.9592976761515999E-2</v>
      </c>
      <c r="D46">
        <v>0.31363810903309502</v>
      </c>
      <c r="E46">
        <v>0.79967070472675295</v>
      </c>
      <c r="F46">
        <v>6.6190151125011004E-2</v>
      </c>
      <c r="G46">
        <v>0.28356545290204199</v>
      </c>
      <c r="H46">
        <v>0.81543445435125295</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56</v>
      </c>
      <c r="C47">
        <v>0.53654138008281604</v>
      </c>
      <c r="D47">
        <v>0.27524580532938703</v>
      </c>
      <c r="E47">
        <v>5.1257556842972202E-2</v>
      </c>
      <c r="F47">
        <v>0.55210387431656105</v>
      </c>
      <c r="G47">
        <v>0.24950229810692301</v>
      </c>
      <c r="H47">
        <v>2.69100028372334E-2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52</v>
      </c>
      <c r="C48">
        <v>6.6862328409498198E-2</v>
      </c>
      <c r="D48">
        <v>0.36700916861654798</v>
      </c>
      <c r="E48">
        <v>0.85544018920898202</v>
      </c>
      <c r="F48">
        <v>7.1873303427459095E-2</v>
      </c>
      <c r="G48">
        <v>0.33535871443069898</v>
      </c>
      <c r="H48">
        <v>0.83029932754757096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55</v>
      </c>
      <c r="C49">
        <v>0.15299880047867001</v>
      </c>
      <c r="D49">
        <v>0.27545738925520102</v>
      </c>
      <c r="E49">
        <v>0.578596846797508</v>
      </c>
      <c r="F49">
        <v>0.14109949115166001</v>
      </c>
      <c r="G49">
        <v>0.24803527051542101</v>
      </c>
      <c r="H49">
        <v>0.56944527743617102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48</v>
      </c>
      <c r="C50">
        <v>0.24927262092705599</v>
      </c>
      <c r="D50">
        <v>0.33918199529434501</v>
      </c>
      <c r="E50">
        <v>0.46238644136021001</v>
      </c>
      <c r="F50">
        <v>0.18339710873759801</v>
      </c>
      <c r="G50">
        <v>0.30136763671435102</v>
      </c>
      <c r="H50">
        <v>0.54282312120836196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-0.135594797535419</v>
      </c>
      <c r="D51">
        <v>0.31448326026368001</v>
      </c>
      <c r="E51">
        <v>0.66634696146360906</v>
      </c>
      <c r="F51">
        <v>-9.1608720672096106E-2</v>
      </c>
      <c r="G51">
        <v>0.28710086736464602</v>
      </c>
      <c r="H51">
        <v>0.74966432820465401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57</v>
      </c>
      <c r="C52">
        <v>9.6540022618847005E-2</v>
      </c>
      <c r="D52">
        <v>0.29811383187614499</v>
      </c>
      <c r="E52">
        <v>0.74606211885806295</v>
      </c>
      <c r="F52">
        <v>8.4775484919278998E-2</v>
      </c>
      <c r="G52">
        <v>0.27339266681695901</v>
      </c>
      <c r="H52">
        <v>0.75649487283962302</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-0.116320314925969</v>
      </c>
      <c r="D53">
        <v>0.42831300982278903</v>
      </c>
      <c r="E53">
        <v>0.78594665316206602</v>
      </c>
      <c r="F53">
        <v>-5.9915169328765103E-2</v>
      </c>
      <c r="G53">
        <v>0.39753754212258802</v>
      </c>
      <c r="H53">
        <v>0.88019994743691898</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9.8639660867516202E-2</v>
      </c>
      <c r="D54">
        <v>0.43549766627137598</v>
      </c>
      <c r="E54">
        <v>0.82081356020479601</v>
      </c>
      <c r="F54">
        <v>-1.36493369044052E-2</v>
      </c>
      <c r="G54">
        <v>0.39880398102213999</v>
      </c>
      <c r="H54">
        <v>0.97269718992032805</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-0.73495236223495697</v>
      </c>
      <c r="D55">
        <v>0.37220567382136399</v>
      </c>
      <c r="E55">
        <v>4.8315072947243201E-2</v>
      </c>
      <c r="F55">
        <v>-0.75294129874496596</v>
      </c>
      <c r="G55">
        <v>0.34109268331741399</v>
      </c>
      <c r="H55">
        <v>2.7283402812223401E-2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-0.53738342224730395</v>
      </c>
      <c r="D56">
        <v>0.38495878094491598</v>
      </c>
      <c r="E56">
        <v>0.16272938654517199</v>
      </c>
      <c r="F56">
        <v>-0.59495133649799103</v>
      </c>
      <c r="G56">
        <v>0.35245772448016399</v>
      </c>
      <c r="H56">
        <v>9.1409759755607695E-2</v>
      </c>
      <c r="I56" t="s">
        <v>169</v>
      </c>
      <c r="J56" t="s">
        <v>169</v>
      </c>
      <c r="K56" t="s">
        <v>169</v>
      </c>
      <c r="L56" t="s">
        <v>169</v>
      </c>
      <c r="M56" t="s">
        <v>169</v>
      </c>
      <c r="N56" t="s">
        <v>169</v>
      </c>
      <c r="P56" t="str">
        <f t="shared" si="4"/>
        <v/>
      </c>
      <c r="Q56" t="str">
        <f t="shared" si="5"/>
        <v>^</v>
      </c>
      <c r="R56" t="str">
        <f t="shared" si="6"/>
        <v/>
      </c>
      <c r="S56" t="str">
        <f t="shared" si="7"/>
        <v/>
      </c>
    </row>
    <row r="57" spans="1:19" x14ac:dyDescent="0.25">
      <c r="A57">
        <v>56</v>
      </c>
      <c r="B57" t="s">
        <v>72</v>
      </c>
      <c r="C57">
        <v>-0.50470923453991401</v>
      </c>
      <c r="D57">
        <v>0.37176763258100998</v>
      </c>
      <c r="E57">
        <v>0.17459278089174901</v>
      </c>
      <c r="F57">
        <v>-0.53765832711185402</v>
      </c>
      <c r="G57">
        <v>0.34108532824402898</v>
      </c>
      <c r="H57">
        <v>0.1149529509495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-0.58258175482322405</v>
      </c>
      <c r="D58">
        <v>0.36970348739204201</v>
      </c>
      <c r="E58">
        <v>0.115070032124657</v>
      </c>
      <c r="F58">
        <v>-0.64975092181981398</v>
      </c>
      <c r="G58">
        <v>0.33915864178379102</v>
      </c>
      <c r="H58">
        <v>5.5394013460342E-2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-0.56801329836283498</v>
      </c>
      <c r="D59">
        <v>0.39590947451546998</v>
      </c>
      <c r="E59">
        <v>0.151371181887303</v>
      </c>
      <c r="F59">
        <v>-0.63196917637065497</v>
      </c>
      <c r="G59">
        <v>0.363713084787258</v>
      </c>
      <c r="H59">
        <v>8.2290376108362595E-2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70</v>
      </c>
      <c r="C60">
        <v>-0.55400272949814899</v>
      </c>
      <c r="D60">
        <v>0.39414968408204698</v>
      </c>
      <c r="E60">
        <v>0.15985353966957899</v>
      </c>
      <c r="F60">
        <v>-0.57998619633913595</v>
      </c>
      <c r="G60">
        <v>0.36106028932309397</v>
      </c>
      <c r="H60">
        <v>0.108198854426966</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68</v>
      </c>
      <c r="C61">
        <v>-0.366623162342682</v>
      </c>
      <c r="D61">
        <v>0.44813139228298998</v>
      </c>
      <c r="E61">
        <v>0.41329133552578201</v>
      </c>
      <c r="F61">
        <v>-0.37410407185856498</v>
      </c>
      <c r="G61">
        <v>0.41332310525770299</v>
      </c>
      <c r="H61">
        <v>0.36540558201182499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-0.553897264115642</v>
      </c>
      <c r="D62">
        <v>0.366393122789893</v>
      </c>
      <c r="E62">
        <v>0.13059576436088899</v>
      </c>
      <c r="F62">
        <v>-0.58437860711205303</v>
      </c>
      <c r="G62">
        <v>0.33549872736875103</v>
      </c>
      <c r="H62">
        <v>8.1539834374897105E-2</v>
      </c>
      <c r="I62" t="s">
        <v>169</v>
      </c>
      <c r="J62" t="s">
        <v>169</v>
      </c>
      <c r="K62" t="s">
        <v>169</v>
      </c>
      <c r="L62" t="s">
        <v>169</v>
      </c>
      <c r="M62" t="s">
        <v>169</v>
      </c>
      <c r="N62" t="s">
        <v>169</v>
      </c>
      <c r="P62" t="str">
        <f t="shared" si="4"/>
        <v/>
      </c>
      <c r="Q62" t="str">
        <f t="shared" si="5"/>
        <v>^</v>
      </c>
      <c r="R62" t="str">
        <f t="shared" si="6"/>
        <v/>
      </c>
      <c r="S62" t="str">
        <f t="shared" si="7"/>
        <v/>
      </c>
    </row>
    <row r="63" spans="1:19" x14ac:dyDescent="0.25">
      <c r="A63">
        <v>62</v>
      </c>
      <c r="B63" t="s">
        <v>75</v>
      </c>
      <c r="C63">
        <v>-0.585495466093649</v>
      </c>
      <c r="D63">
        <v>0.39615091211174402</v>
      </c>
      <c r="E63">
        <v>0.139418306603662</v>
      </c>
      <c r="F63">
        <v>-0.66890703686376596</v>
      </c>
      <c r="G63">
        <v>0.363911061145133</v>
      </c>
      <c r="H63">
        <v>6.6046814810744994E-2</v>
      </c>
      <c r="I63" t="s">
        <v>169</v>
      </c>
      <c r="J63" t="s">
        <v>169</v>
      </c>
      <c r="K63" t="s">
        <v>169</v>
      </c>
      <c r="L63" t="s">
        <v>169</v>
      </c>
      <c r="M63" t="s">
        <v>169</v>
      </c>
      <c r="N63" t="s">
        <v>169</v>
      </c>
      <c r="P63" t="str">
        <f t="shared" si="4"/>
        <v/>
      </c>
      <c r="Q63" t="str">
        <f t="shared" si="5"/>
        <v>^</v>
      </c>
      <c r="R63" t="str">
        <f t="shared" si="6"/>
        <v/>
      </c>
      <c r="S63" t="str">
        <f t="shared" si="7"/>
        <v/>
      </c>
    </row>
    <row r="64" spans="1:19" x14ac:dyDescent="0.25">
      <c r="A64">
        <v>63</v>
      </c>
      <c r="B64" t="s">
        <v>81</v>
      </c>
      <c r="C64">
        <v>-0.59240451278187201</v>
      </c>
      <c r="D64">
        <v>0.38011536620391601</v>
      </c>
      <c r="E64">
        <v>0.11911806164621901</v>
      </c>
      <c r="F64">
        <v>-0.66337342846177005</v>
      </c>
      <c r="G64">
        <v>0.34915842462188601</v>
      </c>
      <c r="H64">
        <v>5.7443485755716499E-2</v>
      </c>
      <c r="I64" t="s">
        <v>169</v>
      </c>
      <c r="J64" t="s">
        <v>169</v>
      </c>
      <c r="K64" t="s">
        <v>169</v>
      </c>
      <c r="L64" t="s">
        <v>169</v>
      </c>
      <c r="M64" t="s">
        <v>169</v>
      </c>
      <c r="N64" t="s">
        <v>169</v>
      </c>
      <c r="P64" t="str">
        <f t="shared" si="4"/>
        <v/>
      </c>
      <c r="Q64" t="str">
        <f t="shared" si="5"/>
        <v>^</v>
      </c>
      <c r="R64" t="str">
        <f t="shared" si="6"/>
        <v/>
      </c>
      <c r="S64" t="str">
        <f t="shared" si="7"/>
        <v/>
      </c>
    </row>
    <row r="65" spans="1:19" x14ac:dyDescent="0.25">
      <c r="A65">
        <v>64</v>
      </c>
      <c r="B65" t="s">
        <v>84</v>
      </c>
      <c r="C65">
        <v>-0.62234627134343501</v>
      </c>
      <c r="D65">
        <v>0.39714157200671502</v>
      </c>
      <c r="E65">
        <v>0.11709972641154601</v>
      </c>
      <c r="F65">
        <v>-0.719743538125587</v>
      </c>
      <c r="G65">
        <v>0.36477190875307403</v>
      </c>
      <c r="H65">
        <v>4.8480396576075002E-2</v>
      </c>
      <c r="I65" t="s">
        <v>169</v>
      </c>
      <c r="J65" t="s">
        <v>169</v>
      </c>
      <c r="K65" t="s">
        <v>169</v>
      </c>
      <c r="L65" t="s">
        <v>169</v>
      </c>
      <c r="M65" t="s">
        <v>169</v>
      </c>
      <c r="N65" t="s">
        <v>169</v>
      </c>
      <c r="P65" t="str">
        <f t="shared" si="4"/>
        <v/>
      </c>
      <c r="Q65" t="str">
        <f t="shared" si="5"/>
        <v>*</v>
      </c>
      <c r="R65" t="str">
        <f t="shared" si="6"/>
        <v/>
      </c>
      <c r="S65" t="str">
        <f t="shared" si="7"/>
        <v/>
      </c>
    </row>
    <row r="66" spans="1:19" x14ac:dyDescent="0.25">
      <c r="A66">
        <v>65</v>
      </c>
      <c r="B66" t="s">
        <v>77</v>
      </c>
      <c r="C66">
        <v>-0.65900455369748001</v>
      </c>
      <c r="D66">
        <v>0.37624740563071601</v>
      </c>
      <c r="E66">
        <v>7.98565175391968E-2</v>
      </c>
      <c r="F66">
        <v>-0.70486836989452994</v>
      </c>
      <c r="G66">
        <v>0.34496287869280101</v>
      </c>
      <c r="H66">
        <v>4.1021109244399598E-2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-0.57523692539161497</v>
      </c>
      <c r="D67">
        <v>0.38755900386725001</v>
      </c>
      <c r="E67">
        <v>0.137740916765691</v>
      </c>
      <c r="F67">
        <v>-0.67957413449041904</v>
      </c>
      <c r="G67">
        <v>0.35541496178646398</v>
      </c>
      <c r="H67">
        <v>5.5868714192744501E-2</v>
      </c>
      <c r="I67" t="s">
        <v>169</v>
      </c>
      <c r="J67" t="s">
        <v>169</v>
      </c>
      <c r="K67" t="s">
        <v>169</v>
      </c>
      <c r="L67" t="s">
        <v>169</v>
      </c>
      <c r="M67" t="s">
        <v>169</v>
      </c>
      <c r="N67" t="s">
        <v>169</v>
      </c>
      <c r="P67" t="str">
        <f t="shared" si="4"/>
        <v/>
      </c>
      <c r="Q67" t="str">
        <f t="shared" si="5"/>
        <v>^</v>
      </c>
      <c r="R67" t="str">
        <f t="shared" si="6"/>
        <v/>
      </c>
      <c r="S67" t="str">
        <f t="shared" si="7"/>
        <v/>
      </c>
    </row>
    <row r="68" spans="1:19" x14ac:dyDescent="0.25">
      <c r="A68">
        <v>67</v>
      </c>
      <c r="B68" t="s">
        <v>80</v>
      </c>
      <c r="C68">
        <v>-0.54434382673307402</v>
      </c>
      <c r="D68">
        <v>0.39903203361043299</v>
      </c>
      <c r="E68">
        <v>0.1725169874052</v>
      </c>
      <c r="F68">
        <v>-0.55417391756141199</v>
      </c>
      <c r="G68">
        <v>0.36624624319067201</v>
      </c>
      <c r="H68">
        <v>0.13024959487189999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-0.48948535058561798</v>
      </c>
      <c r="D69">
        <v>0.50315445780178802</v>
      </c>
      <c r="E69">
        <v>0.33063621976824098</v>
      </c>
      <c r="F69">
        <v>-0.435830250849503</v>
      </c>
      <c r="G69">
        <v>0.46252069898913201</v>
      </c>
      <c r="H69">
        <v>0.34604239224824301</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-0.57092832552061501</v>
      </c>
      <c r="D70">
        <v>0.55951942264221199</v>
      </c>
      <c r="E70">
        <v>0.30754327885678001</v>
      </c>
      <c r="F70">
        <v>-0.60395712643188604</v>
      </c>
      <c r="G70">
        <v>0.51271020475323803</v>
      </c>
      <c r="H70">
        <v>0.238808654622891</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-8.7725079479722801E-2</v>
      </c>
      <c r="D71">
        <v>0.65396388212804102</v>
      </c>
      <c r="E71">
        <v>0.893289011201161</v>
      </c>
      <c r="F71">
        <v>-0.16037183103230501</v>
      </c>
      <c r="G71">
        <v>0.61395181935181098</v>
      </c>
      <c r="H71">
        <v>0.79392871264026599</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0.124794640908602</v>
      </c>
      <c r="D2">
        <v>0.10064583398112301</v>
      </c>
      <c r="E2">
        <v>0.214998155199429</v>
      </c>
      <c r="F2">
        <v>0.107411640785791</v>
      </c>
      <c r="G2">
        <v>9.1070016701741099E-2</v>
      </c>
      <c r="H2">
        <v>0.23822292654009</v>
      </c>
      <c r="I2">
        <v>0.130784745899441</v>
      </c>
      <c r="J2">
        <v>0.100236417480738</v>
      </c>
      <c r="K2">
        <v>0.19197363945409299</v>
      </c>
      <c r="L2">
        <v>9.6592593233137E-2</v>
      </c>
      <c r="M2">
        <v>8.4384962030335006E-2</v>
      </c>
      <c r="N2">
        <v>0.25234755905045197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-7.8136627217295807E-2</v>
      </c>
      <c r="D3">
        <v>5.6482124282077398E-2</v>
      </c>
      <c r="E3">
        <v>0.166546284663</v>
      </c>
      <c r="F3">
        <v>-4.2063412619844101E-2</v>
      </c>
      <c r="G3">
        <v>4.9929213782391998E-2</v>
      </c>
      <c r="H3">
        <v>0.39952999178072501</v>
      </c>
      <c r="I3">
        <v>-6.7309878638706605E-2</v>
      </c>
      <c r="J3">
        <v>5.6109915661264401E-2</v>
      </c>
      <c r="K3">
        <v>0.23029179171174299</v>
      </c>
      <c r="L3">
        <v>-4.2873664241336602E-2</v>
      </c>
      <c r="M3">
        <v>4.7601207132676397E-2</v>
      </c>
      <c r="N3">
        <v>0.367756150343924</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-0.122499237832906</v>
      </c>
      <c r="D4">
        <v>5.95151480536565E-2</v>
      </c>
      <c r="E4">
        <v>3.9562619907541001E-2</v>
      </c>
      <c r="F4">
        <v>-9.5675952638718101E-2</v>
      </c>
      <c r="G4">
        <v>5.0042426182461901E-2</v>
      </c>
      <c r="H4">
        <v>5.5889436947614599E-2</v>
      </c>
      <c r="I4">
        <v>-0.11794758591941</v>
      </c>
      <c r="J4">
        <v>5.9170898684485503E-2</v>
      </c>
      <c r="K4">
        <v>4.6224475593122601E-2</v>
      </c>
      <c r="L4">
        <v>-0.10410830429578299</v>
      </c>
      <c r="M4">
        <v>4.6992071034198502E-2</v>
      </c>
      <c r="N4">
        <v>2.6729600463620901E-2</v>
      </c>
      <c r="P4" t="str">
        <f t="shared" si="0"/>
        <v>*</v>
      </c>
      <c r="Q4" t="str">
        <f t="shared" si="1"/>
        <v>^</v>
      </c>
      <c r="R4" t="str">
        <f t="shared" si="2"/>
        <v>*</v>
      </c>
      <c r="S4" t="str">
        <f t="shared" si="3"/>
        <v>*</v>
      </c>
    </row>
    <row r="5" spans="1:19" x14ac:dyDescent="0.25">
      <c r="A5">
        <v>4</v>
      </c>
      <c r="B5" t="s">
        <v>25</v>
      </c>
      <c r="C5">
        <v>6.9112004317745293E-2</v>
      </c>
      <c r="D5">
        <v>6.1222498154984303E-2</v>
      </c>
      <c r="E5">
        <v>0.25895431232219002</v>
      </c>
      <c r="F5">
        <v>7.21979765536232E-2</v>
      </c>
      <c r="G5">
        <v>5.2200607547775002E-2</v>
      </c>
      <c r="H5">
        <v>0.16663822145997101</v>
      </c>
      <c r="I5">
        <v>6.7132181491454904E-2</v>
      </c>
      <c r="J5">
        <v>6.0448520213433901E-2</v>
      </c>
      <c r="K5">
        <v>0.26675441943260603</v>
      </c>
      <c r="L5">
        <v>7.8959812407672705E-2</v>
      </c>
      <c r="M5">
        <v>5.1082088546727099E-2</v>
      </c>
      <c r="N5">
        <v>0.122166498402627</v>
      </c>
      <c r="P5" t="str">
        <f t="shared" si="0"/>
        <v/>
      </c>
      <c r="Q5" t="str">
        <f t="shared" si="1"/>
        <v/>
      </c>
      <c r="R5" t="str">
        <f t="shared" si="2"/>
        <v/>
      </c>
      <c r="S5" t="str">
        <f t="shared" si="3"/>
        <v/>
      </c>
    </row>
    <row r="6" spans="1:19" x14ac:dyDescent="0.25">
      <c r="A6">
        <v>5</v>
      </c>
      <c r="B6" t="s">
        <v>26</v>
      </c>
      <c r="C6">
        <v>-0.21858066631571299</v>
      </c>
      <c r="D6">
        <v>9.5429741885535505E-2</v>
      </c>
      <c r="E6">
        <v>2.1993050895263901E-2</v>
      </c>
      <c r="F6">
        <v>-0.154084600335022</v>
      </c>
      <c r="G6">
        <v>7.8578419316207598E-2</v>
      </c>
      <c r="H6">
        <v>4.9890425189061401E-2</v>
      </c>
      <c r="I6">
        <v>-0.22336702526058799</v>
      </c>
      <c r="J6">
        <v>9.4074359140976102E-2</v>
      </c>
      <c r="K6">
        <v>1.7579082540361401E-2</v>
      </c>
      <c r="L6">
        <v>-0.16111297684009601</v>
      </c>
      <c r="M6">
        <v>7.7221964416996997E-2</v>
      </c>
      <c r="N6">
        <v>3.6945838888253299E-2</v>
      </c>
      <c r="P6" t="str">
        <f t="shared" si="0"/>
        <v>*</v>
      </c>
      <c r="Q6" t="str">
        <f t="shared" si="1"/>
        <v>*</v>
      </c>
      <c r="R6" t="str">
        <f t="shared" si="2"/>
        <v>*</v>
      </c>
      <c r="S6" t="str">
        <f t="shared" si="3"/>
        <v>*</v>
      </c>
    </row>
    <row r="7" spans="1:19" x14ac:dyDescent="0.25">
      <c r="A7">
        <v>6</v>
      </c>
      <c r="B7" t="s">
        <v>30</v>
      </c>
      <c r="C7">
        <v>0.35582093240141499</v>
      </c>
      <c r="D7">
        <v>7.4418477594459506E-2</v>
      </c>
      <c r="E7" s="1">
        <v>1.7412021964258201E-6</v>
      </c>
      <c r="F7">
        <v>0.29309172557312302</v>
      </c>
      <c r="G7">
        <v>6.0232747048248499E-2</v>
      </c>
      <c r="H7" s="1">
        <v>1.13887372297579E-6</v>
      </c>
      <c r="I7">
        <v>0.341342073392923</v>
      </c>
      <c r="J7">
        <v>7.4128705496242994E-2</v>
      </c>
      <c r="K7" s="1">
        <v>4.1301742246258002E-6</v>
      </c>
      <c r="L7">
        <v>0.27933950912557098</v>
      </c>
      <c r="M7">
        <v>5.9638052905266803E-2</v>
      </c>
      <c r="N7" s="1">
        <v>2.81448174762739E-6</v>
      </c>
      <c r="P7" t="str">
        <f t="shared" si="0"/>
        <v>***</v>
      </c>
      <c r="Q7" t="str">
        <f t="shared" si="1"/>
        <v>***</v>
      </c>
      <c r="R7" t="str">
        <f t="shared" si="2"/>
        <v>***</v>
      </c>
      <c r="S7" t="str">
        <f t="shared" si="3"/>
        <v>***</v>
      </c>
    </row>
    <row r="8" spans="1:19" x14ac:dyDescent="0.25">
      <c r="A8">
        <v>7</v>
      </c>
      <c r="B8" t="s">
        <v>27</v>
      </c>
      <c r="C8">
        <v>0.33040769194170699</v>
      </c>
      <c r="D8">
        <v>9.9314108275535495E-2</v>
      </c>
      <c r="E8">
        <v>8.7819198255190101E-4</v>
      </c>
      <c r="F8">
        <v>0.30275872406224003</v>
      </c>
      <c r="G8">
        <v>8.3488643457678202E-2</v>
      </c>
      <c r="H8">
        <v>2.8745991349416898E-4</v>
      </c>
      <c r="I8">
        <v>0.29183448872078699</v>
      </c>
      <c r="J8">
        <v>9.8315735877825106E-2</v>
      </c>
      <c r="K8">
        <v>2.9941335988841202E-3</v>
      </c>
      <c r="L8">
        <v>0.2601037347288</v>
      </c>
      <c r="M8">
        <v>8.1789353915567603E-2</v>
      </c>
      <c r="N8">
        <v>1.4719063234783301E-3</v>
      </c>
      <c r="P8" t="str">
        <f t="shared" si="0"/>
        <v>***</v>
      </c>
      <c r="Q8" t="str">
        <f t="shared" si="1"/>
        <v>***</v>
      </c>
      <c r="R8" t="str">
        <f t="shared" si="2"/>
        <v>**</v>
      </c>
      <c r="S8" t="str">
        <f t="shared" si="3"/>
        <v>**</v>
      </c>
    </row>
    <row r="9" spans="1:19" x14ac:dyDescent="0.25">
      <c r="A9">
        <v>8</v>
      </c>
      <c r="B9" t="s">
        <v>29</v>
      </c>
      <c r="C9">
        <v>0.14807230774760699</v>
      </c>
      <c r="D9">
        <v>7.2067571379470396E-2</v>
      </c>
      <c r="E9">
        <v>3.9914603432489398E-2</v>
      </c>
      <c r="F9">
        <v>0.104010131896874</v>
      </c>
      <c r="G9">
        <v>5.8323505733460797E-2</v>
      </c>
      <c r="H9">
        <v>7.4532393082623397E-2</v>
      </c>
      <c r="I9">
        <v>0.145465759939781</v>
      </c>
      <c r="J9">
        <v>7.1854757644098599E-2</v>
      </c>
      <c r="K9">
        <v>4.2924735969241998E-2</v>
      </c>
      <c r="L9">
        <v>0.102939797401063</v>
      </c>
      <c r="M9">
        <v>5.7914766515239698E-2</v>
      </c>
      <c r="N9">
        <v>7.54965137159615E-2</v>
      </c>
      <c r="P9" t="str">
        <f t="shared" si="0"/>
        <v>*</v>
      </c>
      <c r="Q9" t="str">
        <f t="shared" si="1"/>
        <v>^</v>
      </c>
      <c r="R9" t="str">
        <f t="shared" si="2"/>
        <v>*</v>
      </c>
      <c r="S9" t="str">
        <f t="shared" si="3"/>
        <v>^</v>
      </c>
    </row>
    <row r="10" spans="1:19" x14ac:dyDescent="0.25">
      <c r="A10">
        <v>9</v>
      </c>
      <c r="B10" t="s">
        <v>28</v>
      </c>
      <c r="C10">
        <v>0.18410583183594101</v>
      </c>
      <c r="D10">
        <v>0.14270104408832801</v>
      </c>
      <c r="E10">
        <v>0.196998388328019</v>
      </c>
      <c r="F10">
        <v>0.17565876300431399</v>
      </c>
      <c r="G10">
        <v>0.12135714764844199</v>
      </c>
      <c r="H10">
        <v>0.147770101136982</v>
      </c>
      <c r="I10">
        <v>0.13768267071249701</v>
      </c>
      <c r="J10">
        <v>0.139806784311234</v>
      </c>
      <c r="K10">
        <v>0.32471898392637299</v>
      </c>
      <c r="L10">
        <v>0.13429067617628301</v>
      </c>
      <c r="M10">
        <v>0.118275294254324</v>
      </c>
      <c r="N10">
        <v>0.25620454781750701</v>
      </c>
      <c r="P10" t="str">
        <f t="shared" si="0"/>
        <v/>
      </c>
      <c r="Q10" t="str">
        <f t="shared" si="1"/>
        <v/>
      </c>
      <c r="R10" t="str">
        <f t="shared" si="2"/>
        <v/>
      </c>
      <c r="S10" t="str">
        <f t="shared" si="3"/>
        <v/>
      </c>
    </row>
    <row r="11" spans="1:19" x14ac:dyDescent="0.25">
      <c r="A11">
        <v>10</v>
      </c>
      <c r="B11" t="s">
        <v>31</v>
      </c>
      <c r="C11">
        <v>-4.607887039078E-2</v>
      </c>
      <c r="D11">
        <v>1.6547743894719701E-2</v>
      </c>
      <c r="E11">
        <v>5.3593565151152101E-3</v>
      </c>
      <c r="F11">
        <v>-4.37334136910872E-2</v>
      </c>
      <c r="G11">
        <v>1.4527529111746901E-2</v>
      </c>
      <c r="H11">
        <v>2.60919217156767E-3</v>
      </c>
      <c r="I11">
        <v>-4.43491783632474E-2</v>
      </c>
      <c r="J11">
        <v>1.6450228685191099E-2</v>
      </c>
      <c r="K11">
        <v>7.0185840275307498E-3</v>
      </c>
      <c r="L11">
        <v>-4.3182155882737799E-2</v>
      </c>
      <c r="M11">
        <v>1.4401582138678801E-2</v>
      </c>
      <c r="N11">
        <v>2.7137325483393899E-3</v>
      </c>
      <c r="P11" t="str">
        <f t="shared" si="0"/>
        <v>**</v>
      </c>
      <c r="Q11" t="str">
        <f t="shared" si="1"/>
        <v>**</v>
      </c>
      <c r="R11" t="str">
        <f t="shared" si="2"/>
        <v>**</v>
      </c>
      <c r="S11" t="str">
        <f t="shared" si="3"/>
        <v>**</v>
      </c>
    </row>
    <row r="12" spans="1:19" x14ac:dyDescent="0.25">
      <c r="A12">
        <v>11</v>
      </c>
      <c r="B12" t="s">
        <v>172</v>
      </c>
      <c r="C12">
        <v>-0.129933905271408</v>
      </c>
      <c r="D12">
        <v>7.5327820619733296E-2</v>
      </c>
      <c r="E12">
        <v>8.4543228446336299E-2</v>
      </c>
      <c r="F12">
        <v>-0.11845242926798399</v>
      </c>
      <c r="G12">
        <v>6.8559033372172798E-2</v>
      </c>
      <c r="H12">
        <v>8.4034207889627094E-2</v>
      </c>
      <c r="I12">
        <v>-0.147445108801564</v>
      </c>
      <c r="J12">
        <v>7.4815224616353704E-2</v>
      </c>
      <c r="K12">
        <v>4.8747882218503798E-2</v>
      </c>
      <c r="L12">
        <v>-0.12807097800264799</v>
      </c>
      <c r="M12">
        <v>6.7937277975483198E-2</v>
      </c>
      <c r="N12">
        <v>5.94115392617739E-2</v>
      </c>
      <c r="P12" t="str">
        <f t="shared" si="0"/>
        <v>^</v>
      </c>
      <c r="Q12" t="str">
        <f t="shared" si="1"/>
        <v>^</v>
      </c>
      <c r="R12" t="str">
        <f t="shared" si="2"/>
        <v>*</v>
      </c>
      <c r="S12" t="str">
        <f t="shared" si="3"/>
        <v>^</v>
      </c>
    </row>
    <row r="13" spans="1:19" x14ac:dyDescent="0.25">
      <c r="A13">
        <v>12</v>
      </c>
      <c r="B13" t="s">
        <v>32</v>
      </c>
      <c r="C13">
        <v>1.3025163696089101E-2</v>
      </c>
      <c r="D13">
        <v>3.6282517107510098E-2</v>
      </c>
      <c r="E13">
        <v>0.719600448960387</v>
      </c>
      <c r="F13">
        <v>-9.3090310085793999E-3</v>
      </c>
      <c r="G13">
        <v>3.1235192944881598E-2</v>
      </c>
      <c r="H13">
        <v>0.76568010903671901</v>
      </c>
      <c r="I13">
        <v>1.9690405620017299E-2</v>
      </c>
      <c r="J13">
        <v>3.6109880453163698E-2</v>
      </c>
      <c r="K13">
        <v>0.58555314930975899</v>
      </c>
      <c r="L13">
        <v>-2.9801911551804801E-3</v>
      </c>
      <c r="M13">
        <v>3.09338056024515E-2</v>
      </c>
      <c r="N13">
        <v>0.92324981623889402</v>
      </c>
      <c r="P13" t="str">
        <f t="shared" si="0"/>
        <v/>
      </c>
      <c r="Q13" t="str">
        <f t="shared" si="1"/>
        <v/>
      </c>
      <c r="R13" t="str">
        <f t="shared" si="2"/>
        <v/>
      </c>
      <c r="S13" t="str">
        <f t="shared" si="3"/>
        <v/>
      </c>
    </row>
    <row r="14" spans="1:19" x14ac:dyDescent="0.25">
      <c r="A14">
        <v>13</v>
      </c>
      <c r="B14" t="s">
        <v>33</v>
      </c>
      <c r="C14">
        <v>4.36386881227133E-2</v>
      </c>
      <c r="D14">
        <v>1.12317394196303E-2</v>
      </c>
      <c r="E14" s="1">
        <v>1.02203191759354E-4</v>
      </c>
      <c r="F14">
        <v>3.5854660915037299E-2</v>
      </c>
      <c r="G14">
        <v>9.7251085886656194E-3</v>
      </c>
      <c r="H14">
        <v>2.27079716423624E-4</v>
      </c>
      <c r="I14">
        <v>4.19220165599693E-2</v>
      </c>
      <c r="J14">
        <v>1.1133101065462701E-2</v>
      </c>
      <c r="K14">
        <v>1.6619673330009501E-4</v>
      </c>
      <c r="L14">
        <v>3.3575978210768603E-2</v>
      </c>
      <c r="M14">
        <v>9.5535842585963999E-3</v>
      </c>
      <c r="N14">
        <v>4.4059893568604801E-4</v>
      </c>
      <c r="P14" t="str">
        <f t="shared" si="0"/>
        <v>***</v>
      </c>
      <c r="Q14" t="str">
        <f t="shared" si="1"/>
        <v>***</v>
      </c>
      <c r="R14" t="str">
        <f t="shared" si="2"/>
        <v>***</v>
      </c>
      <c r="S14" t="str">
        <f t="shared" si="3"/>
        <v>***</v>
      </c>
    </row>
    <row r="15" spans="1:19" x14ac:dyDescent="0.25">
      <c r="A15">
        <v>14</v>
      </c>
      <c r="B15" t="s">
        <v>118</v>
      </c>
      <c r="C15">
        <v>2.4749813068936401E-2</v>
      </c>
      <c r="D15">
        <v>1.62481724835816E-2</v>
      </c>
      <c r="E15">
        <v>0.127699490701908</v>
      </c>
      <c r="F15">
        <v>2.9129678237612401E-2</v>
      </c>
      <c r="G15">
        <v>1.4171877002467701E-2</v>
      </c>
      <c r="H15">
        <v>3.9834922646240299E-2</v>
      </c>
      <c r="I15">
        <v>2.5541434759242199E-2</v>
      </c>
      <c r="J15">
        <v>1.60271019665084E-2</v>
      </c>
      <c r="K15">
        <v>0.11101663429854</v>
      </c>
      <c r="L15">
        <v>3.03295854133745E-2</v>
      </c>
      <c r="M15">
        <v>1.39079831935874E-2</v>
      </c>
      <c r="N15">
        <v>2.9203237235780201E-2</v>
      </c>
      <c r="P15" t="str">
        <f t="shared" si="0"/>
        <v/>
      </c>
      <c r="Q15" t="str">
        <f t="shared" si="1"/>
        <v>*</v>
      </c>
      <c r="R15" t="str">
        <f t="shared" si="2"/>
        <v/>
      </c>
      <c r="S15" t="str">
        <f t="shared" si="3"/>
        <v>*</v>
      </c>
    </row>
    <row r="16" spans="1:19" x14ac:dyDescent="0.25">
      <c r="A16">
        <v>15</v>
      </c>
      <c r="B16" t="s">
        <v>34</v>
      </c>
      <c r="C16">
        <v>4.2109879392592401E-3</v>
      </c>
      <c r="D16">
        <v>1.0494765351498499E-3</v>
      </c>
      <c r="E16" s="1">
        <v>6.0087972313827003E-5</v>
      </c>
      <c r="F16">
        <v>3.50513543915588E-3</v>
      </c>
      <c r="G16">
        <v>8.4424445465181496E-4</v>
      </c>
      <c r="H16" s="1">
        <v>3.2986824247091897E-5</v>
      </c>
      <c r="I16">
        <v>4.2287437884774102E-3</v>
      </c>
      <c r="J16">
        <v>1.0443189525396899E-3</v>
      </c>
      <c r="K16" s="1">
        <v>5.13746197194909E-5</v>
      </c>
      <c r="L16">
        <v>3.6389230755169799E-3</v>
      </c>
      <c r="M16">
        <v>8.3178273733215105E-4</v>
      </c>
      <c r="N16" s="1">
        <v>1.21517101294718E-5</v>
      </c>
      <c r="P16" t="str">
        <f t="shared" si="0"/>
        <v>***</v>
      </c>
      <c r="Q16" t="str">
        <f t="shared" si="1"/>
        <v>***</v>
      </c>
      <c r="R16" t="str">
        <f t="shared" si="2"/>
        <v>***</v>
      </c>
      <c r="S16" t="str">
        <f t="shared" si="3"/>
        <v>***</v>
      </c>
    </row>
    <row r="17" spans="1:19" x14ac:dyDescent="0.25">
      <c r="A17">
        <v>16</v>
      </c>
      <c r="B17" t="s">
        <v>35</v>
      </c>
      <c r="C17">
        <v>1.13470720527157E-4</v>
      </c>
      <c r="D17">
        <v>5.15821879374972E-4</v>
      </c>
      <c r="E17">
        <v>0.82588639343451198</v>
      </c>
      <c r="F17">
        <v>1.26306726422886E-4</v>
      </c>
      <c r="G17">
        <v>4.7085196288693901E-4</v>
      </c>
      <c r="H17">
        <v>0.78850576671211503</v>
      </c>
      <c r="I17" s="1">
        <v>5.8232693832778199E-5</v>
      </c>
      <c r="J17">
        <v>5.0820994168383196E-4</v>
      </c>
      <c r="K17">
        <v>0.90877491554483703</v>
      </c>
      <c r="L17" s="1">
        <v>5.5569554875939002E-5</v>
      </c>
      <c r="M17">
        <v>4.6635394277159102E-4</v>
      </c>
      <c r="N17">
        <v>0.90515060235834999</v>
      </c>
      <c r="P17" t="str">
        <f t="shared" si="0"/>
        <v/>
      </c>
      <c r="Q17" t="str">
        <f t="shared" si="1"/>
        <v/>
      </c>
      <c r="R17" t="str">
        <f t="shared" si="2"/>
        <v/>
      </c>
      <c r="S17" t="str">
        <f t="shared" si="3"/>
        <v/>
      </c>
    </row>
    <row r="18" spans="1:19" x14ac:dyDescent="0.25">
      <c r="A18">
        <v>17</v>
      </c>
      <c r="B18" t="s">
        <v>36</v>
      </c>
      <c r="C18">
        <v>2.2228787127165399E-4</v>
      </c>
      <c r="D18">
        <v>2.63953881844472E-4</v>
      </c>
      <c r="E18">
        <v>0.39970588475428698</v>
      </c>
      <c r="F18">
        <v>3.6243836697411302E-4</v>
      </c>
      <c r="G18">
        <v>2.1740391665283601E-4</v>
      </c>
      <c r="H18">
        <v>9.54905922379162E-2</v>
      </c>
      <c r="I18">
        <v>1.7218863917808501E-4</v>
      </c>
      <c r="J18">
        <v>2.6226718031231299E-4</v>
      </c>
      <c r="K18">
        <v>0.51147736589589499</v>
      </c>
      <c r="L18">
        <v>3.3926693205275899E-4</v>
      </c>
      <c r="M18">
        <v>2.15624019646103E-4</v>
      </c>
      <c r="N18">
        <v>0.115621827500584</v>
      </c>
      <c r="P18" t="str">
        <f t="shared" si="0"/>
        <v/>
      </c>
      <c r="Q18" t="str">
        <f t="shared" si="1"/>
        <v>^</v>
      </c>
      <c r="R18" t="str">
        <f t="shared" si="2"/>
        <v/>
      </c>
      <c r="S18" t="str">
        <f t="shared" si="3"/>
        <v/>
      </c>
    </row>
    <row r="19" spans="1:19" x14ac:dyDescent="0.25">
      <c r="A19">
        <v>18</v>
      </c>
      <c r="B19" t="s">
        <v>37</v>
      </c>
      <c r="C19">
        <v>-1.1846639699585999E-2</v>
      </c>
      <c r="D19">
        <v>4.66986389363594E-2</v>
      </c>
      <c r="E19">
        <v>0.79974065256321403</v>
      </c>
      <c r="F19">
        <v>-2.5188580117496601E-2</v>
      </c>
      <c r="G19">
        <v>4.0967602364347599E-2</v>
      </c>
      <c r="H19">
        <v>0.53865943131087102</v>
      </c>
      <c r="I19">
        <v>-1.8163591132611401E-3</v>
      </c>
      <c r="J19">
        <v>4.6420163522886103E-2</v>
      </c>
      <c r="K19">
        <v>0.96878780562979105</v>
      </c>
      <c r="L19">
        <v>-1.7243748674841901E-2</v>
      </c>
      <c r="M19">
        <v>4.05519321043901E-2</v>
      </c>
      <c r="N19">
        <v>0.67067170236191698</v>
      </c>
      <c r="P19" t="str">
        <f t="shared" si="0"/>
        <v/>
      </c>
      <c r="Q19" t="str">
        <f t="shared" si="1"/>
        <v/>
      </c>
      <c r="R19" t="str">
        <f t="shared" si="2"/>
        <v/>
      </c>
      <c r="S19" t="str">
        <f t="shared" si="3"/>
        <v/>
      </c>
    </row>
    <row r="20" spans="1:19" x14ac:dyDescent="0.25">
      <c r="A20">
        <v>19</v>
      </c>
      <c r="B20" t="s">
        <v>38</v>
      </c>
      <c r="C20">
        <v>-1.0737834288707599E-2</v>
      </c>
      <c r="D20">
        <v>7.2043876686225694E-2</v>
      </c>
      <c r="E20">
        <v>0.88151752565727604</v>
      </c>
      <c r="F20">
        <v>-3.7739622502066097E-2</v>
      </c>
      <c r="G20">
        <v>6.2991680089734894E-2</v>
      </c>
      <c r="H20">
        <v>0.549092366720764</v>
      </c>
      <c r="I20">
        <v>6.4221637202274097E-3</v>
      </c>
      <c r="J20">
        <v>7.1892451114391895E-2</v>
      </c>
      <c r="K20">
        <v>0.92881953053438804</v>
      </c>
      <c r="L20">
        <v>-3.17030008583426E-2</v>
      </c>
      <c r="M20">
        <v>6.2454629347427897E-2</v>
      </c>
      <c r="N20">
        <v>0.61172231130834998</v>
      </c>
      <c r="P20" t="str">
        <f t="shared" si="0"/>
        <v/>
      </c>
      <c r="Q20" t="str">
        <f t="shared" si="1"/>
        <v/>
      </c>
      <c r="R20" t="str">
        <f t="shared" si="2"/>
        <v/>
      </c>
      <c r="S20" t="str">
        <f t="shared" si="3"/>
        <v/>
      </c>
    </row>
    <row r="21" spans="1:19" x14ac:dyDescent="0.25">
      <c r="A21">
        <v>20</v>
      </c>
      <c r="B21" t="s">
        <v>40</v>
      </c>
      <c r="C21">
        <v>-0.112509581998716</v>
      </c>
      <c r="D21">
        <v>7.8029407618682101E-2</v>
      </c>
      <c r="E21">
        <v>0.14933427753147699</v>
      </c>
      <c r="F21">
        <v>-8.8448678300206196E-2</v>
      </c>
      <c r="G21">
        <v>6.2650330630398404E-2</v>
      </c>
      <c r="H21">
        <v>0.15801383462152499</v>
      </c>
      <c r="I21">
        <v>-0.10652593954090001</v>
      </c>
      <c r="J21">
        <v>7.7595256264566606E-2</v>
      </c>
      <c r="K21">
        <v>0.16980182037047101</v>
      </c>
      <c r="L21">
        <v>-8.8362773309766399E-2</v>
      </c>
      <c r="M21">
        <v>6.1815476840582403E-2</v>
      </c>
      <c r="N21">
        <v>0.15287196260875299</v>
      </c>
      <c r="P21" t="str">
        <f t="shared" si="0"/>
        <v/>
      </c>
      <c r="Q21" t="str">
        <f t="shared" si="1"/>
        <v/>
      </c>
      <c r="R21" t="str">
        <f t="shared" si="2"/>
        <v/>
      </c>
      <c r="S21" t="str">
        <f t="shared" si="3"/>
        <v/>
      </c>
    </row>
    <row r="22" spans="1:19" x14ac:dyDescent="0.25">
      <c r="A22">
        <v>21</v>
      </c>
      <c r="B22" t="s">
        <v>41</v>
      </c>
      <c r="C22">
        <v>-0.155378730933523</v>
      </c>
      <c r="D22">
        <v>6.2672575750611595E-2</v>
      </c>
      <c r="E22">
        <v>1.3167225768471799E-2</v>
      </c>
      <c r="F22">
        <v>-0.123507961249762</v>
      </c>
      <c r="G22">
        <v>4.97767187631762E-2</v>
      </c>
      <c r="H22">
        <v>1.30926366698778E-2</v>
      </c>
      <c r="I22">
        <v>-0.161776840762375</v>
      </c>
      <c r="J22">
        <v>6.22370828604287E-2</v>
      </c>
      <c r="K22">
        <v>9.3396643302983105E-3</v>
      </c>
      <c r="L22">
        <v>-0.132474829103082</v>
      </c>
      <c r="M22">
        <v>4.9009515112599399E-2</v>
      </c>
      <c r="N22">
        <v>6.8707847330695803E-3</v>
      </c>
      <c r="P22" t="str">
        <f t="shared" si="0"/>
        <v>*</v>
      </c>
      <c r="Q22" t="str">
        <f t="shared" si="1"/>
        <v>*</v>
      </c>
      <c r="R22" t="str">
        <f t="shared" si="2"/>
        <v>**</v>
      </c>
      <c r="S22" t="str">
        <f t="shared" si="3"/>
        <v>**</v>
      </c>
    </row>
    <row r="23" spans="1:19" x14ac:dyDescent="0.25">
      <c r="A23">
        <v>22</v>
      </c>
      <c r="B23" t="s">
        <v>39</v>
      </c>
      <c r="C23">
        <v>-8.0296319603528593E-2</v>
      </c>
      <c r="D23">
        <v>6.5679594200440006E-2</v>
      </c>
      <c r="E23">
        <v>0.22150125160232501</v>
      </c>
      <c r="F23">
        <v>-8.4589159315491394E-2</v>
      </c>
      <c r="G23">
        <v>5.28726723548519E-2</v>
      </c>
      <c r="H23">
        <v>0.10962844562436699</v>
      </c>
      <c r="I23">
        <v>-7.0857872420000703E-2</v>
      </c>
      <c r="J23">
        <v>6.5136827725286506E-2</v>
      </c>
      <c r="K23">
        <v>0.27666964026917001</v>
      </c>
      <c r="L23">
        <v>-7.9992162327102406E-2</v>
      </c>
      <c r="M23">
        <v>5.1963444891170898E-2</v>
      </c>
      <c r="N23">
        <v>0.123708386589046</v>
      </c>
      <c r="P23" t="str">
        <f t="shared" si="0"/>
        <v/>
      </c>
      <c r="Q23" t="str">
        <f t="shared" si="1"/>
        <v/>
      </c>
      <c r="R23" t="str">
        <f t="shared" si="2"/>
        <v/>
      </c>
      <c r="S23" t="str">
        <f t="shared" si="3"/>
        <v/>
      </c>
    </row>
    <row r="24" spans="1:19" x14ac:dyDescent="0.25">
      <c r="A24">
        <v>23</v>
      </c>
      <c r="B24" t="s">
        <v>43</v>
      </c>
      <c r="C24">
        <v>-8.3677830615130094E-2</v>
      </c>
      <c r="D24">
        <v>1.67749020673412E-2</v>
      </c>
      <c r="E24" s="1">
        <v>6.0920695799104905E-7</v>
      </c>
      <c r="F24">
        <v>-8.2043031022970794E-2</v>
      </c>
      <c r="G24">
        <v>1.5146416756314601E-2</v>
      </c>
      <c r="H24" s="1">
        <v>6.0721728527226101E-8</v>
      </c>
      <c r="I24">
        <v>-8.1808378272142906E-2</v>
      </c>
      <c r="J24">
        <v>1.66265245825141E-2</v>
      </c>
      <c r="K24" s="1">
        <v>8.6388045905661002E-7</v>
      </c>
      <c r="L24">
        <v>-7.9182566506679097E-2</v>
      </c>
      <c r="M24">
        <v>1.49703298156919E-2</v>
      </c>
      <c r="N24" s="1">
        <v>1.2278531396346699E-7</v>
      </c>
      <c r="P24" t="str">
        <f t="shared" si="0"/>
        <v>***</v>
      </c>
      <c r="Q24" t="str">
        <f t="shared" si="1"/>
        <v>***</v>
      </c>
      <c r="R24" t="str">
        <f t="shared" si="2"/>
        <v>***</v>
      </c>
      <c r="S24" t="str">
        <f t="shared" si="3"/>
        <v>***</v>
      </c>
    </row>
    <row r="25" spans="1:19" x14ac:dyDescent="0.25">
      <c r="A25">
        <v>24</v>
      </c>
      <c r="B25" t="s">
        <v>44</v>
      </c>
      <c r="C25">
        <v>2.97623054343913E-2</v>
      </c>
      <c r="D25">
        <v>3.4059105954612097E-2</v>
      </c>
      <c r="E25">
        <v>0.38220385379675897</v>
      </c>
      <c r="F25">
        <v>3.4180519121952503E-2</v>
      </c>
      <c r="G25">
        <v>3.0895457771439601E-2</v>
      </c>
      <c r="H25">
        <v>0.26858444908630302</v>
      </c>
      <c r="I25">
        <v>2.3862881700618298E-2</v>
      </c>
      <c r="J25">
        <v>3.3572574842922302E-2</v>
      </c>
      <c r="K25">
        <v>0.477217493997878</v>
      </c>
      <c r="L25">
        <v>2.8677058640934401E-2</v>
      </c>
      <c r="M25">
        <v>3.0307382508930499E-2</v>
      </c>
      <c r="N25">
        <v>0.34404299700747798</v>
      </c>
      <c r="P25" t="str">
        <f t="shared" si="0"/>
        <v/>
      </c>
      <c r="Q25" t="str">
        <f t="shared" si="1"/>
        <v/>
      </c>
      <c r="R25" t="str">
        <f t="shared" si="2"/>
        <v/>
      </c>
      <c r="S25" t="str">
        <f t="shared" si="3"/>
        <v/>
      </c>
    </row>
    <row r="26" spans="1:19" x14ac:dyDescent="0.25">
      <c r="A26">
        <v>25</v>
      </c>
      <c r="B26" t="s">
        <v>130</v>
      </c>
      <c r="C26">
        <v>-0.141223237484598</v>
      </c>
      <c r="D26">
        <v>0.61002173170341001</v>
      </c>
      <c r="E26">
        <v>0.81692230223204299</v>
      </c>
      <c r="F26">
        <v>-0.22272113885183201</v>
      </c>
      <c r="G26">
        <v>0.57968165948086703</v>
      </c>
      <c r="H26">
        <v>0.700820699621029</v>
      </c>
      <c r="I26">
        <v>-0.101913114845706</v>
      </c>
      <c r="J26">
        <v>5.4162575448321398E-2</v>
      </c>
      <c r="K26">
        <v>5.9888306988285997E-2</v>
      </c>
      <c r="L26">
        <v>-0.10971449390391599</v>
      </c>
      <c r="M26">
        <v>4.90903528950382E-2</v>
      </c>
      <c r="N26">
        <v>2.5420618498226799E-2</v>
      </c>
      <c r="P26" t="str">
        <f t="shared" si="0"/>
        <v/>
      </c>
      <c r="Q26" t="str">
        <f t="shared" si="1"/>
        <v/>
      </c>
      <c r="R26" t="str">
        <f t="shared" si="2"/>
        <v>^</v>
      </c>
      <c r="S26" t="str">
        <f t="shared" si="3"/>
        <v>*</v>
      </c>
    </row>
    <row r="27" spans="1:19" x14ac:dyDescent="0.25">
      <c r="A27">
        <v>26</v>
      </c>
      <c r="B27" t="s">
        <v>144</v>
      </c>
      <c r="C27">
        <v>-0.41705425268325402</v>
      </c>
      <c r="D27">
        <v>0.64025053755744299</v>
      </c>
      <c r="E27">
        <v>0.51479329759232395</v>
      </c>
      <c r="F27">
        <v>-0.45239787790063002</v>
      </c>
      <c r="G27">
        <v>0.60725299361239304</v>
      </c>
      <c r="H27">
        <v>0.45627729712291998</v>
      </c>
      <c r="I27">
        <v>-0.382867786636306</v>
      </c>
      <c r="J27">
        <v>0.193529758105697</v>
      </c>
      <c r="K27">
        <v>4.7890290697337398E-2</v>
      </c>
      <c r="L27">
        <v>-0.35912066001140203</v>
      </c>
      <c r="M27">
        <v>0.178066789799707</v>
      </c>
      <c r="N27">
        <v>4.3718993136739999E-2</v>
      </c>
      <c r="P27" t="str">
        <f t="shared" si="0"/>
        <v/>
      </c>
      <c r="Q27" t="str">
        <f t="shared" si="1"/>
        <v/>
      </c>
      <c r="R27" t="str">
        <f t="shared" si="2"/>
        <v>*</v>
      </c>
      <c r="S27" t="str">
        <f t="shared" si="3"/>
        <v>*</v>
      </c>
    </row>
    <row r="28" spans="1:19" x14ac:dyDescent="0.25">
      <c r="A28">
        <v>27</v>
      </c>
      <c r="B28" t="s">
        <v>46</v>
      </c>
      <c r="C28">
        <v>-0.551971871065981</v>
      </c>
      <c r="D28">
        <v>0.62684504041059297</v>
      </c>
      <c r="E28">
        <v>0.37855843329715799</v>
      </c>
      <c r="F28">
        <v>-0.61023466298853102</v>
      </c>
      <c r="G28">
        <v>0.59501303746761902</v>
      </c>
      <c r="H28">
        <v>0.30508865396081902</v>
      </c>
      <c r="I28">
        <v>-0.49687160870400499</v>
      </c>
      <c r="J28">
        <v>0.14661094975200201</v>
      </c>
      <c r="K28">
        <v>7.0135622821865305E-4</v>
      </c>
      <c r="L28">
        <v>-0.477511826279364</v>
      </c>
      <c r="M28">
        <v>0.135877268864421</v>
      </c>
      <c r="N28">
        <v>4.4093482981346098E-4</v>
      </c>
      <c r="P28" t="str">
        <f t="shared" si="0"/>
        <v/>
      </c>
      <c r="Q28" t="str">
        <f t="shared" si="1"/>
        <v/>
      </c>
      <c r="R28" t="str">
        <f t="shared" si="2"/>
        <v>***</v>
      </c>
      <c r="S28" t="str">
        <f t="shared" si="3"/>
        <v>***</v>
      </c>
    </row>
    <row r="29" spans="1:19" x14ac:dyDescent="0.25">
      <c r="A29">
        <v>28</v>
      </c>
      <c r="B29" t="s">
        <v>128</v>
      </c>
      <c r="C29">
        <v>-0.66973091294836695</v>
      </c>
      <c r="D29">
        <v>0.65656597938338201</v>
      </c>
      <c r="E29">
        <v>0.30770418065730498</v>
      </c>
      <c r="F29">
        <v>-0.74813766340277899</v>
      </c>
      <c r="G29">
        <v>0.62188814759580402</v>
      </c>
      <c r="H29">
        <v>0.22897244898326299</v>
      </c>
      <c r="I29">
        <v>-0.67343696658506902</v>
      </c>
      <c r="J29">
        <v>0.239530951038715</v>
      </c>
      <c r="K29">
        <v>4.9313843950675703E-3</v>
      </c>
      <c r="L29">
        <v>-0.65079979235538199</v>
      </c>
      <c r="M29">
        <v>0.221129536402347</v>
      </c>
      <c r="N29">
        <v>3.2497451234716201E-3</v>
      </c>
      <c r="P29" t="str">
        <f t="shared" si="0"/>
        <v/>
      </c>
      <c r="Q29" t="str">
        <f t="shared" si="1"/>
        <v/>
      </c>
      <c r="R29" t="str">
        <f t="shared" si="2"/>
        <v>**</v>
      </c>
      <c r="S29" t="str">
        <f t="shared" si="3"/>
        <v>**</v>
      </c>
    </row>
    <row r="30" spans="1:19" x14ac:dyDescent="0.25">
      <c r="A30">
        <v>29</v>
      </c>
      <c r="B30" t="s">
        <v>129</v>
      </c>
      <c r="C30">
        <v>-0.37211616061490099</v>
      </c>
      <c r="D30">
        <v>0.64013350321065199</v>
      </c>
      <c r="E30">
        <v>0.56103138015290299</v>
      </c>
      <c r="F30">
        <v>-0.42681796112200499</v>
      </c>
      <c r="G30">
        <v>0.60741316686429603</v>
      </c>
      <c r="H30">
        <v>0.48225429427685901</v>
      </c>
      <c r="I30">
        <v>-0.30551348288583302</v>
      </c>
      <c r="J30">
        <v>0.19319501664028099</v>
      </c>
      <c r="K30">
        <v>0.113792659111685</v>
      </c>
      <c r="L30">
        <v>-0.302051526578337</v>
      </c>
      <c r="M30">
        <v>0.17847582110662</v>
      </c>
      <c r="N30">
        <v>9.0570749847528997E-2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-3.1890476154571398E-2</v>
      </c>
      <c r="D31">
        <v>0.72928363943322705</v>
      </c>
      <c r="E31">
        <v>0.965120825020368</v>
      </c>
      <c r="F31">
        <v>-0.24043681076391599</v>
      </c>
      <c r="G31">
        <v>0.69478591579189597</v>
      </c>
      <c r="H31">
        <v>0.72929849247568701</v>
      </c>
      <c r="I31">
        <v>2.18836795624557E-2</v>
      </c>
      <c r="J31">
        <v>0.40133591209713299</v>
      </c>
      <c r="K31">
        <v>0.95651522566696701</v>
      </c>
      <c r="L31">
        <v>-7.8006771049262902E-2</v>
      </c>
      <c r="M31">
        <v>0.383423848121903</v>
      </c>
      <c r="N31">
        <v>0.838784975322306</v>
      </c>
      <c r="P31" t="str">
        <f t="shared" si="4"/>
        <v/>
      </c>
      <c r="Q31" t="str">
        <f t="shared" si="5"/>
        <v/>
      </c>
      <c r="R31" t="str">
        <f t="shared" si="6"/>
        <v/>
      </c>
      <c r="S31" t="str">
        <f t="shared" si="7"/>
        <v/>
      </c>
    </row>
    <row r="32" spans="1:19" x14ac:dyDescent="0.25">
      <c r="A32">
        <v>31</v>
      </c>
      <c r="B32" t="s">
        <v>106</v>
      </c>
      <c r="C32">
        <v>-0.29432730061337098</v>
      </c>
      <c r="D32">
        <v>0.19629163068123301</v>
      </c>
      <c r="E32">
        <v>0.13375981651277399</v>
      </c>
      <c r="F32">
        <v>-0.26427900326931703</v>
      </c>
      <c r="G32">
        <v>0.18153449190809201</v>
      </c>
      <c r="H32">
        <v>0.14544625552757301</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5.2620476131626801E-3</v>
      </c>
      <c r="D33">
        <v>0.33132136977891302</v>
      </c>
      <c r="E33">
        <v>0.98732852621501499</v>
      </c>
      <c r="F33">
        <v>-4.6595089505114201E-3</v>
      </c>
      <c r="G33">
        <v>0.301231453178398</v>
      </c>
      <c r="H33">
        <v>0.98765865262781505</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54</v>
      </c>
      <c r="C34">
        <v>6.6862463008287203E-3</v>
      </c>
      <c r="D34">
        <v>0.37373641279515202</v>
      </c>
      <c r="E34">
        <v>0.98572638912422705</v>
      </c>
      <c r="F34">
        <v>1.7451154505422398E-2</v>
      </c>
      <c r="G34">
        <v>0.33968833873695797</v>
      </c>
      <c r="H34">
        <v>0.95902748881685895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58</v>
      </c>
      <c r="C35">
        <v>0.19446888686827901</v>
      </c>
      <c r="D35">
        <v>0.346177443408966</v>
      </c>
      <c r="E35">
        <v>0.57427906380629301</v>
      </c>
      <c r="F35">
        <v>0.11600458974771399</v>
      </c>
      <c r="G35">
        <v>0.31631325581823799</v>
      </c>
      <c r="H35">
        <v>0.71381328195940397</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5.7630791560844899E-2</v>
      </c>
      <c r="D36">
        <v>0.33831169490695401</v>
      </c>
      <c r="E36">
        <v>0.864736299380364</v>
      </c>
      <c r="F36">
        <v>3.8969991340536997E-2</v>
      </c>
      <c r="G36">
        <v>0.30785941923569998</v>
      </c>
      <c r="H36">
        <v>0.89926988073635294</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1.12262125324588E-2</v>
      </c>
      <c r="D37">
        <v>0.40293063718670202</v>
      </c>
      <c r="E37">
        <v>0.97777269308360004</v>
      </c>
      <c r="F37">
        <v>-5.1815639805835402E-2</v>
      </c>
      <c r="G37">
        <v>0.368343109104115</v>
      </c>
      <c r="H37">
        <v>0.88812889864936495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60</v>
      </c>
      <c r="C38">
        <v>4.6221275441910001E-2</v>
      </c>
      <c r="D38">
        <v>0.35701778262266998</v>
      </c>
      <c r="E38">
        <v>0.89698978823367903</v>
      </c>
      <c r="F38">
        <v>8.1976114975276706E-3</v>
      </c>
      <c r="G38">
        <v>0.32619370398164699</v>
      </c>
      <c r="H38">
        <v>0.97995038180835403</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53</v>
      </c>
      <c r="C39">
        <v>-0.316036035212303</v>
      </c>
      <c r="D39">
        <v>0.52565922179109004</v>
      </c>
      <c r="E39">
        <v>0.54769448138348098</v>
      </c>
      <c r="F39">
        <v>-0.40020165835817501</v>
      </c>
      <c r="G39">
        <v>0.48193375668200999</v>
      </c>
      <c r="H39">
        <v>0.40630813072080202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66</v>
      </c>
      <c r="C40">
        <v>0.192127573187659</v>
      </c>
      <c r="D40">
        <v>0.366915418266546</v>
      </c>
      <c r="E40">
        <v>0.60053656980093695</v>
      </c>
      <c r="F40">
        <v>0.18743579691784101</v>
      </c>
      <c r="G40">
        <v>0.33636656572857399</v>
      </c>
      <c r="H40">
        <v>0.57736571429901895</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0.39514988296834103</v>
      </c>
      <c r="D41">
        <v>0.37500759163595698</v>
      </c>
      <c r="E41">
        <v>0.292014935428144</v>
      </c>
      <c r="F41">
        <v>0.390132222176027</v>
      </c>
      <c r="G41">
        <v>0.34173981901939798</v>
      </c>
      <c r="H41">
        <v>0.25361783579294001</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0.189235509789766</v>
      </c>
      <c r="D42">
        <v>0.50037470114711302</v>
      </c>
      <c r="E42">
        <v>0.70529123273010697</v>
      </c>
      <c r="F42">
        <v>0.10683168064389301</v>
      </c>
      <c r="G42">
        <v>0.45989547819621901</v>
      </c>
      <c r="H42">
        <v>0.81630845568238997</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48</v>
      </c>
      <c r="C43">
        <v>0.30935683739967401</v>
      </c>
      <c r="D43">
        <v>0.42971855922865498</v>
      </c>
      <c r="E43">
        <v>0.47158306226760799</v>
      </c>
      <c r="F43">
        <v>0.28436157783956401</v>
      </c>
      <c r="G43">
        <v>0.38769375286607299</v>
      </c>
      <c r="H43">
        <v>0.46327206894776701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0.15078140486389099</v>
      </c>
      <c r="D44">
        <v>0.3737407710756</v>
      </c>
      <c r="E44">
        <v>0.68662569093322301</v>
      </c>
      <c r="F44">
        <v>0.11396807591388</v>
      </c>
      <c r="G44">
        <v>0.34283201953049097</v>
      </c>
      <c r="H44">
        <v>0.73956364682215303</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57</v>
      </c>
      <c r="C45">
        <v>-0.113429433966363</v>
      </c>
      <c r="D45">
        <v>0.50184507599919703</v>
      </c>
      <c r="E45">
        <v>0.82118213018058395</v>
      </c>
      <c r="F45">
        <v>-0.19576158041528499</v>
      </c>
      <c r="G45">
        <v>0.46109334631712201</v>
      </c>
      <c r="H45">
        <v>0.67115779073977999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50</v>
      </c>
      <c r="C46">
        <v>-0.248272044214573</v>
      </c>
      <c r="D46">
        <v>0.70818054506392003</v>
      </c>
      <c r="E46">
        <v>0.72590546688345903</v>
      </c>
      <c r="F46">
        <v>-0.15763737372403999</v>
      </c>
      <c r="G46">
        <v>0.65190903363629504</v>
      </c>
      <c r="H46">
        <v>0.80892828108306203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55</v>
      </c>
      <c r="C47">
        <v>-0.18153274661518201</v>
      </c>
      <c r="D47">
        <v>0.38596398510452401</v>
      </c>
      <c r="E47">
        <v>0.63811500013640199</v>
      </c>
      <c r="F47">
        <v>-0.23378386190275799</v>
      </c>
      <c r="G47">
        <v>0.35055886586815699</v>
      </c>
      <c r="H47">
        <v>0.50484301878565097</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65</v>
      </c>
      <c r="C48">
        <v>0.71727926588549995</v>
      </c>
      <c r="D48">
        <v>0.70875353807130803</v>
      </c>
      <c r="E48">
        <v>0.31152409901736</v>
      </c>
      <c r="F48">
        <v>0.42157678766499701</v>
      </c>
      <c r="G48">
        <v>0.67212926103013904</v>
      </c>
      <c r="H48">
        <v>0.53051125871669902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59</v>
      </c>
      <c r="C49">
        <v>0.23371475621761101</v>
      </c>
      <c r="D49">
        <v>0.37363512455695302</v>
      </c>
      <c r="E49">
        <v>0.53163243717108799</v>
      </c>
      <c r="F49">
        <v>0.18167003282208499</v>
      </c>
      <c r="G49">
        <v>0.34089461840275398</v>
      </c>
      <c r="H49">
        <v>0.59408799986399297</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-0.31212717409054003</v>
      </c>
      <c r="D50">
        <v>0.56623448781894503</v>
      </c>
      <c r="E50">
        <v>0.581473914129505</v>
      </c>
      <c r="F50">
        <v>-0.23579109689042299</v>
      </c>
      <c r="G50">
        <v>0.52980421224154095</v>
      </c>
      <c r="H50">
        <v>0.65628125830931605</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-0.19439307843978901</v>
      </c>
      <c r="D51">
        <v>0.52738061989448204</v>
      </c>
      <c r="E51">
        <v>0.71242507295690805</v>
      </c>
      <c r="F51">
        <v>-0.22051511570034299</v>
      </c>
      <c r="G51">
        <v>0.481385049079182</v>
      </c>
      <c r="H51">
        <v>0.64689160565703396</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64</v>
      </c>
      <c r="C52">
        <v>0.244357777914122</v>
      </c>
      <c r="D52">
        <v>0.56631176035895403</v>
      </c>
      <c r="E52">
        <v>0.66611222947313897</v>
      </c>
      <c r="F52">
        <v>2.6426837067593099E-2</v>
      </c>
      <c r="G52">
        <v>0.53712226131415897</v>
      </c>
      <c r="H52">
        <v>0.96075928543425404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63</v>
      </c>
      <c r="C53">
        <v>-0.14437530137892801</v>
      </c>
      <c r="D53">
        <v>0.67079987231558003</v>
      </c>
      <c r="E53">
        <v>0.82958911244207401</v>
      </c>
      <c r="F53">
        <v>-0.37791347140176901</v>
      </c>
      <c r="G53">
        <v>0.61441023690383401</v>
      </c>
      <c r="H53">
        <v>0.53849971521642104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-0.37356140645594998</v>
      </c>
      <c r="D54">
        <v>0.698930041838142</v>
      </c>
      <c r="E54">
        <v>0.59301217716036703</v>
      </c>
      <c r="F54">
        <v>-0.20454861522150899</v>
      </c>
      <c r="G54">
        <v>0.65558829301118704</v>
      </c>
      <c r="H54">
        <v>0.75503464857532598</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71</v>
      </c>
      <c r="C55">
        <v>-0.13427828410596901</v>
      </c>
      <c r="D55">
        <v>0.71080102662397204</v>
      </c>
      <c r="E55">
        <v>0.850162405151761</v>
      </c>
      <c r="F55">
        <v>-2.06398871344796E-2</v>
      </c>
      <c r="G55">
        <v>0.66742290936743598</v>
      </c>
      <c r="H55">
        <v>0.97532955109541197</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72</v>
      </c>
      <c r="C56">
        <v>2.9287189507037299E-2</v>
      </c>
      <c r="D56">
        <v>0.69883516214516395</v>
      </c>
      <c r="E56">
        <v>0.96657157632115498</v>
      </c>
      <c r="F56">
        <v>0.16280213098445301</v>
      </c>
      <c r="G56">
        <v>0.65707154984052396</v>
      </c>
      <c r="H56">
        <v>0.80431294120507701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79</v>
      </c>
      <c r="C57">
        <v>8.6346170314547596E-3</v>
      </c>
      <c r="D57">
        <v>0.69863193179225103</v>
      </c>
      <c r="E57">
        <v>0.99013893881491899</v>
      </c>
      <c r="F57">
        <v>0.112464133260474</v>
      </c>
      <c r="G57">
        <v>0.65648564412506905</v>
      </c>
      <c r="H57">
        <v>0.86397812841004995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70</v>
      </c>
      <c r="C58">
        <v>-7.31653268754444E-2</v>
      </c>
      <c r="D58">
        <v>0.77604121469413001</v>
      </c>
      <c r="E58">
        <v>0.92488657187298495</v>
      </c>
      <c r="F58">
        <v>7.6576921100951198E-2</v>
      </c>
      <c r="G58">
        <v>0.73423655506970897</v>
      </c>
      <c r="H58">
        <v>0.91693554876264405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68</v>
      </c>
      <c r="C59">
        <v>0.320789542705464</v>
      </c>
      <c r="D59">
        <v>0.77420905824441899</v>
      </c>
      <c r="E59">
        <v>0.67862156586204403</v>
      </c>
      <c r="F59">
        <v>0.518540813601996</v>
      </c>
      <c r="G59">
        <v>0.72654119064606604</v>
      </c>
      <c r="H59">
        <v>0.47540558478001399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76</v>
      </c>
      <c r="C60">
        <v>-2.88019343431954E-2</v>
      </c>
      <c r="D60">
        <v>0.70783522600787896</v>
      </c>
      <c r="E60">
        <v>0.96754289981401498</v>
      </c>
      <c r="F60">
        <v>1.45304475294617E-2</v>
      </c>
      <c r="G60">
        <v>0.66558408138603697</v>
      </c>
      <c r="H60">
        <v>0.982582668036181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-3.8893464362196303E-2</v>
      </c>
      <c r="D61">
        <v>0.708106672527546</v>
      </c>
      <c r="E61">
        <v>0.95619742121096496</v>
      </c>
      <c r="F61">
        <v>0.12561786076203299</v>
      </c>
      <c r="G61">
        <v>0.66894618881850698</v>
      </c>
      <c r="H61">
        <v>0.85104542841539499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-7.5398273948820899E-2</v>
      </c>
      <c r="D62">
        <v>0.69412173347781803</v>
      </c>
      <c r="E62">
        <v>0.91350073011548905</v>
      </c>
      <c r="F62">
        <v>3.6353124419352098E-4</v>
      </c>
      <c r="G62">
        <v>0.65298305376823595</v>
      </c>
      <c r="H62">
        <v>0.99955579865288402</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77</v>
      </c>
      <c r="C63">
        <v>-0.15391568998056199</v>
      </c>
      <c r="D63">
        <v>0.71418583386744905</v>
      </c>
      <c r="E63">
        <v>0.82936807802813195</v>
      </c>
      <c r="F63">
        <v>-6.4636343585077402E-2</v>
      </c>
      <c r="G63">
        <v>0.67086792748416701</v>
      </c>
      <c r="H63">
        <v>0.92324471017189702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80</v>
      </c>
      <c r="C64">
        <v>2.0741377753643001E-2</v>
      </c>
      <c r="D64">
        <v>0.71696340472538</v>
      </c>
      <c r="E64">
        <v>0.97692083462232704</v>
      </c>
      <c r="F64">
        <v>0.17547734232443599</v>
      </c>
      <c r="G64">
        <v>0.67407080033612599</v>
      </c>
      <c r="H64">
        <v>0.794613248792711</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75</v>
      </c>
      <c r="C65">
        <v>-9.3644505524864405E-2</v>
      </c>
      <c r="D65">
        <v>0.73223114873501405</v>
      </c>
      <c r="E65">
        <v>0.898236604298849</v>
      </c>
      <c r="F65">
        <v>4.1011465911374702E-2</v>
      </c>
      <c r="G65">
        <v>0.68680836376445098</v>
      </c>
      <c r="H65">
        <v>0.95238412715626697</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82</v>
      </c>
      <c r="C66">
        <v>2.6316039417227901E-2</v>
      </c>
      <c r="D66">
        <v>0.746952548426009</v>
      </c>
      <c r="E66">
        <v>0.97189537854864505</v>
      </c>
      <c r="F66">
        <v>0.10294036247642099</v>
      </c>
      <c r="G66">
        <v>0.70046438808098899</v>
      </c>
      <c r="H66">
        <v>0.88316346210352503</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-0.21799041288488999</v>
      </c>
      <c r="D67">
        <v>0.80001841148062602</v>
      </c>
      <c r="E67">
        <v>0.78525162573145402</v>
      </c>
      <c r="F67">
        <v>-0.13681917795196699</v>
      </c>
      <c r="G67">
        <v>0.74979130987142695</v>
      </c>
      <c r="H67">
        <v>0.85520891642580499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69</v>
      </c>
      <c r="C68">
        <v>0.39536200937680499</v>
      </c>
      <c r="D68">
        <v>0.86828129401303</v>
      </c>
      <c r="E68">
        <v>0.64886564347940101</v>
      </c>
      <c r="F68">
        <v>0.528756590234854</v>
      </c>
      <c r="G68">
        <v>0.81186046075391505</v>
      </c>
      <c r="H68">
        <v>0.51485930975812699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0.29122431940935101</v>
      </c>
      <c r="D69">
        <v>1.0367393615784799</v>
      </c>
      <c r="E69">
        <v>0.77878396910965897</v>
      </c>
      <c r="F69">
        <v>0.28514841431749199</v>
      </c>
      <c r="G69">
        <v>0.98931830626679296</v>
      </c>
      <c r="H69">
        <v>0.77317285323293805</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-0.90097704130217005</v>
      </c>
      <c r="D70">
        <v>1.26050733237087</v>
      </c>
      <c r="E70">
        <v>0.47474910874108101</v>
      </c>
      <c r="F70">
        <v>-0.97591441102502396</v>
      </c>
      <c r="G70">
        <v>1.1984139885779801</v>
      </c>
      <c r="H70">
        <v>0.415451173935378</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-0.19641053534000699</v>
      </c>
      <c r="D2">
        <v>0.14073081121481601</v>
      </c>
      <c r="E2">
        <v>0.162820819864755</v>
      </c>
      <c r="F2">
        <v>-0.18300165664246901</v>
      </c>
      <c r="G2">
        <v>0.123872087217177</v>
      </c>
      <c r="H2">
        <v>0.13958351005275499</v>
      </c>
      <c r="I2">
        <v>-0.223263369322589</v>
      </c>
      <c r="J2">
        <v>0.140203973780619</v>
      </c>
      <c r="K2">
        <v>0.111290753872389</v>
      </c>
      <c r="L2">
        <v>-0.199822747953977</v>
      </c>
      <c r="M2">
        <v>0.122806571971714</v>
      </c>
      <c r="N2">
        <v>0.10370864259088999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-3.4379273413225803E-2</v>
      </c>
      <c r="D3">
        <v>4.6823128691338499E-2</v>
      </c>
      <c r="E3">
        <v>0.46280430846878501</v>
      </c>
      <c r="F3">
        <v>-3.1562504595534502E-2</v>
      </c>
      <c r="G3">
        <v>4.3253637732995898E-2</v>
      </c>
      <c r="H3">
        <v>0.46556898527122698</v>
      </c>
      <c r="I3">
        <v>-4.5105025722961302E-2</v>
      </c>
      <c r="J3">
        <v>4.6624276033554103E-2</v>
      </c>
      <c r="K3">
        <v>0.33333659596023302</v>
      </c>
      <c r="L3">
        <v>-5.1523153883161102E-2</v>
      </c>
      <c r="M3">
        <v>3.9418903934254401E-2</v>
      </c>
      <c r="N3">
        <v>0.191189911364196</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6.3022881657091995E-2</v>
      </c>
      <c r="D4">
        <v>6.0073735568127097E-2</v>
      </c>
      <c r="E4">
        <v>0.29413572975681401</v>
      </c>
      <c r="F4">
        <v>6.2883983432522703E-2</v>
      </c>
      <c r="G4">
        <v>5.5467329154051802E-2</v>
      </c>
      <c r="H4">
        <v>0.25691532320190003</v>
      </c>
      <c r="I4">
        <v>4.9656677867931001E-2</v>
      </c>
      <c r="J4">
        <v>5.98751520571454E-2</v>
      </c>
      <c r="K4">
        <v>0.406913750191782</v>
      </c>
      <c r="L4">
        <v>4.4483294755869797E-2</v>
      </c>
      <c r="M4">
        <v>4.7839171411330199E-2</v>
      </c>
      <c r="N4">
        <v>0.352448307897747</v>
      </c>
      <c r="P4" t="str">
        <f t="shared" si="0"/>
        <v/>
      </c>
      <c r="Q4" t="str">
        <f t="shared" si="1"/>
        <v/>
      </c>
      <c r="R4" t="str">
        <f t="shared" si="2"/>
        <v/>
      </c>
      <c r="S4" t="str">
        <f t="shared" si="3"/>
        <v/>
      </c>
    </row>
    <row r="5" spans="1:19" x14ac:dyDescent="0.25">
      <c r="A5">
        <v>4</v>
      </c>
      <c r="B5" t="s">
        <v>25</v>
      </c>
      <c r="C5">
        <v>4.8438854432612199E-2</v>
      </c>
      <c r="D5">
        <v>7.5007775627852102E-2</v>
      </c>
      <c r="E5">
        <v>0.51841896589297298</v>
      </c>
      <c r="F5">
        <v>6.5370003880320798E-2</v>
      </c>
      <c r="G5">
        <v>6.5470770997108796E-2</v>
      </c>
      <c r="H5">
        <v>0.318055923130667</v>
      </c>
      <c r="I5">
        <v>5.0722960380997398E-2</v>
      </c>
      <c r="J5">
        <v>7.4115773497268E-2</v>
      </c>
      <c r="K5">
        <v>0.49373858664825598</v>
      </c>
      <c r="L5">
        <v>6.6931688534776407E-2</v>
      </c>
      <c r="M5">
        <v>6.4254267627968195E-2</v>
      </c>
      <c r="N5">
        <v>0.29756509524512997</v>
      </c>
      <c r="P5" t="str">
        <f t="shared" si="0"/>
        <v/>
      </c>
      <c r="Q5" t="str">
        <f t="shared" si="1"/>
        <v/>
      </c>
      <c r="R5" t="str">
        <f t="shared" si="2"/>
        <v/>
      </c>
      <c r="S5" t="str">
        <f t="shared" si="3"/>
        <v/>
      </c>
    </row>
    <row r="6" spans="1:19" x14ac:dyDescent="0.25">
      <c r="A6">
        <v>5</v>
      </c>
      <c r="B6" t="s">
        <v>26</v>
      </c>
      <c r="C6">
        <v>5.2722458205007899E-2</v>
      </c>
      <c r="D6">
        <v>0.118092664199606</v>
      </c>
      <c r="E6">
        <v>0.65527229402554898</v>
      </c>
      <c r="F6">
        <v>4.2446206393947E-2</v>
      </c>
      <c r="G6">
        <v>9.9849533310242405E-2</v>
      </c>
      <c r="H6">
        <v>0.67076253840757805</v>
      </c>
      <c r="I6">
        <v>5.7849787971051003E-2</v>
      </c>
      <c r="J6">
        <v>0.11711843686746</v>
      </c>
      <c r="K6">
        <v>0.62134670123898605</v>
      </c>
      <c r="L6">
        <v>3.3446774215921397E-2</v>
      </c>
      <c r="M6">
        <v>9.8431174384148695E-2</v>
      </c>
      <c r="N6">
        <v>0.73400821021670004</v>
      </c>
      <c r="P6" t="str">
        <f t="shared" si="0"/>
        <v/>
      </c>
      <c r="Q6" t="str">
        <f t="shared" si="1"/>
        <v/>
      </c>
      <c r="R6" t="str">
        <f t="shared" si="2"/>
        <v/>
      </c>
      <c r="S6" t="str">
        <f t="shared" si="3"/>
        <v/>
      </c>
    </row>
    <row r="7" spans="1:19" x14ac:dyDescent="0.25">
      <c r="A7">
        <v>6</v>
      </c>
      <c r="B7" t="s">
        <v>30</v>
      </c>
      <c r="C7">
        <v>0.283059981630084</v>
      </c>
      <c r="D7">
        <v>7.3605131839226706E-2</v>
      </c>
      <c r="E7">
        <v>1.20230576903912E-4</v>
      </c>
      <c r="F7">
        <v>0.25855903304616901</v>
      </c>
      <c r="G7">
        <v>5.9177000269147101E-2</v>
      </c>
      <c r="H7" s="1">
        <v>1.24674702583285E-5</v>
      </c>
      <c r="I7">
        <v>0.29266399477722999</v>
      </c>
      <c r="J7">
        <v>7.3200974556593496E-2</v>
      </c>
      <c r="K7" s="1">
        <v>6.3856002794571195E-5</v>
      </c>
      <c r="L7">
        <v>0.27379467243508998</v>
      </c>
      <c r="M7">
        <v>5.8352214063853602E-2</v>
      </c>
      <c r="N7" s="1">
        <v>2.7040924750732201E-6</v>
      </c>
      <c r="P7" t="str">
        <f t="shared" si="0"/>
        <v>***</v>
      </c>
      <c r="Q7" t="str">
        <f t="shared" si="1"/>
        <v>***</v>
      </c>
      <c r="R7" t="str">
        <f t="shared" si="2"/>
        <v>***</v>
      </c>
      <c r="S7" t="str">
        <f t="shared" si="3"/>
        <v>***</v>
      </c>
    </row>
    <row r="8" spans="1:19" x14ac:dyDescent="0.25">
      <c r="A8">
        <v>7</v>
      </c>
      <c r="B8" t="s">
        <v>27</v>
      </c>
      <c r="C8">
        <v>0.23729607505954001</v>
      </c>
      <c r="D8">
        <v>0.100915780913931</v>
      </c>
      <c r="E8">
        <v>1.8701567260104499E-2</v>
      </c>
      <c r="F8">
        <v>0.23005856365661601</v>
      </c>
      <c r="G8">
        <v>8.3668837040480698E-2</v>
      </c>
      <c r="H8">
        <v>5.9662114208104099E-3</v>
      </c>
      <c r="I8">
        <v>0.246675020821054</v>
      </c>
      <c r="J8">
        <v>9.8478216624077797E-2</v>
      </c>
      <c r="K8">
        <v>1.2249679323099401E-2</v>
      </c>
      <c r="L8">
        <v>0.24344321392947599</v>
      </c>
      <c r="M8">
        <v>8.0663965761480702E-2</v>
      </c>
      <c r="N8">
        <v>2.54455511800753E-3</v>
      </c>
      <c r="P8" t="str">
        <f t="shared" si="0"/>
        <v>*</v>
      </c>
      <c r="Q8" t="str">
        <f t="shared" si="1"/>
        <v>**</v>
      </c>
      <c r="R8" t="str">
        <f t="shared" si="2"/>
        <v>*</v>
      </c>
      <c r="S8" t="str">
        <f t="shared" si="3"/>
        <v>**</v>
      </c>
    </row>
    <row r="9" spans="1:19" x14ac:dyDescent="0.25">
      <c r="A9">
        <v>8</v>
      </c>
      <c r="B9" t="s">
        <v>29</v>
      </c>
      <c r="C9">
        <v>0.13033751667802801</v>
      </c>
      <c r="D9">
        <v>6.6356468947076405E-2</v>
      </c>
      <c r="E9">
        <v>4.9506657600739197E-2</v>
      </c>
      <c r="F9">
        <v>0.129444783148636</v>
      </c>
      <c r="G9">
        <v>5.3674622041057898E-2</v>
      </c>
      <c r="H9">
        <v>1.5880208938582802E-2</v>
      </c>
      <c r="I9">
        <v>0.130518554587471</v>
      </c>
      <c r="J9">
        <v>6.5969325948834506E-2</v>
      </c>
      <c r="K9">
        <v>4.7875329946348001E-2</v>
      </c>
      <c r="L9">
        <v>0.131557651427022</v>
      </c>
      <c r="M9">
        <v>5.2817232844652701E-2</v>
      </c>
      <c r="N9">
        <v>1.27452530162396E-2</v>
      </c>
      <c r="P9" t="str">
        <f t="shared" si="0"/>
        <v>*</v>
      </c>
      <c r="Q9" t="str">
        <f t="shared" si="1"/>
        <v>*</v>
      </c>
      <c r="R9" t="str">
        <f t="shared" si="2"/>
        <v>*</v>
      </c>
      <c r="S9" t="str">
        <f t="shared" si="3"/>
        <v>*</v>
      </c>
    </row>
    <row r="10" spans="1:19" x14ac:dyDescent="0.25">
      <c r="A10">
        <v>9</v>
      </c>
      <c r="B10" t="s">
        <v>28</v>
      </c>
      <c r="C10">
        <v>0.20019347848711799</v>
      </c>
      <c r="D10">
        <v>0.141721690105691</v>
      </c>
      <c r="E10">
        <v>0.157778726854408</v>
      </c>
      <c r="F10">
        <v>0.22402802533800401</v>
      </c>
      <c r="G10">
        <v>0.121328924589509</v>
      </c>
      <c r="H10">
        <v>6.4826614922872006E-2</v>
      </c>
      <c r="I10">
        <v>0.19383820984682301</v>
      </c>
      <c r="J10">
        <v>0.139782563870362</v>
      </c>
      <c r="K10">
        <v>0.16552948836971501</v>
      </c>
      <c r="L10">
        <v>0.22308777710717001</v>
      </c>
      <c r="M10">
        <v>0.11828439938076001</v>
      </c>
      <c r="N10">
        <v>5.9291081440839097E-2</v>
      </c>
      <c r="P10" t="str">
        <f t="shared" si="0"/>
        <v/>
      </c>
      <c r="Q10" t="str">
        <f t="shared" si="1"/>
        <v>^</v>
      </c>
      <c r="R10" t="str">
        <f t="shared" si="2"/>
        <v/>
      </c>
      <c r="S10" t="str">
        <f t="shared" si="3"/>
        <v>^</v>
      </c>
    </row>
    <row r="11" spans="1:19" x14ac:dyDescent="0.25">
      <c r="A11">
        <v>10</v>
      </c>
      <c r="B11" t="s">
        <v>31</v>
      </c>
      <c r="C11">
        <v>-6.7938334577795301E-2</v>
      </c>
      <c r="D11">
        <v>1.5639436139577401E-2</v>
      </c>
      <c r="E11" s="1">
        <v>1.39886092217489E-5</v>
      </c>
      <c r="F11">
        <v>-7.3942062145223794E-2</v>
      </c>
      <c r="G11">
        <v>1.36617192835281E-2</v>
      </c>
      <c r="H11" s="1">
        <v>6.2201537001454506E-8</v>
      </c>
      <c r="I11">
        <v>-6.7545732179613197E-2</v>
      </c>
      <c r="J11">
        <v>1.5498058094042699E-2</v>
      </c>
      <c r="K11" s="1">
        <v>1.3105555069503601E-5</v>
      </c>
      <c r="L11">
        <v>-7.2899096407674197E-2</v>
      </c>
      <c r="M11">
        <v>1.3453045410445501E-2</v>
      </c>
      <c r="N11" s="1">
        <v>6.0007028333936795E-8</v>
      </c>
      <c r="P11" t="str">
        <f t="shared" si="0"/>
        <v>***</v>
      </c>
      <c r="Q11" t="str">
        <f t="shared" si="1"/>
        <v>***</v>
      </c>
      <c r="R11" t="str">
        <f t="shared" si="2"/>
        <v>***</v>
      </c>
      <c r="S11" t="str">
        <f t="shared" si="3"/>
        <v>***</v>
      </c>
    </row>
    <row r="12" spans="1:19" x14ac:dyDescent="0.25">
      <c r="A12">
        <v>11</v>
      </c>
      <c r="B12" t="s">
        <v>172</v>
      </c>
      <c r="C12">
        <v>-0.11707507312899</v>
      </c>
      <c r="D12">
        <v>7.0029617574761296E-2</v>
      </c>
      <c r="E12">
        <v>9.4565010531694499E-2</v>
      </c>
      <c r="F12">
        <v>-8.4043819372347894E-2</v>
      </c>
      <c r="G12">
        <v>6.4367071385608807E-2</v>
      </c>
      <c r="H12">
        <v>0.19165600249817</v>
      </c>
      <c r="I12">
        <v>-0.108417190443552</v>
      </c>
      <c r="J12">
        <v>6.9233567760468601E-2</v>
      </c>
      <c r="K12">
        <v>0.11735733024839499</v>
      </c>
      <c r="L12">
        <v>-8.0216531302096397E-2</v>
      </c>
      <c r="M12">
        <v>6.3369546949023997E-2</v>
      </c>
      <c r="N12">
        <v>0.205565714875104</v>
      </c>
      <c r="P12" t="str">
        <f t="shared" si="0"/>
        <v>^</v>
      </c>
      <c r="Q12" t="str">
        <f t="shared" si="1"/>
        <v/>
      </c>
      <c r="R12" t="str">
        <f t="shared" si="2"/>
        <v/>
      </c>
      <c r="S12" t="str">
        <f t="shared" si="3"/>
        <v/>
      </c>
    </row>
    <row r="13" spans="1:19" x14ac:dyDescent="0.25">
      <c r="A13">
        <v>12</v>
      </c>
      <c r="B13" t="s">
        <v>32</v>
      </c>
      <c r="C13">
        <v>-6.7049713829394697E-3</v>
      </c>
      <c r="D13">
        <v>4.25914089295499E-2</v>
      </c>
      <c r="E13">
        <v>0.87490956350143401</v>
      </c>
      <c r="F13">
        <v>-1.55724571680957E-2</v>
      </c>
      <c r="G13">
        <v>3.7961801664671301E-2</v>
      </c>
      <c r="H13">
        <v>0.68164907506010097</v>
      </c>
      <c r="I13">
        <v>-4.0457729000767297E-3</v>
      </c>
      <c r="J13">
        <v>4.2342666480579202E-2</v>
      </c>
      <c r="K13">
        <v>0.92387926970651102</v>
      </c>
      <c r="L13">
        <v>-9.8827781784301804E-3</v>
      </c>
      <c r="M13">
        <v>3.7618700561699102E-2</v>
      </c>
      <c r="N13">
        <v>0.79277473651941799</v>
      </c>
      <c r="P13" t="str">
        <f t="shared" si="0"/>
        <v/>
      </c>
      <c r="Q13" t="str">
        <f t="shared" si="1"/>
        <v/>
      </c>
      <c r="R13" t="str">
        <f t="shared" si="2"/>
        <v/>
      </c>
      <c r="S13" t="str">
        <f t="shared" si="3"/>
        <v/>
      </c>
    </row>
    <row r="14" spans="1:19" x14ac:dyDescent="0.25">
      <c r="A14">
        <v>13</v>
      </c>
      <c r="B14" t="s">
        <v>33</v>
      </c>
      <c r="C14">
        <v>9.8855906031159804E-3</v>
      </c>
      <c r="D14">
        <v>9.8862522143237097E-3</v>
      </c>
      <c r="E14">
        <v>0.317342895444504</v>
      </c>
      <c r="F14">
        <v>7.2706795062476596E-3</v>
      </c>
      <c r="G14">
        <v>8.6789763530293104E-3</v>
      </c>
      <c r="H14">
        <v>0.40217972969577598</v>
      </c>
      <c r="I14">
        <v>9.3411456678990697E-3</v>
      </c>
      <c r="J14">
        <v>9.8111164087527503E-3</v>
      </c>
      <c r="K14">
        <v>0.34104721308792602</v>
      </c>
      <c r="L14">
        <v>6.2010017077222101E-3</v>
      </c>
      <c r="M14">
        <v>8.5758727503905691E-3</v>
      </c>
      <c r="N14">
        <v>0.469633627175218</v>
      </c>
      <c r="P14" t="str">
        <f t="shared" si="0"/>
        <v/>
      </c>
      <c r="Q14" t="str">
        <f t="shared" si="1"/>
        <v/>
      </c>
      <c r="R14" t="str">
        <f t="shared" si="2"/>
        <v/>
      </c>
      <c r="S14" t="str">
        <f t="shared" si="3"/>
        <v/>
      </c>
    </row>
    <row r="15" spans="1:19" x14ac:dyDescent="0.25">
      <c r="A15">
        <v>14</v>
      </c>
      <c r="B15" t="s">
        <v>118</v>
      </c>
      <c r="C15">
        <v>-2.05882945436652E-2</v>
      </c>
      <c r="D15">
        <v>1.5181766301026099E-2</v>
      </c>
      <c r="E15">
        <v>0.17506104008536499</v>
      </c>
      <c r="F15">
        <v>-1.5418418093826901E-2</v>
      </c>
      <c r="G15">
        <v>1.3457066929278901E-2</v>
      </c>
      <c r="H15">
        <v>0.25189911149646399</v>
      </c>
      <c r="I15">
        <v>-1.99218674964328E-2</v>
      </c>
      <c r="J15">
        <v>1.50472952416699E-2</v>
      </c>
      <c r="K15">
        <v>0.18551962970715899</v>
      </c>
      <c r="L15">
        <v>-1.5240060506239999E-2</v>
      </c>
      <c r="M15">
        <v>1.32822056680583E-2</v>
      </c>
      <c r="N15">
        <v>0.25121454591478898</v>
      </c>
      <c r="P15" t="str">
        <f t="shared" si="0"/>
        <v/>
      </c>
      <c r="Q15" t="str">
        <f t="shared" si="1"/>
        <v/>
      </c>
      <c r="R15" t="str">
        <f t="shared" si="2"/>
        <v/>
      </c>
      <c r="S15" t="str">
        <f t="shared" si="3"/>
        <v/>
      </c>
    </row>
    <row r="16" spans="1:19" x14ac:dyDescent="0.25">
      <c r="A16">
        <v>15</v>
      </c>
      <c r="B16" t="s">
        <v>34</v>
      </c>
      <c r="C16">
        <v>3.4342913487609801E-3</v>
      </c>
      <c r="D16">
        <v>9.1799065558245295E-4</v>
      </c>
      <c r="E16">
        <v>1.8321937182064199E-4</v>
      </c>
      <c r="F16">
        <v>2.9891550135697298E-3</v>
      </c>
      <c r="G16">
        <v>7.2473976557303201E-4</v>
      </c>
      <c r="H16" s="1">
        <v>3.7161705748025903E-5</v>
      </c>
      <c r="I16">
        <v>3.2891557814941001E-3</v>
      </c>
      <c r="J16">
        <v>9.1172293339516401E-4</v>
      </c>
      <c r="K16">
        <v>3.09010933511988E-4</v>
      </c>
      <c r="L16">
        <v>2.8876265153684102E-3</v>
      </c>
      <c r="M16">
        <v>7.0949064755402701E-4</v>
      </c>
      <c r="N16" s="1">
        <v>4.70132572469349E-5</v>
      </c>
      <c r="P16" t="str">
        <f t="shared" si="0"/>
        <v>***</v>
      </c>
      <c r="Q16" t="str">
        <f t="shared" si="1"/>
        <v>***</v>
      </c>
      <c r="R16" t="str">
        <f t="shared" si="2"/>
        <v>***</v>
      </c>
      <c r="S16" t="str">
        <f t="shared" si="3"/>
        <v>***</v>
      </c>
    </row>
    <row r="17" spans="1:19" x14ac:dyDescent="0.25">
      <c r="A17">
        <v>16</v>
      </c>
      <c r="B17" t="s">
        <v>35</v>
      </c>
      <c r="C17" s="1">
        <v>-4.3103141019934801E-5</v>
      </c>
      <c r="D17">
        <v>4.0300183853843498E-4</v>
      </c>
      <c r="E17">
        <v>0.91482452343446297</v>
      </c>
      <c r="F17" s="1">
        <v>-3.8449699217496901E-5</v>
      </c>
      <c r="G17">
        <v>3.67480169307967E-4</v>
      </c>
      <c r="H17">
        <v>0.91666887088904803</v>
      </c>
      <c r="I17">
        <v>-1.39236733625428E-4</v>
      </c>
      <c r="J17">
        <v>3.9646909812014698E-4</v>
      </c>
      <c r="K17">
        <v>0.72544439070045097</v>
      </c>
      <c r="L17">
        <v>-1.42591859024645E-4</v>
      </c>
      <c r="M17">
        <v>3.6049554291676998E-4</v>
      </c>
      <c r="N17">
        <v>0.69244143561008498</v>
      </c>
      <c r="P17" t="str">
        <f t="shared" si="0"/>
        <v/>
      </c>
      <c r="Q17" t="str">
        <f t="shared" si="1"/>
        <v/>
      </c>
      <c r="R17" t="str">
        <f t="shared" si="2"/>
        <v/>
      </c>
      <c r="S17" t="str">
        <f t="shared" si="3"/>
        <v/>
      </c>
    </row>
    <row r="18" spans="1:19" x14ac:dyDescent="0.25">
      <c r="A18">
        <v>17</v>
      </c>
      <c r="B18" t="s">
        <v>36</v>
      </c>
      <c r="C18">
        <v>4.8223595221962999E-4</v>
      </c>
      <c r="D18">
        <v>2.54778442654787E-4</v>
      </c>
      <c r="E18">
        <v>5.8389006209615797E-2</v>
      </c>
      <c r="F18">
        <v>7.1611547349422205E-4</v>
      </c>
      <c r="G18">
        <v>2.12147873473725E-4</v>
      </c>
      <c r="H18">
        <v>7.3668658998850105E-4</v>
      </c>
      <c r="I18">
        <v>4.6792070083408503E-4</v>
      </c>
      <c r="J18">
        <v>2.52367892724007E-4</v>
      </c>
      <c r="K18">
        <v>6.3721799257554501E-2</v>
      </c>
      <c r="L18">
        <v>7.0616179924317399E-4</v>
      </c>
      <c r="M18">
        <v>2.0782254512053099E-4</v>
      </c>
      <c r="N18">
        <v>6.7903357924863701E-4</v>
      </c>
      <c r="P18" t="str">
        <f t="shared" si="0"/>
        <v>^</v>
      </c>
      <c r="Q18" t="str">
        <f t="shared" si="1"/>
        <v>***</v>
      </c>
      <c r="R18" t="str">
        <f t="shared" si="2"/>
        <v>^</v>
      </c>
      <c r="S18" t="str">
        <f t="shared" si="3"/>
        <v>***</v>
      </c>
    </row>
    <row r="19" spans="1:19" x14ac:dyDescent="0.25">
      <c r="A19">
        <v>18</v>
      </c>
      <c r="B19" t="s">
        <v>37</v>
      </c>
      <c r="C19">
        <v>7.1423974762157394E-2</v>
      </c>
      <c r="D19">
        <v>4.5264824024443401E-2</v>
      </c>
      <c r="E19">
        <v>0.114585494015603</v>
      </c>
      <c r="F19">
        <v>3.97526235343129E-2</v>
      </c>
      <c r="G19">
        <v>3.9707919197514097E-2</v>
      </c>
      <c r="H19">
        <v>0.31676597912117199</v>
      </c>
      <c r="I19">
        <v>5.55647924787675E-2</v>
      </c>
      <c r="J19">
        <v>4.488693459563E-2</v>
      </c>
      <c r="K19">
        <v>0.21575928786419801</v>
      </c>
      <c r="L19">
        <v>3.0550609896770699E-2</v>
      </c>
      <c r="M19">
        <v>3.9075003446821702E-2</v>
      </c>
      <c r="N19">
        <v>0.43430546329041803</v>
      </c>
      <c r="P19" t="str">
        <f t="shared" si="0"/>
        <v/>
      </c>
      <c r="Q19" t="str">
        <f t="shared" si="1"/>
        <v/>
      </c>
      <c r="R19" t="str">
        <f t="shared" si="2"/>
        <v/>
      </c>
      <c r="S19" t="str">
        <f t="shared" si="3"/>
        <v/>
      </c>
    </row>
    <row r="20" spans="1:19" x14ac:dyDescent="0.25">
      <c r="A20">
        <v>19</v>
      </c>
      <c r="B20" t="s">
        <v>38</v>
      </c>
      <c r="C20">
        <v>-3.2476095486989598E-2</v>
      </c>
      <c r="D20">
        <v>7.1817508475192401E-2</v>
      </c>
      <c r="E20">
        <v>0.651122720072557</v>
      </c>
      <c r="F20">
        <v>-3.44239668804854E-2</v>
      </c>
      <c r="G20">
        <v>6.1388761204414201E-2</v>
      </c>
      <c r="H20">
        <v>0.57496554379963505</v>
      </c>
      <c r="I20">
        <v>-2.7652393457050901E-2</v>
      </c>
      <c r="J20">
        <v>7.1648670335387396E-2</v>
      </c>
      <c r="K20">
        <v>0.69953794632922905</v>
      </c>
      <c r="L20">
        <v>-2.5427987958443799E-2</v>
      </c>
      <c r="M20">
        <v>6.0860119761726103E-2</v>
      </c>
      <c r="N20">
        <v>0.67608578276387898</v>
      </c>
      <c r="P20" t="str">
        <f t="shared" si="0"/>
        <v/>
      </c>
      <c r="Q20" t="str">
        <f t="shared" si="1"/>
        <v/>
      </c>
      <c r="R20" t="str">
        <f t="shared" si="2"/>
        <v/>
      </c>
      <c r="S20" t="str">
        <f t="shared" si="3"/>
        <v/>
      </c>
    </row>
    <row r="21" spans="1:19" x14ac:dyDescent="0.25">
      <c r="A21">
        <v>20</v>
      </c>
      <c r="B21" t="s">
        <v>40</v>
      </c>
      <c r="C21">
        <v>-0.23144956280088699</v>
      </c>
      <c r="D21">
        <v>6.98200071669942E-2</v>
      </c>
      <c r="E21">
        <v>9.1660785719349701E-4</v>
      </c>
      <c r="F21">
        <v>-0.19506446788515899</v>
      </c>
      <c r="G21">
        <v>5.5760063439712799E-2</v>
      </c>
      <c r="H21">
        <v>4.6826441643675398E-4</v>
      </c>
      <c r="I21">
        <v>-0.225934695094681</v>
      </c>
      <c r="J21">
        <v>6.9814445089820598E-2</v>
      </c>
      <c r="K21">
        <v>1.2112525916639901E-3</v>
      </c>
      <c r="L21">
        <v>-0.18723064267089201</v>
      </c>
      <c r="M21">
        <v>5.5373905815745597E-2</v>
      </c>
      <c r="N21">
        <v>7.2168131252477597E-4</v>
      </c>
      <c r="P21" t="str">
        <f t="shared" si="0"/>
        <v>***</v>
      </c>
      <c r="Q21" t="str">
        <f t="shared" si="1"/>
        <v>***</v>
      </c>
      <c r="R21" t="str">
        <f t="shared" si="2"/>
        <v>**</v>
      </c>
      <c r="S21" t="str">
        <f t="shared" si="3"/>
        <v>***</v>
      </c>
    </row>
    <row r="22" spans="1:19" x14ac:dyDescent="0.25">
      <c r="A22">
        <v>21</v>
      </c>
      <c r="B22" t="s">
        <v>41</v>
      </c>
      <c r="C22">
        <v>-0.24063190487918301</v>
      </c>
      <c r="D22">
        <v>6.2189970691752999E-2</v>
      </c>
      <c r="E22">
        <v>1.09146465035015E-4</v>
      </c>
      <c r="F22">
        <v>-0.19090979049787099</v>
      </c>
      <c r="G22">
        <v>4.9599099264956897E-2</v>
      </c>
      <c r="H22">
        <v>1.18573120555759E-4</v>
      </c>
      <c r="I22">
        <v>-0.21963870627052801</v>
      </c>
      <c r="J22">
        <v>6.1878274751743498E-2</v>
      </c>
      <c r="K22">
        <v>3.8592153442085198E-4</v>
      </c>
      <c r="L22">
        <v>-0.16915153541601999</v>
      </c>
      <c r="M22">
        <v>4.8805825188304001E-2</v>
      </c>
      <c r="N22">
        <v>5.2864402769350503E-4</v>
      </c>
      <c r="P22" t="str">
        <f t="shared" si="0"/>
        <v>***</v>
      </c>
      <c r="Q22" t="str">
        <f t="shared" si="1"/>
        <v>***</v>
      </c>
      <c r="R22" t="str">
        <f t="shared" si="2"/>
        <v>***</v>
      </c>
      <c r="S22" t="str">
        <f t="shared" si="3"/>
        <v>***</v>
      </c>
    </row>
    <row r="23" spans="1:19" x14ac:dyDescent="0.25">
      <c r="A23">
        <v>22</v>
      </c>
      <c r="B23" t="s">
        <v>39</v>
      </c>
      <c r="C23">
        <v>-0.248955924765208</v>
      </c>
      <c r="D23">
        <v>6.1197957694684398E-2</v>
      </c>
      <c r="E23" s="1">
        <v>4.7409629420846999E-5</v>
      </c>
      <c r="F23">
        <v>-0.21162630683334499</v>
      </c>
      <c r="G23">
        <v>4.8374468802934202E-2</v>
      </c>
      <c r="H23" s="1">
        <v>1.2157057898262499E-5</v>
      </c>
      <c r="I23">
        <v>-0.23175894880922401</v>
      </c>
      <c r="J23">
        <v>6.1014645085021801E-2</v>
      </c>
      <c r="K23">
        <v>1.45624297014368E-4</v>
      </c>
      <c r="L23">
        <v>-0.19540158590530601</v>
      </c>
      <c r="M23">
        <v>4.7859590917938503E-2</v>
      </c>
      <c r="N23" s="1">
        <v>4.44945218237846E-5</v>
      </c>
      <c r="P23" t="str">
        <f t="shared" si="0"/>
        <v>***</v>
      </c>
      <c r="Q23" t="str">
        <f t="shared" si="1"/>
        <v>***</v>
      </c>
      <c r="R23" t="str">
        <f t="shared" si="2"/>
        <v>***</v>
      </c>
      <c r="S23" t="str">
        <f t="shared" si="3"/>
        <v>***</v>
      </c>
    </row>
    <row r="24" spans="1:19" x14ac:dyDescent="0.25">
      <c r="A24">
        <v>23</v>
      </c>
      <c r="B24" t="s">
        <v>43</v>
      </c>
      <c r="C24">
        <v>-8.79222567976706E-2</v>
      </c>
      <c r="D24">
        <v>1.5218464537203401E-2</v>
      </c>
      <c r="E24" s="1">
        <v>7.5890449480198202E-9</v>
      </c>
      <c r="F24">
        <v>-7.5261135569121895E-2</v>
      </c>
      <c r="G24">
        <v>1.3708616704218E-2</v>
      </c>
      <c r="H24" s="1">
        <v>4.0179600858611502E-8</v>
      </c>
      <c r="I24">
        <v>-8.9443828323220204E-2</v>
      </c>
      <c r="J24">
        <v>1.5155841988103699E-2</v>
      </c>
      <c r="K24" s="1">
        <v>3.5997709257884501E-9</v>
      </c>
      <c r="L24">
        <v>-7.6509654552396097E-2</v>
      </c>
      <c r="M24">
        <v>1.35734644593569E-2</v>
      </c>
      <c r="N24" s="1">
        <v>1.7333173317954201E-8</v>
      </c>
      <c r="P24" t="str">
        <f t="shared" si="0"/>
        <v>***</v>
      </c>
      <c r="Q24" t="str">
        <f t="shared" si="1"/>
        <v>***</v>
      </c>
      <c r="R24" t="str">
        <f t="shared" si="2"/>
        <v>***</v>
      </c>
      <c r="S24" t="str">
        <f t="shared" si="3"/>
        <v>***</v>
      </c>
    </row>
    <row r="25" spans="1:19" x14ac:dyDescent="0.25">
      <c r="A25">
        <v>24</v>
      </c>
      <c r="B25" t="s">
        <v>44</v>
      </c>
      <c r="C25">
        <v>3.7159309334201703E-2</v>
      </c>
      <c r="D25">
        <v>3.3442769287287698E-2</v>
      </c>
      <c r="E25">
        <v>0.26651181605593</v>
      </c>
      <c r="F25">
        <v>3.8435620944996703E-2</v>
      </c>
      <c r="G25">
        <v>3.0516123542843498E-2</v>
      </c>
      <c r="H25">
        <v>0.20784312662628701</v>
      </c>
      <c r="I25">
        <v>3.8412172464106498E-2</v>
      </c>
      <c r="J25">
        <v>3.3082891550736203E-2</v>
      </c>
      <c r="K25">
        <v>0.245605818301039</v>
      </c>
      <c r="L25">
        <v>4.0257952456659099E-2</v>
      </c>
      <c r="M25">
        <v>3.0031127822930302E-2</v>
      </c>
      <c r="N25">
        <v>0.18006958540194601</v>
      </c>
      <c r="P25" t="str">
        <f t="shared" si="0"/>
        <v/>
      </c>
      <c r="Q25" t="str">
        <f t="shared" si="1"/>
        <v/>
      </c>
      <c r="R25" t="str">
        <f t="shared" si="2"/>
        <v/>
      </c>
      <c r="S25" t="str">
        <f t="shared" si="3"/>
        <v/>
      </c>
    </row>
    <row r="26" spans="1:19" x14ac:dyDescent="0.25">
      <c r="A26">
        <v>25</v>
      </c>
      <c r="B26" t="s">
        <v>130</v>
      </c>
      <c r="C26">
        <v>0.424989588981245</v>
      </c>
      <c r="D26">
        <v>0.33474171493834298</v>
      </c>
      <c r="E26">
        <v>0.20422554422398001</v>
      </c>
      <c r="F26">
        <v>0.53149390470351998</v>
      </c>
      <c r="G26">
        <v>0.30682456825128201</v>
      </c>
      <c r="H26">
        <v>8.3230773382756404E-2</v>
      </c>
      <c r="I26">
        <v>-6.6555400757910305E-2</v>
      </c>
      <c r="J26">
        <v>4.9589240810297301E-2</v>
      </c>
      <c r="K26">
        <v>0.17955258658459899</v>
      </c>
      <c r="L26">
        <v>-7.8620663038552904E-2</v>
      </c>
      <c r="M26">
        <v>4.4926779099347398E-2</v>
      </c>
      <c r="N26">
        <v>8.0122924271680898E-2</v>
      </c>
      <c r="P26" t="str">
        <f t="shared" si="0"/>
        <v/>
      </c>
      <c r="Q26" t="str">
        <f t="shared" si="1"/>
        <v>^</v>
      </c>
      <c r="R26" t="str">
        <f t="shared" si="2"/>
        <v/>
      </c>
      <c r="S26" t="str">
        <f t="shared" si="3"/>
        <v>^</v>
      </c>
    </row>
    <row r="27" spans="1:19" x14ac:dyDescent="0.25">
      <c r="A27">
        <v>26</v>
      </c>
      <c r="B27" t="s">
        <v>144</v>
      </c>
      <c r="C27">
        <v>-0.206123319143243</v>
      </c>
      <c r="D27">
        <v>0.39526404227983802</v>
      </c>
      <c r="E27">
        <v>0.60203062601331103</v>
      </c>
      <c r="F27">
        <v>-6.1035641800176399E-2</v>
      </c>
      <c r="G27">
        <v>0.362760300399811</v>
      </c>
      <c r="H27">
        <v>0.86638395885688702</v>
      </c>
      <c r="I27">
        <v>-0.69253482768320596</v>
      </c>
      <c r="J27">
        <v>0.20675790279614001</v>
      </c>
      <c r="K27">
        <v>8.0958640817274696E-4</v>
      </c>
      <c r="L27">
        <v>-0.665881968534347</v>
      </c>
      <c r="M27">
        <v>0.19209150840122999</v>
      </c>
      <c r="N27">
        <v>5.2731487305958001E-4</v>
      </c>
      <c r="P27" t="str">
        <f t="shared" si="0"/>
        <v/>
      </c>
      <c r="Q27" t="str">
        <f t="shared" si="1"/>
        <v/>
      </c>
      <c r="R27" t="str">
        <f t="shared" si="2"/>
        <v>***</v>
      </c>
      <c r="S27" t="str">
        <f t="shared" si="3"/>
        <v>***</v>
      </c>
    </row>
    <row r="28" spans="1:19" x14ac:dyDescent="0.25">
      <c r="A28">
        <v>27</v>
      </c>
      <c r="B28" t="s">
        <v>46</v>
      </c>
      <c r="C28">
        <v>0.130568407823206</v>
      </c>
      <c r="D28">
        <v>0.35979849412690301</v>
      </c>
      <c r="E28">
        <v>0.71668470619666902</v>
      </c>
      <c r="F28">
        <v>0.24134441036985099</v>
      </c>
      <c r="G28">
        <v>0.330407438607768</v>
      </c>
      <c r="H28">
        <v>0.46511831494086397</v>
      </c>
      <c r="I28">
        <v>-0.377809202907888</v>
      </c>
      <c r="J28">
        <v>0.134673482656823</v>
      </c>
      <c r="K28">
        <v>5.0258555313644803E-3</v>
      </c>
      <c r="L28">
        <v>-0.395857974738546</v>
      </c>
      <c r="M28">
        <v>0.123625475069506</v>
      </c>
      <c r="N28">
        <v>1.36441731081679E-3</v>
      </c>
      <c r="P28" t="str">
        <f t="shared" si="0"/>
        <v/>
      </c>
      <c r="Q28" t="str">
        <f t="shared" si="1"/>
        <v/>
      </c>
      <c r="R28" t="str">
        <f t="shared" si="2"/>
        <v>**</v>
      </c>
      <c r="S28" t="str">
        <f t="shared" si="3"/>
        <v>**</v>
      </c>
    </row>
    <row r="29" spans="1:19" x14ac:dyDescent="0.25">
      <c r="A29">
        <v>28</v>
      </c>
      <c r="B29" t="s">
        <v>128</v>
      </c>
      <c r="C29">
        <v>0.226707938125361</v>
      </c>
      <c r="D29">
        <v>0.36538883584884502</v>
      </c>
      <c r="E29">
        <v>0.53495717662895803</v>
      </c>
      <c r="F29">
        <v>0.32481290011769998</v>
      </c>
      <c r="G29">
        <v>0.33507257552077202</v>
      </c>
      <c r="H29">
        <v>0.33235525989426901</v>
      </c>
      <c r="I29">
        <v>-0.25861758186024603</v>
      </c>
      <c r="J29">
        <v>0.168185447395786</v>
      </c>
      <c r="K29">
        <v>0.124123700806664</v>
      </c>
      <c r="L29">
        <v>-0.26071653978536902</v>
      </c>
      <c r="M29">
        <v>0.15625113735885801</v>
      </c>
      <c r="N29">
        <v>9.5201892889281894E-2</v>
      </c>
      <c r="P29" t="str">
        <f t="shared" si="0"/>
        <v/>
      </c>
      <c r="Q29" t="str">
        <f t="shared" si="1"/>
        <v/>
      </c>
      <c r="R29" t="str">
        <f t="shared" si="2"/>
        <v/>
      </c>
      <c r="S29" t="str">
        <f t="shared" si="3"/>
        <v>^</v>
      </c>
    </row>
    <row r="30" spans="1:19" x14ac:dyDescent="0.25">
      <c r="A30">
        <v>29</v>
      </c>
      <c r="B30" t="s">
        <v>129</v>
      </c>
      <c r="C30">
        <v>6.1790908016709001E-2</v>
      </c>
      <c r="D30">
        <v>0.36400385732840201</v>
      </c>
      <c r="E30">
        <v>0.86520404257782801</v>
      </c>
      <c r="F30">
        <v>0.26391980735231502</v>
      </c>
      <c r="G30">
        <v>0.334142020998414</v>
      </c>
      <c r="H30">
        <v>0.429619338985685</v>
      </c>
      <c r="I30">
        <v>-0.43666801424802898</v>
      </c>
      <c r="J30">
        <v>0.14533205360916401</v>
      </c>
      <c r="K30">
        <v>2.65910318457352E-3</v>
      </c>
      <c r="L30">
        <v>-0.34840950637899498</v>
      </c>
      <c r="M30">
        <v>0.134156995906379</v>
      </c>
      <c r="N30">
        <v>9.4034193868500395E-3</v>
      </c>
      <c r="P30" t="str">
        <f t="shared" si="0"/>
        <v/>
      </c>
      <c r="Q30" t="str">
        <f t="shared" si="1"/>
        <v/>
      </c>
      <c r="R30" t="str">
        <f t="shared" si="2"/>
        <v>**</v>
      </c>
      <c r="S30" t="str">
        <f t="shared" si="3"/>
        <v>**</v>
      </c>
    </row>
    <row r="31" spans="1:19" x14ac:dyDescent="0.25">
      <c r="A31">
        <v>30</v>
      </c>
      <c r="B31" t="s">
        <v>45</v>
      </c>
      <c r="C31">
        <v>0.44616457016766597</v>
      </c>
      <c r="D31">
        <v>0.594492572319682</v>
      </c>
      <c r="E31">
        <v>0.45295575591196402</v>
      </c>
      <c r="F31">
        <v>0.49884202109537601</v>
      </c>
      <c r="G31">
        <v>0.55586947133429399</v>
      </c>
      <c r="H31">
        <v>0.36950094723238303</v>
      </c>
      <c r="I31">
        <v>-5.6487371265070398E-2</v>
      </c>
      <c r="J31">
        <v>0.46913866470576798</v>
      </c>
      <c r="K31">
        <v>0.90416109764024399</v>
      </c>
      <c r="L31">
        <v>-0.14529640997099899</v>
      </c>
      <c r="M31">
        <v>0.45003482271516099</v>
      </c>
      <c r="N31">
        <v>0.74680435527418998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-9.2899080912261706E-2</v>
      </c>
      <c r="D32">
        <v>0.126942666248686</v>
      </c>
      <c r="E32">
        <v>0.46427892631762502</v>
      </c>
      <c r="F32">
        <v>-3.2278320840189098E-2</v>
      </c>
      <c r="G32">
        <v>0.11605016306954</v>
      </c>
      <c r="H32">
        <v>0.78090404127712798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54</v>
      </c>
      <c r="C33">
        <v>0.34763441786434301</v>
      </c>
      <c r="D33">
        <v>0.39351985824987501</v>
      </c>
      <c r="E33">
        <v>0.377021597481426</v>
      </c>
      <c r="F33">
        <v>0.37521013384358498</v>
      </c>
      <c r="G33">
        <v>0.35853709243707599</v>
      </c>
      <c r="H33">
        <v>0.295328872153588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0.477205017034532</v>
      </c>
      <c r="D34">
        <v>0.31768528446877298</v>
      </c>
      <c r="E34">
        <v>0.13306319655465801</v>
      </c>
      <c r="F34">
        <v>0.43914602148939103</v>
      </c>
      <c r="G34">
        <v>0.28762595475681402</v>
      </c>
      <c r="H34">
        <v>0.126811863948255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0.41342623554532498</v>
      </c>
      <c r="D35">
        <v>0.35051008057493599</v>
      </c>
      <c r="E35">
        <v>0.23819959594961401</v>
      </c>
      <c r="F35">
        <v>0.36305229217361301</v>
      </c>
      <c r="G35">
        <v>0.317236934688993</v>
      </c>
      <c r="H35">
        <v>0.252449498592768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0.53570861955375404</v>
      </c>
      <c r="D36">
        <v>0.33273678249121003</v>
      </c>
      <c r="E36">
        <v>0.10739628182736199</v>
      </c>
      <c r="F36">
        <v>0.51949075979239401</v>
      </c>
      <c r="G36">
        <v>0.30245528469130101</v>
      </c>
      <c r="H36">
        <v>8.58734851182021E-2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47</v>
      </c>
      <c r="C37">
        <v>0.65621036341543004</v>
      </c>
      <c r="D37">
        <v>0.360906655425898</v>
      </c>
      <c r="E37">
        <v>6.9029386465051107E-2</v>
      </c>
      <c r="F37">
        <v>0.65721507711734195</v>
      </c>
      <c r="G37">
        <v>0.32825466454836699</v>
      </c>
      <c r="H37">
        <v>4.5268601189350798E-2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65</v>
      </c>
      <c r="C38">
        <v>0.531981804258438</v>
      </c>
      <c r="D38">
        <v>0.33845634295979499</v>
      </c>
      <c r="E38">
        <v>0.115999598035401</v>
      </c>
      <c r="F38">
        <v>0.493369837172283</v>
      </c>
      <c r="G38">
        <v>0.30679323979807799</v>
      </c>
      <c r="H38">
        <v>0.107802124794938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60</v>
      </c>
      <c r="C39">
        <v>0.50208932864767297</v>
      </c>
      <c r="D39">
        <v>0.37519493457379599</v>
      </c>
      <c r="E39">
        <v>0.180828237532287</v>
      </c>
      <c r="F39">
        <v>0.53170819039546902</v>
      </c>
      <c r="G39">
        <v>0.34243716596500401</v>
      </c>
      <c r="H39">
        <v>0.120490632550746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61</v>
      </c>
      <c r="C40">
        <v>0.45068009588168101</v>
      </c>
      <c r="D40">
        <v>0.32085913790299497</v>
      </c>
      <c r="E40">
        <v>0.160139004074314</v>
      </c>
      <c r="F40">
        <v>0.47703472783420497</v>
      </c>
      <c r="G40">
        <v>0.291325693590338</v>
      </c>
      <c r="H40">
        <v>0.101533990615213</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0.27457496263903097</v>
      </c>
      <c r="D41">
        <v>0.327828767688707</v>
      </c>
      <c r="E41">
        <v>0.40228009392485897</v>
      </c>
      <c r="F41">
        <v>0.26376207008541203</v>
      </c>
      <c r="G41">
        <v>0.296190787815444</v>
      </c>
      <c r="H41">
        <v>0.37318990575618</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67</v>
      </c>
      <c r="C42">
        <v>0.50918943076436296</v>
      </c>
      <c r="D42">
        <v>0.31925400128049303</v>
      </c>
      <c r="E42">
        <v>0.110726736697116</v>
      </c>
      <c r="F42">
        <v>0.50075706622820304</v>
      </c>
      <c r="G42">
        <v>0.28997237266005599</v>
      </c>
      <c r="H42">
        <v>8.4183285476015002E-2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66</v>
      </c>
      <c r="C43">
        <v>0.49115072807029903</v>
      </c>
      <c r="D43">
        <v>0.32707603072296298</v>
      </c>
      <c r="E43">
        <v>0.13318988804124399</v>
      </c>
      <c r="F43">
        <v>0.47645682314947801</v>
      </c>
      <c r="G43">
        <v>0.29604654977752098</v>
      </c>
      <c r="H43">
        <v>0.10752926997614801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49</v>
      </c>
      <c r="C44">
        <v>0.35604991036908401</v>
      </c>
      <c r="D44">
        <v>0.40439327689038901</v>
      </c>
      <c r="E44">
        <v>0.378613103322953</v>
      </c>
      <c r="F44">
        <v>0.34160397344135202</v>
      </c>
      <c r="G44">
        <v>0.36543000086592797</v>
      </c>
      <c r="H44">
        <v>0.34989136741822602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55</v>
      </c>
      <c r="C45">
        <v>0.69047377919030495</v>
      </c>
      <c r="D45">
        <v>0.406644391231616</v>
      </c>
      <c r="E45">
        <v>8.9511659310804098E-2</v>
      </c>
      <c r="F45">
        <v>0.679847851698271</v>
      </c>
      <c r="G45">
        <v>0.36508234081381902</v>
      </c>
      <c r="H45">
        <v>6.2578178652300406E-2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50</v>
      </c>
      <c r="C46">
        <v>-2.74345994389954E-2</v>
      </c>
      <c r="D46">
        <v>0.38896403326661599</v>
      </c>
      <c r="E46">
        <v>0.94376984645849804</v>
      </c>
      <c r="F46">
        <v>3.03942445466614E-3</v>
      </c>
      <c r="G46">
        <v>0.35436731540348798</v>
      </c>
      <c r="H46">
        <v>0.99315659202508599</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57</v>
      </c>
      <c r="C47">
        <v>0.31828751635233299</v>
      </c>
      <c r="D47">
        <v>0.395847275689103</v>
      </c>
      <c r="E47">
        <v>0.42135859547625198</v>
      </c>
      <c r="F47">
        <v>0.353040265986718</v>
      </c>
      <c r="G47">
        <v>0.36284364912971201</v>
      </c>
      <c r="H47">
        <v>0.330562348844745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52</v>
      </c>
      <c r="C48">
        <v>-4.0089389650710197E-2</v>
      </c>
      <c r="D48">
        <v>0.56093867628827998</v>
      </c>
      <c r="E48">
        <v>0.94302497343367297</v>
      </c>
      <c r="F48">
        <v>9.3098173957234104E-2</v>
      </c>
      <c r="G48">
        <v>0.51255347196352097</v>
      </c>
      <c r="H48">
        <v>0.85586837720404196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48</v>
      </c>
      <c r="C49">
        <v>-0.30434949675359901</v>
      </c>
      <c r="D49">
        <v>0.66863659331528702</v>
      </c>
      <c r="E49">
        <v>0.64898029406755198</v>
      </c>
      <c r="F49">
        <v>-0.26626650767232202</v>
      </c>
      <c r="G49">
        <v>0.58288116248289301</v>
      </c>
      <c r="H49">
        <v>0.64780692211274904</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8.9846376498963307E-2</v>
      </c>
      <c r="D50">
        <v>0.71667915426850004</v>
      </c>
      <c r="E50">
        <v>0.90023471215548601</v>
      </c>
      <c r="F50">
        <v>6.9120873368634206E-2</v>
      </c>
      <c r="G50">
        <v>0.64739528650787403</v>
      </c>
      <c r="H50">
        <v>0.91497331228988998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0.537039619559458</v>
      </c>
      <c r="D51">
        <v>0.61323559293303098</v>
      </c>
      <c r="E51">
        <v>0.38116724367126897</v>
      </c>
      <c r="F51">
        <v>0.46653989443003901</v>
      </c>
      <c r="G51">
        <v>0.583735340328981</v>
      </c>
      <c r="H51">
        <v>0.424155968688461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56</v>
      </c>
      <c r="C52">
        <v>0.65620297871290301</v>
      </c>
      <c r="D52">
        <v>0.46870493192747298</v>
      </c>
      <c r="E52">
        <v>0.16150304904853199</v>
      </c>
      <c r="F52">
        <v>0.70589700686913004</v>
      </c>
      <c r="G52">
        <v>0.429059792869387</v>
      </c>
      <c r="H52">
        <v>9.9924808741912202E-2</v>
      </c>
      <c r="I52" t="s">
        <v>169</v>
      </c>
      <c r="J52" t="s">
        <v>169</v>
      </c>
      <c r="K52" t="s">
        <v>169</v>
      </c>
      <c r="L52" t="s">
        <v>169</v>
      </c>
      <c r="M52" t="s">
        <v>169</v>
      </c>
      <c r="N52" t="s">
        <v>169</v>
      </c>
      <c r="P52" t="str">
        <f t="shared" si="4"/>
        <v/>
      </c>
      <c r="Q52" t="str">
        <f t="shared" si="5"/>
        <v>^</v>
      </c>
      <c r="R52" t="str">
        <f t="shared" si="6"/>
        <v/>
      </c>
      <c r="S52" t="str">
        <f t="shared" si="7"/>
        <v/>
      </c>
    </row>
    <row r="53" spans="1:19" x14ac:dyDescent="0.25">
      <c r="A53">
        <v>52</v>
      </c>
      <c r="B53" t="s">
        <v>53</v>
      </c>
      <c r="C53">
        <v>-0.328244030665232</v>
      </c>
      <c r="D53">
        <v>0.69073053496061998</v>
      </c>
      <c r="E53">
        <v>0.634635264265341</v>
      </c>
      <c r="F53">
        <v>-0.303187160821141</v>
      </c>
      <c r="G53">
        <v>0.64620993631931201</v>
      </c>
      <c r="H53">
        <v>0.63894276849954401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71</v>
      </c>
      <c r="C54">
        <v>-0.72542194418926098</v>
      </c>
      <c r="D54">
        <v>0.49123672703842902</v>
      </c>
      <c r="E54">
        <v>0.13974915585148301</v>
      </c>
      <c r="F54">
        <v>-0.870865027391173</v>
      </c>
      <c r="G54">
        <v>0.44717634767556202</v>
      </c>
      <c r="H54">
        <v>5.1477741874529699E-2</v>
      </c>
      <c r="I54" t="s">
        <v>169</v>
      </c>
      <c r="J54" t="s">
        <v>169</v>
      </c>
      <c r="K54" t="s">
        <v>169</v>
      </c>
      <c r="L54" t="s">
        <v>169</v>
      </c>
      <c r="M54" t="s">
        <v>169</v>
      </c>
      <c r="N54" t="s">
        <v>169</v>
      </c>
      <c r="P54" t="str">
        <f t="shared" si="4"/>
        <v/>
      </c>
      <c r="Q54" t="str">
        <f t="shared" si="5"/>
        <v>^</v>
      </c>
      <c r="R54" t="str">
        <f t="shared" si="6"/>
        <v/>
      </c>
      <c r="S54" t="str">
        <f t="shared" si="7"/>
        <v/>
      </c>
    </row>
    <row r="55" spans="1:19" x14ac:dyDescent="0.25">
      <c r="A55">
        <v>54</v>
      </c>
      <c r="B55" t="s">
        <v>82</v>
      </c>
      <c r="C55">
        <v>-0.97864772093127606</v>
      </c>
      <c r="D55">
        <v>0.48734818320329698</v>
      </c>
      <c r="E55">
        <v>4.4631830411011E-2</v>
      </c>
      <c r="F55">
        <v>-1.10881145087671</v>
      </c>
      <c r="G55">
        <v>0.44568481672167798</v>
      </c>
      <c r="H55">
        <v>1.2850618634246301E-2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70</v>
      </c>
      <c r="C56">
        <v>-0.92781767032923002</v>
      </c>
      <c r="D56">
        <v>0.48022788215208101</v>
      </c>
      <c r="E56">
        <v>5.3355033403140302E-2</v>
      </c>
      <c r="F56">
        <v>-1.0079668616278299</v>
      </c>
      <c r="G56">
        <v>0.43702918534150198</v>
      </c>
      <c r="H56">
        <v>2.1087940904221801E-2</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78</v>
      </c>
      <c r="C57">
        <v>-0.87727039920528704</v>
      </c>
      <c r="D57">
        <v>0.45275992655969699</v>
      </c>
      <c r="E57">
        <v>5.2671296702986502E-2</v>
      </c>
      <c r="F57">
        <v>-0.942010640635355</v>
      </c>
      <c r="G57">
        <v>0.41142839226466799</v>
      </c>
      <c r="H57">
        <v>2.2043923581745499E-2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72</v>
      </c>
      <c r="C58">
        <v>-0.91404581325168199</v>
      </c>
      <c r="D58">
        <v>0.46436208720500199</v>
      </c>
      <c r="E58">
        <v>4.9023150803931902E-2</v>
      </c>
      <c r="F58">
        <v>-1.0193082056596301</v>
      </c>
      <c r="G58">
        <v>0.42384332873741698</v>
      </c>
      <c r="H58">
        <v>1.6176120555763202E-2</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68</v>
      </c>
      <c r="C59">
        <v>-0.91531121991044595</v>
      </c>
      <c r="D59">
        <v>0.60224077064055204</v>
      </c>
      <c r="E59">
        <v>0.12855052238589901</v>
      </c>
      <c r="F59">
        <v>-1.02222660260325</v>
      </c>
      <c r="G59">
        <v>0.55351238424094495</v>
      </c>
      <c r="H59">
        <v>6.4776149863489493E-2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75</v>
      </c>
      <c r="C60">
        <v>-0.933661660067027</v>
      </c>
      <c r="D60">
        <v>0.49680407537924298</v>
      </c>
      <c r="E60">
        <v>6.0198663065867103E-2</v>
      </c>
      <c r="F60">
        <v>-1.12020649253347</v>
      </c>
      <c r="G60">
        <v>0.45525593956676402</v>
      </c>
      <c r="H60">
        <v>1.38701746724357E-2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79</v>
      </c>
      <c r="C61">
        <v>-1.01142104723111</v>
      </c>
      <c r="D61">
        <v>0.45832816745975602</v>
      </c>
      <c r="E61">
        <v>2.7330711937117801E-2</v>
      </c>
      <c r="F61">
        <v>-1.1462178228030699</v>
      </c>
      <c r="G61">
        <v>0.41844603859309298</v>
      </c>
      <c r="H61">
        <v>6.1584223385619903E-3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74</v>
      </c>
      <c r="C62">
        <v>-0.83146797553922402</v>
      </c>
      <c r="D62">
        <v>0.46455395907279801</v>
      </c>
      <c r="E62">
        <v>7.3482849952387602E-2</v>
      </c>
      <c r="F62">
        <v>-0.965828049065104</v>
      </c>
      <c r="G62">
        <v>0.42510999510102099</v>
      </c>
      <c r="H62">
        <v>2.3089616318920501E-2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81</v>
      </c>
      <c r="C63">
        <v>-0.97552565901142096</v>
      </c>
      <c r="D63">
        <v>0.47428876240552698</v>
      </c>
      <c r="E63">
        <v>3.9703736925230403E-2</v>
      </c>
      <c r="F63">
        <v>-1.1622820407084</v>
      </c>
      <c r="G63">
        <v>0.43211751013389199</v>
      </c>
      <c r="H63">
        <v>7.1508556015672702E-3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84</v>
      </c>
      <c r="C64">
        <v>-0.97878648818273095</v>
      </c>
      <c r="D64">
        <v>0.48309865021218801</v>
      </c>
      <c r="E64">
        <v>4.2758713479104898E-2</v>
      </c>
      <c r="F64">
        <v>-1.12798312134004</v>
      </c>
      <c r="G64">
        <v>0.441269120939348</v>
      </c>
      <c r="H64">
        <v>1.0581469904284799E-2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-1.02247146158465</v>
      </c>
      <c r="D65">
        <v>0.46397774710154099</v>
      </c>
      <c r="E65">
        <v>2.7544887930745301E-2</v>
      </c>
      <c r="F65">
        <v>-1.1298820084952601</v>
      </c>
      <c r="G65">
        <v>0.42266318341897302</v>
      </c>
      <c r="H65">
        <v>7.51214879709878E-3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-1.16450978731072</v>
      </c>
      <c r="D66">
        <v>0.57942579970744301</v>
      </c>
      <c r="E66">
        <v>4.4456049416758299E-2</v>
      </c>
      <c r="F66">
        <v>-1.20979633189536</v>
      </c>
      <c r="G66">
        <v>0.53473729382007895</v>
      </c>
      <c r="H66">
        <v>2.3671930024513101E-2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-0.91426108241686199</v>
      </c>
      <c r="D67">
        <v>0.54604742995849997</v>
      </c>
      <c r="E67">
        <v>9.4066664913914799E-2</v>
      </c>
      <c r="F67">
        <v>-1.02018928970308</v>
      </c>
      <c r="G67">
        <v>0.50127364430849897</v>
      </c>
      <c r="H67">
        <v>4.1831321141558298E-2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73</v>
      </c>
      <c r="C68">
        <v>-0.62854706916389302</v>
      </c>
      <c r="D68">
        <v>0.65570779228889198</v>
      </c>
      <c r="E68">
        <v>0.33777137603357299</v>
      </c>
      <c r="F68">
        <v>-0.59407208218191299</v>
      </c>
      <c r="G68">
        <v>0.59910438749886596</v>
      </c>
      <c r="H68">
        <v>0.32139254956003599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-0.36465281787585502</v>
      </c>
      <c r="D69">
        <v>0.90882590549785003</v>
      </c>
      <c r="E69">
        <v>0.68824706929965895</v>
      </c>
      <c r="F69">
        <v>-0.39430881997165201</v>
      </c>
      <c r="G69">
        <v>0.835857560923427</v>
      </c>
      <c r="H69">
        <v>0.63711120862168702</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69</v>
      </c>
      <c r="C70">
        <v>-1.17042592568287</v>
      </c>
      <c r="D70">
        <v>0.66852205560488598</v>
      </c>
      <c r="E70">
        <v>7.99861634521674E-2</v>
      </c>
      <c r="F70">
        <v>-1.1718845277749299</v>
      </c>
      <c r="G70">
        <v>0.62872137563828601</v>
      </c>
      <c r="H70">
        <v>6.2333345938113502E-2</v>
      </c>
      <c r="I70" t="s">
        <v>169</v>
      </c>
      <c r="J70" t="s">
        <v>169</v>
      </c>
      <c r="K70" t="s">
        <v>169</v>
      </c>
      <c r="L70" t="s">
        <v>169</v>
      </c>
      <c r="M70" t="s">
        <v>169</v>
      </c>
      <c r="N70" t="s">
        <v>169</v>
      </c>
      <c r="P70" t="str">
        <f t="shared" si="4"/>
        <v>^</v>
      </c>
      <c r="Q70" t="str">
        <f t="shared" si="5"/>
        <v>^</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-0.14300317839785701</v>
      </c>
      <c r="D2">
        <v>0.16069785646696799</v>
      </c>
      <c r="E2">
        <v>0.37352574629486301</v>
      </c>
      <c r="F2">
        <v>-0.20016664325026401</v>
      </c>
      <c r="G2">
        <v>0.143643461863175</v>
      </c>
      <c r="H2">
        <v>0.16346974076543</v>
      </c>
      <c r="I2">
        <v>-0.13947155388260901</v>
      </c>
      <c r="J2">
        <v>0.159333624430226</v>
      </c>
      <c r="K2">
        <v>0.38138736859778299</v>
      </c>
      <c r="L2">
        <v>-0.189819534860385</v>
      </c>
      <c r="M2">
        <v>0.14138713776053799</v>
      </c>
      <c r="N2">
        <v>0.179417195755431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-2.7344508043045199E-2</v>
      </c>
      <c r="D3">
        <v>5.4195017917072603E-2</v>
      </c>
      <c r="E3">
        <v>0.61386959807541097</v>
      </c>
      <c r="F3">
        <v>-4.3013155133207201E-3</v>
      </c>
      <c r="G3">
        <v>5.02026555311883E-2</v>
      </c>
      <c r="H3">
        <v>0.93172156162320696</v>
      </c>
      <c r="I3">
        <v>-3.0747065771538001E-2</v>
      </c>
      <c r="J3">
        <v>5.3538695121895997E-2</v>
      </c>
      <c r="K3">
        <v>0.56576742303866101</v>
      </c>
      <c r="L3">
        <v>-2.7436607653094799E-2</v>
      </c>
      <c r="M3">
        <v>4.6130073164313001E-2</v>
      </c>
      <c r="N3">
        <v>0.55199977356325103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-0.186946123853302</v>
      </c>
      <c r="D4">
        <v>6.0745905368984401E-2</v>
      </c>
      <c r="E4">
        <v>2.08737919881241E-3</v>
      </c>
      <c r="F4">
        <v>-0.142459224447467</v>
      </c>
      <c r="G4">
        <v>5.6519031312923497E-2</v>
      </c>
      <c r="H4">
        <v>1.17170529468933E-2</v>
      </c>
      <c r="I4">
        <v>-0.17799426747599001</v>
      </c>
      <c r="J4">
        <v>6.0099624766746601E-2</v>
      </c>
      <c r="K4">
        <v>3.0599186858272201E-3</v>
      </c>
      <c r="L4">
        <v>-0.16321363533880201</v>
      </c>
      <c r="M4">
        <v>4.9489323923388402E-2</v>
      </c>
      <c r="N4">
        <v>9.7391236274139601E-4</v>
      </c>
      <c r="P4" t="str">
        <f t="shared" si="0"/>
        <v>**</v>
      </c>
      <c r="Q4" t="str">
        <f t="shared" si="1"/>
        <v>*</v>
      </c>
      <c r="R4" t="str">
        <f t="shared" si="2"/>
        <v>**</v>
      </c>
      <c r="S4" t="str">
        <f t="shared" si="3"/>
        <v>***</v>
      </c>
    </row>
    <row r="5" spans="1:19" x14ac:dyDescent="0.25">
      <c r="A5">
        <v>4</v>
      </c>
      <c r="B5" t="s">
        <v>124</v>
      </c>
      <c r="C5">
        <v>0.11780310428466</v>
      </c>
      <c r="D5">
        <v>5.2825515913275299E-2</v>
      </c>
      <c r="E5">
        <v>2.5744673408934399E-2</v>
      </c>
      <c r="F5">
        <v>0.11259595959211</v>
      </c>
      <c r="G5">
        <v>4.3786036600998002E-2</v>
      </c>
      <c r="H5">
        <v>1.0125790353075601E-2</v>
      </c>
      <c r="I5">
        <v>8.9887949967701497E-2</v>
      </c>
      <c r="J5">
        <v>5.0416682132751099E-2</v>
      </c>
      <c r="K5">
        <v>7.4602430051018007E-2</v>
      </c>
      <c r="L5">
        <v>7.2688178722403796E-2</v>
      </c>
      <c r="M5">
        <v>3.9541377309660099E-2</v>
      </c>
      <c r="N5">
        <v>6.6020949390814807E-2</v>
      </c>
      <c r="P5" t="str">
        <f t="shared" si="0"/>
        <v>*</v>
      </c>
      <c r="Q5" t="str">
        <f t="shared" si="1"/>
        <v>*</v>
      </c>
      <c r="R5" t="str">
        <f t="shared" si="2"/>
        <v>^</v>
      </c>
      <c r="S5" t="str">
        <f t="shared" si="3"/>
        <v>^</v>
      </c>
    </row>
    <row r="6" spans="1:19" x14ac:dyDescent="0.25">
      <c r="A6">
        <v>5</v>
      </c>
      <c r="B6" t="s">
        <v>25</v>
      </c>
      <c r="C6">
        <v>6.73609862511758E-2</v>
      </c>
      <c r="D6">
        <v>6.5299460086577402E-2</v>
      </c>
      <c r="E6">
        <v>0.30227344083813201</v>
      </c>
      <c r="F6">
        <v>5.7137674496265299E-2</v>
      </c>
      <c r="G6">
        <v>5.5040183799812799E-2</v>
      </c>
      <c r="H6">
        <v>0.29921961353474003</v>
      </c>
      <c r="I6">
        <v>6.0953311220408098E-2</v>
      </c>
      <c r="J6">
        <v>6.4434343039488098E-2</v>
      </c>
      <c r="K6">
        <v>0.34416107190301298</v>
      </c>
      <c r="L6">
        <v>6.0598261714847203E-2</v>
      </c>
      <c r="M6">
        <v>5.4208786669977103E-2</v>
      </c>
      <c r="N6">
        <v>0.26362342284110402</v>
      </c>
      <c r="P6" t="str">
        <f t="shared" si="0"/>
        <v/>
      </c>
      <c r="Q6" t="str">
        <f t="shared" si="1"/>
        <v/>
      </c>
      <c r="R6" t="str">
        <f t="shared" si="2"/>
        <v/>
      </c>
      <c r="S6" t="str">
        <f t="shared" si="3"/>
        <v/>
      </c>
    </row>
    <row r="7" spans="1:19" x14ac:dyDescent="0.25">
      <c r="A7">
        <v>6</v>
      </c>
      <c r="B7" t="s">
        <v>26</v>
      </c>
      <c r="C7">
        <v>7.8382719065366896E-2</v>
      </c>
      <c r="D7">
        <v>0.12121854805384601</v>
      </c>
      <c r="E7">
        <v>0.51787587320227801</v>
      </c>
      <c r="F7">
        <v>0.129131810787112</v>
      </c>
      <c r="G7">
        <v>0.105557898493784</v>
      </c>
      <c r="H7">
        <v>0.22120627221866401</v>
      </c>
      <c r="I7">
        <v>6.0689716643849603E-2</v>
      </c>
      <c r="J7">
        <v>0.119209092260187</v>
      </c>
      <c r="K7">
        <v>0.61067996944535596</v>
      </c>
      <c r="L7">
        <v>0.10185052977441</v>
      </c>
      <c r="M7">
        <v>0.103208613358136</v>
      </c>
      <c r="N7">
        <v>0.32372040847220901</v>
      </c>
      <c r="P7" t="str">
        <f t="shared" si="0"/>
        <v/>
      </c>
      <c r="Q7" t="str">
        <f t="shared" si="1"/>
        <v/>
      </c>
      <c r="R7" t="str">
        <f t="shared" si="2"/>
        <v/>
      </c>
      <c r="S7" t="str">
        <f t="shared" si="3"/>
        <v/>
      </c>
    </row>
    <row r="8" spans="1:19" x14ac:dyDescent="0.25">
      <c r="A8">
        <v>7</v>
      </c>
      <c r="B8" t="s">
        <v>30</v>
      </c>
      <c r="C8">
        <v>9.7377619546557097E-3</v>
      </c>
      <c r="D8">
        <v>6.8509538861382294E-2</v>
      </c>
      <c r="E8">
        <v>0.88697154371028697</v>
      </c>
      <c r="F8">
        <v>1.8962393556900301E-2</v>
      </c>
      <c r="G8">
        <v>5.7252880113104802E-2</v>
      </c>
      <c r="H8">
        <v>0.74049025849119099</v>
      </c>
      <c r="I8">
        <v>-7.3421552041287898E-3</v>
      </c>
      <c r="J8">
        <v>6.7518397195588706E-2</v>
      </c>
      <c r="K8">
        <v>0.91340630987959803</v>
      </c>
      <c r="L8">
        <v>-4.5402347583438397E-3</v>
      </c>
      <c r="M8">
        <v>5.6191291683682199E-2</v>
      </c>
      <c r="N8">
        <v>0.93560131391670498</v>
      </c>
      <c r="P8" t="str">
        <f t="shared" si="0"/>
        <v/>
      </c>
      <c r="Q8" t="str">
        <f t="shared" si="1"/>
        <v/>
      </c>
      <c r="R8" t="str">
        <f t="shared" si="2"/>
        <v/>
      </c>
      <c r="S8" t="str">
        <f t="shared" si="3"/>
        <v/>
      </c>
    </row>
    <row r="9" spans="1:19" x14ac:dyDescent="0.25">
      <c r="A9">
        <v>8</v>
      </c>
      <c r="B9" t="s">
        <v>27</v>
      </c>
      <c r="C9">
        <v>-7.4053905377463106E-2</v>
      </c>
      <c r="D9">
        <v>0.121738537572276</v>
      </c>
      <c r="E9">
        <v>0.54298659838087104</v>
      </c>
      <c r="F9">
        <v>-5.4099918426418099E-2</v>
      </c>
      <c r="G9">
        <v>0.104832230090916</v>
      </c>
      <c r="H9">
        <v>0.60581118648110899</v>
      </c>
      <c r="I9">
        <v>-0.10907597104272899</v>
      </c>
      <c r="J9">
        <v>0.117655325122761</v>
      </c>
      <c r="K9">
        <v>0.353884680683411</v>
      </c>
      <c r="L9">
        <v>-9.6879287945702497E-2</v>
      </c>
      <c r="M9">
        <v>0.100245445371254</v>
      </c>
      <c r="N9">
        <v>0.33383363799108501</v>
      </c>
      <c r="P9" t="str">
        <f t="shared" si="0"/>
        <v/>
      </c>
      <c r="Q9" t="str">
        <f t="shared" si="1"/>
        <v/>
      </c>
      <c r="R9" t="str">
        <f t="shared" si="2"/>
        <v/>
      </c>
      <c r="S9" t="str">
        <f t="shared" si="3"/>
        <v/>
      </c>
    </row>
    <row r="10" spans="1:19" x14ac:dyDescent="0.25">
      <c r="A10">
        <v>9</v>
      </c>
      <c r="B10" t="s">
        <v>29</v>
      </c>
      <c r="C10">
        <v>-9.0144310653455295E-2</v>
      </c>
      <c r="D10">
        <v>6.26624532374776E-2</v>
      </c>
      <c r="E10">
        <v>0.15027245777684201</v>
      </c>
      <c r="F10">
        <v>-7.3422357314710501E-2</v>
      </c>
      <c r="G10">
        <v>5.2230171570526999E-2</v>
      </c>
      <c r="H10">
        <v>0.159799547690578</v>
      </c>
      <c r="I10">
        <v>-0.102011899265155</v>
      </c>
      <c r="J10">
        <v>6.2055015646224398E-2</v>
      </c>
      <c r="K10">
        <v>0.100197995300237</v>
      </c>
      <c r="L10">
        <v>-8.71877198776565E-2</v>
      </c>
      <c r="M10">
        <v>5.1645690844624503E-2</v>
      </c>
      <c r="N10">
        <v>9.1374832620268798E-2</v>
      </c>
      <c r="P10" t="str">
        <f t="shared" si="0"/>
        <v/>
      </c>
      <c r="Q10" t="str">
        <f t="shared" si="1"/>
        <v/>
      </c>
      <c r="R10" t="str">
        <f t="shared" si="2"/>
        <v/>
      </c>
      <c r="S10" t="str">
        <f t="shared" si="3"/>
        <v>^</v>
      </c>
    </row>
    <row r="11" spans="1:19" x14ac:dyDescent="0.25">
      <c r="A11">
        <v>10</v>
      </c>
      <c r="B11" t="s">
        <v>28</v>
      </c>
      <c r="C11">
        <v>1.86565422591463E-2</v>
      </c>
      <c r="D11">
        <v>0.201900963317484</v>
      </c>
      <c r="E11">
        <v>0.92637672447292596</v>
      </c>
      <c r="F11">
        <v>5.91318316149122E-2</v>
      </c>
      <c r="G11">
        <v>0.177093172728958</v>
      </c>
      <c r="H11">
        <v>0.738453224809685</v>
      </c>
      <c r="I11">
        <v>3.7597184485421598E-2</v>
      </c>
      <c r="J11">
        <v>0.19822544443024101</v>
      </c>
      <c r="K11">
        <v>0.84956866183131097</v>
      </c>
      <c r="L11">
        <v>6.2812403979326997E-2</v>
      </c>
      <c r="M11">
        <v>0.17315621817974799</v>
      </c>
      <c r="N11">
        <v>0.716791706576555</v>
      </c>
      <c r="P11" t="str">
        <f t="shared" si="0"/>
        <v/>
      </c>
      <c r="Q11" t="str">
        <f t="shared" si="1"/>
        <v/>
      </c>
      <c r="R11" t="str">
        <f t="shared" si="2"/>
        <v/>
      </c>
      <c r="S11" t="str">
        <f t="shared" si="3"/>
        <v/>
      </c>
    </row>
    <row r="12" spans="1:19" x14ac:dyDescent="0.25">
      <c r="A12">
        <v>11</v>
      </c>
      <c r="B12" t="s">
        <v>31</v>
      </c>
      <c r="C12">
        <v>-3.5718450007280599E-2</v>
      </c>
      <c r="D12">
        <v>1.6524805752817E-2</v>
      </c>
      <c r="E12">
        <v>3.0656352315398299E-2</v>
      </c>
      <c r="F12">
        <v>-3.9522618342504201E-2</v>
      </c>
      <c r="G12">
        <v>1.4724633415319901E-2</v>
      </c>
      <c r="H12">
        <v>7.2721955244476897E-3</v>
      </c>
      <c r="I12">
        <v>-3.2271472583230397E-2</v>
      </c>
      <c r="J12">
        <v>1.6361058761965901E-2</v>
      </c>
      <c r="K12">
        <v>4.85575461550002E-2</v>
      </c>
      <c r="L12">
        <v>-3.6731204657134198E-2</v>
      </c>
      <c r="M12">
        <v>1.44664717559926E-2</v>
      </c>
      <c r="N12">
        <v>1.1115153055200101E-2</v>
      </c>
      <c r="P12" t="str">
        <f t="shared" si="0"/>
        <v>*</v>
      </c>
      <c r="Q12" t="str">
        <f t="shared" si="1"/>
        <v>**</v>
      </c>
      <c r="R12" t="str">
        <f t="shared" si="2"/>
        <v>*</v>
      </c>
      <c r="S12" t="str">
        <f t="shared" si="3"/>
        <v>*</v>
      </c>
    </row>
    <row r="13" spans="1:19" x14ac:dyDescent="0.25">
      <c r="A13">
        <v>12</v>
      </c>
      <c r="B13" t="s">
        <v>172</v>
      </c>
      <c r="C13">
        <v>-6.5955536427616507E-2</v>
      </c>
      <c r="D13">
        <v>7.8615200604344598E-2</v>
      </c>
      <c r="E13">
        <v>0.40148798925703</v>
      </c>
      <c r="F13">
        <v>-7.0654329921917294E-2</v>
      </c>
      <c r="G13">
        <v>7.2453565187050206E-2</v>
      </c>
      <c r="H13">
        <v>0.329477400254376</v>
      </c>
      <c r="I13">
        <v>-4.3139994618550698E-2</v>
      </c>
      <c r="J13">
        <v>7.7533086739227097E-2</v>
      </c>
      <c r="K13">
        <v>0.577932280684057</v>
      </c>
      <c r="L13">
        <v>-4.7351079617601897E-2</v>
      </c>
      <c r="M13">
        <v>7.1318009027860896E-2</v>
      </c>
      <c r="N13">
        <v>0.50672691243605605</v>
      </c>
      <c r="P13" t="str">
        <f t="shared" si="0"/>
        <v/>
      </c>
      <c r="Q13" t="str">
        <f t="shared" si="1"/>
        <v/>
      </c>
      <c r="R13" t="str">
        <f t="shared" si="2"/>
        <v/>
      </c>
      <c r="S13" t="str">
        <f t="shared" si="3"/>
        <v/>
      </c>
    </row>
    <row r="14" spans="1:19" x14ac:dyDescent="0.25">
      <c r="A14">
        <v>13</v>
      </c>
      <c r="B14" t="s">
        <v>32</v>
      </c>
      <c r="C14">
        <v>2.8261679150595902E-2</v>
      </c>
      <c r="D14">
        <v>3.20731290029189E-2</v>
      </c>
      <c r="E14">
        <v>0.37822918766174901</v>
      </c>
      <c r="F14">
        <v>1.88645933558091E-2</v>
      </c>
      <c r="G14">
        <v>2.7887287272468201E-2</v>
      </c>
      <c r="H14">
        <v>0.49874956699281098</v>
      </c>
      <c r="I14">
        <v>3.2209686105904203E-2</v>
      </c>
      <c r="J14">
        <v>3.1641992374874001E-2</v>
      </c>
      <c r="K14">
        <v>0.308705924291795</v>
      </c>
      <c r="L14">
        <v>2.3009945593933899E-2</v>
      </c>
      <c r="M14">
        <v>2.7399920169940001E-2</v>
      </c>
      <c r="N14">
        <v>0.401030917551567</v>
      </c>
      <c r="P14" t="str">
        <f t="shared" si="0"/>
        <v/>
      </c>
      <c r="Q14" t="str">
        <f t="shared" si="1"/>
        <v/>
      </c>
      <c r="R14" t="str">
        <f t="shared" si="2"/>
        <v/>
      </c>
      <c r="S14" t="str">
        <f t="shared" si="3"/>
        <v/>
      </c>
    </row>
    <row r="15" spans="1:19" x14ac:dyDescent="0.25">
      <c r="A15">
        <v>14</v>
      </c>
      <c r="B15" t="s">
        <v>33</v>
      </c>
      <c r="C15">
        <v>1.35344810477566E-2</v>
      </c>
      <c r="D15">
        <v>8.5730988535220407E-3</v>
      </c>
      <c r="E15">
        <v>0.11440140810713099</v>
      </c>
      <c r="F15">
        <v>1.2713417413701199E-2</v>
      </c>
      <c r="G15">
        <v>7.6804154504717601E-3</v>
      </c>
      <c r="H15">
        <v>9.7862980036856201E-2</v>
      </c>
      <c r="I15">
        <v>1.1658815355439601E-2</v>
      </c>
      <c r="J15">
        <v>8.4637616610737203E-3</v>
      </c>
      <c r="K15">
        <v>0.16835831099866799</v>
      </c>
      <c r="L15">
        <v>1.01927454435031E-2</v>
      </c>
      <c r="M15">
        <v>7.5914137673504696E-3</v>
      </c>
      <c r="N15">
        <v>0.17937962446290701</v>
      </c>
      <c r="P15" t="str">
        <f t="shared" si="0"/>
        <v/>
      </c>
      <c r="Q15" t="str">
        <f t="shared" si="1"/>
        <v>^</v>
      </c>
      <c r="R15" t="str">
        <f t="shared" si="2"/>
        <v/>
      </c>
      <c r="S15" t="str">
        <f t="shared" si="3"/>
        <v/>
      </c>
    </row>
    <row r="16" spans="1:19" x14ac:dyDescent="0.25">
      <c r="A16">
        <v>15</v>
      </c>
      <c r="B16" t="s">
        <v>118</v>
      </c>
      <c r="C16">
        <v>-8.9003477708479006E-3</v>
      </c>
      <c r="D16">
        <v>1.3043912820986501E-2</v>
      </c>
      <c r="E16">
        <v>0.49502571600853001</v>
      </c>
      <c r="F16">
        <v>-7.1861838175845899E-3</v>
      </c>
      <c r="G16">
        <v>1.12179777864767E-2</v>
      </c>
      <c r="H16">
        <v>0.52178565561161705</v>
      </c>
      <c r="I16">
        <v>-9.2560957824817606E-3</v>
      </c>
      <c r="J16">
        <v>1.29399390943609E-2</v>
      </c>
      <c r="K16">
        <v>0.47441617642616402</v>
      </c>
      <c r="L16">
        <v>-7.6681355525485403E-3</v>
      </c>
      <c r="M16">
        <v>1.1098341851652999E-2</v>
      </c>
      <c r="N16">
        <v>0.48961189818409301</v>
      </c>
      <c r="P16" t="str">
        <f t="shared" si="0"/>
        <v/>
      </c>
      <c r="Q16" t="str">
        <f t="shared" si="1"/>
        <v/>
      </c>
      <c r="R16" t="str">
        <f t="shared" si="2"/>
        <v/>
      </c>
      <c r="S16" t="str">
        <f t="shared" si="3"/>
        <v/>
      </c>
    </row>
    <row r="17" spans="1:19" x14ac:dyDescent="0.25">
      <c r="A17">
        <v>16</v>
      </c>
      <c r="B17" t="s">
        <v>34</v>
      </c>
      <c r="C17">
        <v>3.7921880707443602E-3</v>
      </c>
      <c r="D17">
        <v>1.10236510813337E-3</v>
      </c>
      <c r="E17">
        <v>5.81612614782956E-4</v>
      </c>
      <c r="F17">
        <v>3.6584927042258401E-3</v>
      </c>
      <c r="G17">
        <v>8.80347039612159E-4</v>
      </c>
      <c r="H17" s="1">
        <v>3.2423751347107297E-5</v>
      </c>
      <c r="I17">
        <v>4.0046963306639696E-3</v>
      </c>
      <c r="J17">
        <v>1.08483584656871E-3</v>
      </c>
      <c r="K17">
        <v>2.22915353879305E-4</v>
      </c>
      <c r="L17">
        <v>3.7588767444356498E-3</v>
      </c>
      <c r="M17">
        <v>8.5638762320126502E-4</v>
      </c>
      <c r="N17" s="1">
        <v>1.13756073186423E-5</v>
      </c>
      <c r="P17" t="str">
        <f t="shared" si="0"/>
        <v>***</v>
      </c>
      <c r="Q17" t="str">
        <f t="shared" si="1"/>
        <v>***</v>
      </c>
      <c r="R17" t="str">
        <f t="shared" si="2"/>
        <v>***</v>
      </c>
      <c r="S17" t="str">
        <f t="shared" si="3"/>
        <v>***</v>
      </c>
    </row>
    <row r="18" spans="1:19" x14ac:dyDescent="0.25">
      <c r="A18">
        <v>17</v>
      </c>
      <c r="B18" t="s">
        <v>35</v>
      </c>
      <c r="C18">
        <v>-1.65391919898728E-3</v>
      </c>
      <c r="D18">
        <v>5.3895803550968598E-4</v>
      </c>
      <c r="E18">
        <v>2.1496743438427202E-3</v>
      </c>
      <c r="F18">
        <v>-1.39059212929338E-3</v>
      </c>
      <c r="G18">
        <v>4.9526586170895901E-4</v>
      </c>
      <c r="H18">
        <v>4.9885997843771802E-3</v>
      </c>
      <c r="I18">
        <v>-1.53757634645656E-3</v>
      </c>
      <c r="J18">
        <v>5.1733913117415695E-4</v>
      </c>
      <c r="K18">
        <v>2.9578389885081E-3</v>
      </c>
      <c r="L18">
        <v>-1.24800214920231E-3</v>
      </c>
      <c r="M18">
        <v>4.7531680352587202E-4</v>
      </c>
      <c r="N18">
        <v>8.6490864854308399E-3</v>
      </c>
      <c r="P18" t="str">
        <f t="shared" si="0"/>
        <v>**</v>
      </c>
      <c r="Q18" t="str">
        <f t="shared" si="1"/>
        <v>**</v>
      </c>
      <c r="R18" t="str">
        <f t="shared" si="2"/>
        <v>**</v>
      </c>
      <c r="S18" t="str">
        <f t="shared" si="3"/>
        <v>**</v>
      </c>
    </row>
    <row r="19" spans="1:19" x14ac:dyDescent="0.25">
      <c r="A19">
        <v>18</v>
      </c>
      <c r="B19" t="s">
        <v>36</v>
      </c>
      <c r="C19">
        <v>6.4697045341818903E-4</v>
      </c>
      <c r="D19">
        <v>2.8374647760986602E-4</v>
      </c>
      <c r="E19">
        <v>2.2601735286713599E-2</v>
      </c>
      <c r="F19">
        <v>8.4932890007561495E-4</v>
      </c>
      <c r="G19">
        <v>2.40151472130001E-4</v>
      </c>
      <c r="H19">
        <v>4.0525422095830999E-4</v>
      </c>
      <c r="I19">
        <v>5.5971605609434199E-4</v>
      </c>
      <c r="J19">
        <v>2.80322098175046E-4</v>
      </c>
      <c r="K19">
        <v>4.58589754047138E-2</v>
      </c>
      <c r="L19">
        <v>7.5331420860629602E-4</v>
      </c>
      <c r="M19">
        <v>2.3622259217811101E-4</v>
      </c>
      <c r="N19">
        <v>1.42765120496709E-3</v>
      </c>
      <c r="P19" t="str">
        <f t="shared" si="0"/>
        <v>*</v>
      </c>
      <c r="Q19" t="str">
        <f t="shared" si="1"/>
        <v>***</v>
      </c>
      <c r="R19" t="str">
        <f t="shared" si="2"/>
        <v>*</v>
      </c>
      <c r="S19" t="str">
        <f t="shared" si="3"/>
        <v>**</v>
      </c>
    </row>
    <row r="20" spans="1:19" x14ac:dyDescent="0.25">
      <c r="A20">
        <v>19</v>
      </c>
      <c r="B20" t="s">
        <v>37</v>
      </c>
      <c r="C20">
        <v>-1.5173311207169299E-2</v>
      </c>
      <c r="D20">
        <v>4.9093304921901497E-2</v>
      </c>
      <c r="E20">
        <v>0.75726760592083397</v>
      </c>
      <c r="F20">
        <v>-2.5304437329006401E-2</v>
      </c>
      <c r="G20">
        <v>4.2949535007346502E-2</v>
      </c>
      <c r="H20">
        <v>0.55574942934377802</v>
      </c>
      <c r="I20">
        <v>-2.9405394643263E-2</v>
      </c>
      <c r="J20">
        <v>4.8558206910465501E-2</v>
      </c>
      <c r="K20">
        <v>0.54480031105191995</v>
      </c>
      <c r="L20">
        <v>-3.8819807169092301E-2</v>
      </c>
      <c r="M20">
        <v>4.2205579251940697E-2</v>
      </c>
      <c r="N20">
        <v>0.35768823858117699</v>
      </c>
      <c r="P20" t="str">
        <f t="shared" si="0"/>
        <v/>
      </c>
      <c r="Q20" t="str">
        <f t="shared" si="1"/>
        <v/>
      </c>
      <c r="R20" t="str">
        <f t="shared" si="2"/>
        <v/>
      </c>
      <c r="S20" t="str">
        <f t="shared" si="3"/>
        <v/>
      </c>
    </row>
    <row r="21" spans="1:19" x14ac:dyDescent="0.25">
      <c r="A21">
        <v>20</v>
      </c>
      <c r="B21" t="s">
        <v>38</v>
      </c>
      <c r="C21">
        <v>-4.9877862557126E-2</v>
      </c>
      <c r="D21">
        <v>7.3185358312662402E-2</v>
      </c>
      <c r="E21">
        <v>0.49553752775707899</v>
      </c>
      <c r="F21">
        <v>-6.8648637323489095E-2</v>
      </c>
      <c r="G21">
        <v>6.3709483396571495E-2</v>
      </c>
      <c r="H21">
        <v>0.28124525396405697</v>
      </c>
      <c r="I21">
        <v>-4.8200479153985301E-2</v>
      </c>
      <c r="J21">
        <v>7.2328904915024306E-2</v>
      </c>
      <c r="K21">
        <v>0.50515107235259105</v>
      </c>
      <c r="L21">
        <v>-7.0624623526363395E-2</v>
      </c>
      <c r="M21">
        <v>6.2666020653069796E-2</v>
      </c>
      <c r="N21">
        <v>0.25974235785187799</v>
      </c>
      <c r="P21" t="str">
        <f t="shared" si="0"/>
        <v/>
      </c>
      <c r="Q21" t="str">
        <f t="shared" si="1"/>
        <v/>
      </c>
      <c r="R21" t="str">
        <f t="shared" si="2"/>
        <v/>
      </c>
      <c r="S21" t="str">
        <f t="shared" si="3"/>
        <v/>
      </c>
    </row>
    <row r="22" spans="1:19" x14ac:dyDescent="0.25">
      <c r="A22">
        <v>21</v>
      </c>
      <c r="B22" t="s">
        <v>40</v>
      </c>
      <c r="C22">
        <v>-0.36330232712074401</v>
      </c>
      <c r="D22">
        <v>7.57066442809817E-2</v>
      </c>
      <c r="E22" s="1">
        <v>1.5960558662486701E-6</v>
      </c>
      <c r="F22">
        <v>-0.33560393748192602</v>
      </c>
      <c r="G22">
        <v>6.1204339692824301E-2</v>
      </c>
      <c r="H22" s="1">
        <v>4.17380041047228E-8</v>
      </c>
      <c r="I22">
        <v>-0.37597124761775003</v>
      </c>
      <c r="J22">
        <v>7.5028988392533302E-2</v>
      </c>
      <c r="K22" s="1">
        <v>5.4144213634810299E-7</v>
      </c>
      <c r="L22">
        <v>-0.34280622871518301</v>
      </c>
      <c r="M22">
        <v>5.9988869209311298E-2</v>
      </c>
      <c r="N22" s="1">
        <v>1.10028821845957E-8</v>
      </c>
      <c r="P22" t="str">
        <f t="shared" si="0"/>
        <v>***</v>
      </c>
      <c r="Q22" t="str">
        <f t="shared" si="1"/>
        <v>***</v>
      </c>
      <c r="R22" t="str">
        <f t="shared" si="2"/>
        <v>***</v>
      </c>
      <c r="S22" t="str">
        <f t="shared" si="3"/>
        <v>***</v>
      </c>
    </row>
    <row r="23" spans="1:19" x14ac:dyDescent="0.25">
      <c r="A23">
        <v>22</v>
      </c>
      <c r="B23" t="s">
        <v>41</v>
      </c>
      <c r="C23">
        <v>-9.7397262397979998E-3</v>
      </c>
      <c r="D23">
        <v>5.7521615961737001E-2</v>
      </c>
      <c r="E23">
        <v>0.86554267248075001</v>
      </c>
      <c r="F23">
        <v>-3.4368160178678802E-4</v>
      </c>
      <c r="G23">
        <v>4.5979931471618503E-2</v>
      </c>
      <c r="H23">
        <v>0.994036187490284</v>
      </c>
      <c r="I23">
        <v>-2.2688460014848401E-2</v>
      </c>
      <c r="J23">
        <v>5.7053616639375797E-2</v>
      </c>
      <c r="K23">
        <v>0.690874122278896</v>
      </c>
      <c r="L23">
        <v>-1.7387695734117602E-2</v>
      </c>
      <c r="M23">
        <v>4.5436234260713103E-2</v>
      </c>
      <c r="N23">
        <v>0.70195447313595105</v>
      </c>
      <c r="P23" t="str">
        <f t="shared" si="0"/>
        <v/>
      </c>
      <c r="Q23" t="str">
        <f t="shared" si="1"/>
        <v/>
      </c>
      <c r="R23" t="str">
        <f t="shared" si="2"/>
        <v/>
      </c>
      <c r="S23" t="str">
        <f t="shared" si="3"/>
        <v/>
      </c>
    </row>
    <row r="24" spans="1:19" x14ac:dyDescent="0.25">
      <c r="A24">
        <v>23</v>
      </c>
      <c r="B24" t="s">
        <v>39</v>
      </c>
      <c r="C24">
        <v>-8.0044894257034899E-2</v>
      </c>
      <c r="D24">
        <v>8.9625623829180295E-2</v>
      </c>
      <c r="E24">
        <v>0.37180213165706799</v>
      </c>
      <c r="F24">
        <v>-0.124216270464623</v>
      </c>
      <c r="G24">
        <v>6.9563005277293602E-2</v>
      </c>
      <c r="H24">
        <v>7.4153406949508296E-2</v>
      </c>
      <c r="I24">
        <v>-7.1463348445195904E-2</v>
      </c>
      <c r="J24">
        <v>8.8619521639569196E-2</v>
      </c>
      <c r="K24">
        <v>0.42000856421909299</v>
      </c>
      <c r="L24">
        <v>-0.109042659442283</v>
      </c>
      <c r="M24">
        <v>6.8528932389865793E-2</v>
      </c>
      <c r="N24">
        <v>0.111566469728328</v>
      </c>
      <c r="P24" t="str">
        <f t="shared" si="0"/>
        <v/>
      </c>
      <c r="Q24" t="str">
        <f t="shared" si="1"/>
        <v>^</v>
      </c>
      <c r="R24" t="str">
        <f t="shared" si="2"/>
        <v/>
      </c>
      <c r="S24" t="str">
        <f t="shared" si="3"/>
        <v/>
      </c>
    </row>
    <row r="25" spans="1:19" x14ac:dyDescent="0.25">
      <c r="A25">
        <v>24</v>
      </c>
      <c r="B25" t="s">
        <v>43</v>
      </c>
      <c r="C25">
        <v>-7.5748497929595399E-2</v>
      </c>
      <c r="D25">
        <v>1.5995477043527401E-2</v>
      </c>
      <c r="E25" s="1">
        <v>2.1838664699958001E-6</v>
      </c>
      <c r="F25">
        <v>-7.0025435503203601E-2</v>
      </c>
      <c r="G25">
        <v>1.43837901300668E-2</v>
      </c>
      <c r="H25" s="1">
        <v>1.1252950574938799E-6</v>
      </c>
      <c r="I25">
        <v>-7.6407243271763903E-2</v>
      </c>
      <c r="J25">
        <v>1.5872144001133001E-2</v>
      </c>
      <c r="K25" s="1">
        <v>1.47997522126353E-6</v>
      </c>
      <c r="L25">
        <v>-7.0389954591994999E-2</v>
      </c>
      <c r="M25">
        <v>1.42323506490708E-2</v>
      </c>
      <c r="N25" s="1">
        <v>7.5842871984759401E-7</v>
      </c>
      <c r="P25" t="str">
        <f t="shared" si="0"/>
        <v>***</v>
      </c>
      <c r="Q25" t="str">
        <f t="shared" si="1"/>
        <v>***</v>
      </c>
      <c r="R25" t="str">
        <f t="shared" si="2"/>
        <v>***</v>
      </c>
      <c r="S25" t="str">
        <f t="shared" si="3"/>
        <v>***</v>
      </c>
    </row>
    <row r="26" spans="1:19" x14ac:dyDescent="0.25">
      <c r="A26">
        <v>25</v>
      </c>
      <c r="B26" t="s">
        <v>44</v>
      </c>
      <c r="C26">
        <v>6.0301823280955298E-2</v>
      </c>
      <c r="D26">
        <v>5.0173559204015401E-2</v>
      </c>
      <c r="E26">
        <v>0.229416002458178</v>
      </c>
      <c r="F26">
        <v>5.3774194068043499E-2</v>
      </c>
      <c r="G26">
        <v>4.6453440267584398E-2</v>
      </c>
      <c r="H26">
        <v>0.24703001966722099</v>
      </c>
      <c r="I26">
        <v>7.7792017242659495E-2</v>
      </c>
      <c r="J26">
        <v>4.9503936429067398E-2</v>
      </c>
      <c r="K26">
        <v>0.116082584471783</v>
      </c>
      <c r="L26">
        <v>6.2712562299040805E-2</v>
      </c>
      <c r="M26">
        <v>4.5839380322372301E-2</v>
      </c>
      <c r="N26">
        <v>0.17128278349672801</v>
      </c>
      <c r="P26" t="str">
        <f t="shared" si="0"/>
        <v/>
      </c>
      <c r="Q26" t="str">
        <f t="shared" si="1"/>
        <v/>
      </c>
      <c r="R26" t="str">
        <f t="shared" si="2"/>
        <v/>
      </c>
      <c r="S26" t="str">
        <f t="shared" si="3"/>
        <v/>
      </c>
    </row>
    <row r="27" spans="1:19" x14ac:dyDescent="0.25">
      <c r="A27">
        <v>26</v>
      </c>
      <c r="B27" t="s">
        <v>130</v>
      </c>
      <c r="C27">
        <v>1.4671906717873999</v>
      </c>
      <c r="D27">
        <v>0.42376132014624501</v>
      </c>
      <c r="E27">
        <v>5.3557110157986798E-4</v>
      </c>
      <c r="F27">
        <v>1.4518345598137701</v>
      </c>
      <c r="G27">
        <v>0.39830971152142503</v>
      </c>
      <c r="H27">
        <v>2.6740312722780402E-4</v>
      </c>
      <c r="I27">
        <v>-9.8017765183388603E-2</v>
      </c>
      <c r="J27">
        <v>5.6331652572757303E-2</v>
      </c>
      <c r="K27">
        <v>8.1856868086332399E-2</v>
      </c>
      <c r="L27">
        <v>-0.110712808742445</v>
      </c>
      <c r="M27">
        <v>5.13466491325449E-2</v>
      </c>
      <c r="N27">
        <v>3.1069322544354801E-2</v>
      </c>
      <c r="P27" t="str">
        <f t="shared" si="0"/>
        <v>***</v>
      </c>
      <c r="Q27" t="str">
        <f t="shared" si="1"/>
        <v>***</v>
      </c>
      <c r="R27" t="str">
        <f t="shared" si="2"/>
        <v>^</v>
      </c>
      <c r="S27" t="str">
        <f t="shared" si="3"/>
        <v>*</v>
      </c>
    </row>
    <row r="28" spans="1:19" x14ac:dyDescent="0.25">
      <c r="A28">
        <v>27</v>
      </c>
      <c r="B28" t="s">
        <v>144</v>
      </c>
      <c r="C28">
        <v>1.1814128964333801</v>
      </c>
      <c r="D28">
        <v>0.51042091328313899</v>
      </c>
      <c r="E28">
        <v>2.0635621623253199E-2</v>
      </c>
      <c r="F28">
        <v>1.17636789425968</v>
      </c>
      <c r="G28">
        <v>0.47969617680847398</v>
      </c>
      <c r="H28">
        <v>1.4193889470092501E-2</v>
      </c>
      <c r="I28">
        <v>-0.40931355225022598</v>
      </c>
      <c r="J28">
        <v>0.27995017154208002</v>
      </c>
      <c r="K28">
        <v>0.14371536840386401</v>
      </c>
      <c r="L28">
        <v>-0.39616059982171598</v>
      </c>
      <c r="M28">
        <v>0.26103575285402397</v>
      </c>
      <c r="N28">
        <v>0.12910295501762201</v>
      </c>
      <c r="P28" t="str">
        <f t="shared" si="0"/>
        <v>*</v>
      </c>
      <c r="Q28" t="str">
        <f t="shared" si="1"/>
        <v>*</v>
      </c>
      <c r="R28" t="str">
        <f t="shared" si="2"/>
        <v/>
      </c>
      <c r="S28" t="str">
        <f t="shared" si="3"/>
        <v/>
      </c>
    </row>
    <row r="29" spans="1:19" x14ac:dyDescent="0.25">
      <c r="A29">
        <v>28</v>
      </c>
      <c r="B29" t="s">
        <v>46</v>
      </c>
      <c r="C29">
        <v>1.5066780113238301</v>
      </c>
      <c r="D29">
        <v>0.45229642696046302</v>
      </c>
      <c r="E29">
        <v>8.6480587231052596E-4</v>
      </c>
      <c r="F29">
        <v>1.51274441839262</v>
      </c>
      <c r="G29">
        <v>0.42436846348409701</v>
      </c>
      <c r="H29">
        <v>3.6427863048781202E-4</v>
      </c>
      <c r="I29">
        <v>-0.153226912688981</v>
      </c>
      <c r="J29">
        <v>0.15718071632231401</v>
      </c>
      <c r="K29">
        <v>0.32963690763651599</v>
      </c>
      <c r="L29">
        <v>-0.14278525788242499</v>
      </c>
      <c r="M29">
        <v>0.14573077719771699</v>
      </c>
      <c r="N29">
        <v>0.32719080672142298</v>
      </c>
      <c r="P29" t="str">
        <f t="shared" si="0"/>
        <v>***</v>
      </c>
      <c r="Q29" t="str">
        <f t="shared" si="1"/>
        <v>***</v>
      </c>
      <c r="R29" t="str">
        <f t="shared" si="2"/>
        <v/>
      </c>
      <c r="S29" t="str">
        <f t="shared" si="3"/>
        <v/>
      </c>
    </row>
    <row r="30" spans="1:19" x14ac:dyDescent="0.25">
      <c r="A30">
        <v>29</v>
      </c>
      <c r="B30" t="s">
        <v>128</v>
      </c>
      <c r="C30">
        <v>1.0425675523058899</v>
      </c>
      <c r="D30">
        <v>0.47658083331723899</v>
      </c>
      <c r="E30">
        <v>2.8698855667596199E-2</v>
      </c>
      <c r="F30">
        <v>1.13693080139634</v>
      </c>
      <c r="G30">
        <v>0.44702129054094097</v>
      </c>
      <c r="H30">
        <v>1.09795748571454E-2</v>
      </c>
      <c r="I30">
        <v>-0.51243399612340002</v>
      </c>
      <c r="J30">
        <v>0.20180849439998699</v>
      </c>
      <c r="K30">
        <v>1.11103349509525E-2</v>
      </c>
      <c r="L30">
        <v>-0.43084020231193598</v>
      </c>
      <c r="M30">
        <v>0.18853191266960501</v>
      </c>
      <c r="N30">
        <v>2.2298903732562599E-2</v>
      </c>
      <c r="P30" t="str">
        <f t="shared" si="0"/>
        <v>*</v>
      </c>
      <c r="Q30" t="str">
        <f t="shared" si="1"/>
        <v>*</v>
      </c>
      <c r="R30" t="str">
        <f t="shared" si="2"/>
        <v>*</v>
      </c>
      <c r="S30" t="str">
        <f t="shared" si="3"/>
        <v>*</v>
      </c>
    </row>
    <row r="31" spans="1:19" x14ac:dyDescent="0.25">
      <c r="A31">
        <v>30</v>
      </c>
      <c r="B31" t="s">
        <v>129</v>
      </c>
      <c r="C31">
        <v>0.97655127365857697</v>
      </c>
      <c r="D31">
        <v>0.48049665723552398</v>
      </c>
      <c r="E31">
        <v>4.2115311228277101E-2</v>
      </c>
      <c r="F31">
        <v>1.0062313981148701</v>
      </c>
      <c r="G31">
        <v>0.45098981637665098</v>
      </c>
      <c r="H31">
        <v>2.5670391653223001E-2</v>
      </c>
      <c r="I31">
        <v>-0.54684336022211</v>
      </c>
      <c r="J31">
        <v>0.21859387020465201</v>
      </c>
      <c r="K31">
        <v>1.2361925082928001E-2</v>
      </c>
      <c r="L31">
        <v>-0.48380901476396698</v>
      </c>
      <c r="M31">
        <v>0.20245745080246599</v>
      </c>
      <c r="N31">
        <v>1.68629463605008E-2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1.8292211963574001</v>
      </c>
      <c r="D32">
        <v>0.58722016649794295</v>
      </c>
      <c r="E32">
        <v>1.83912652367602E-3</v>
      </c>
      <c r="F32">
        <v>1.85867510091771</v>
      </c>
      <c r="G32">
        <v>0.55638791412043498</v>
      </c>
      <c r="H32">
        <v>8.3594519972566596E-4</v>
      </c>
      <c r="I32">
        <v>0.31585327599838098</v>
      </c>
      <c r="J32">
        <v>0.400969428697319</v>
      </c>
      <c r="K32">
        <v>0.43085811483678099</v>
      </c>
      <c r="L32">
        <v>0.35164080669647901</v>
      </c>
      <c r="M32">
        <v>0.38137789403839001</v>
      </c>
      <c r="N32">
        <v>0.35651436762694499</v>
      </c>
      <c r="P32" t="str">
        <f t="shared" si="4"/>
        <v>**</v>
      </c>
      <c r="Q32" t="str">
        <f t="shared" si="5"/>
        <v>***</v>
      </c>
      <c r="R32" t="str">
        <f t="shared" si="6"/>
        <v/>
      </c>
      <c r="S32" t="str">
        <f t="shared" si="7"/>
        <v/>
      </c>
    </row>
    <row r="33" spans="1:19" x14ac:dyDescent="0.25">
      <c r="A33">
        <v>32</v>
      </c>
      <c r="B33" t="s">
        <v>106</v>
      </c>
      <c r="C33">
        <v>0.13835647589226499</v>
      </c>
      <c r="D33">
        <v>0.15670472500568899</v>
      </c>
      <c r="E33">
        <v>0.377283841142312</v>
      </c>
      <c r="F33">
        <v>0.13011728241133799</v>
      </c>
      <c r="G33">
        <v>0.145668869434916</v>
      </c>
      <c r="H33">
        <v>0.37172858254674701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47</v>
      </c>
      <c r="C34">
        <v>-0.94533341491079304</v>
      </c>
      <c r="D34">
        <v>0.58679554887279906</v>
      </c>
      <c r="E34">
        <v>0.107177573441951</v>
      </c>
      <c r="F34">
        <v>-0.763022513648828</v>
      </c>
      <c r="G34">
        <v>0.54821539814311004</v>
      </c>
      <c r="H34">
        <v>0.16397395158622599</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67</v>
      </c>
      <c r="C35">
        <v>-0.66118758698521396</v>
      </c>
      <c r="D35">
        <v>0.47663957130204898</v>
      </c>
      <c r="E35">
        <v>0.165385151422243</v>
      </c>
      <c r="F35">
        <v>-0.50530831789159503</v>
      </c>
      <c r="G35">
        <v>0.44382085448757702</v>
      </c>
      <c r="H35">
        <v>0.25489457510218499</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-0.76723918648330203</v>
      </c>
      <c r="D36">
        <v>0.46539733765497299</v>
      </c>
      <c r="E36">
        <v>9.9236156515868798E-2</v>
      </c>
      <c r="F36">
        <v>-0.64078940260452599</v>
      </c>
      <c r="G36">
        <v>0.43294390196622801</v>
      </c>
      <c r="H36">
        <v>0.13885325904504001</v>
      </c>
      <c r="I36" t="s">
        <v>169</v>
      </c>
      <c r="J36" t="s">
        <v>169</v>
      </c>
      <c r="K36" t="s">
        <v>169</v>
      </c>
      <c r="L36" t="s">
        <v>169</v>
      </c>
      <c r="M36" t="s">
        <v>169</v>
      </c>
      <c r="N36" t="s">
        <v>169</v>
      </c>
      <c r="P36" t="str">
        <f t="shared" si="4"/>
        <v>^</v>
      </c>
      <c r="Q36" t="str">
        <f t="shared" si="5"/>
        <v/>
      </c>
      <c r="R36" t="str">
        <f t="shared" si="6"/>
        <v/>
      </c>
      <c r="S36" t="str">
        <f t="shared" si="7"/>
        <v/>
      </c>
    </row>
    <row r="37" spans="1:19" x14ac:dyDescent="0.25">
      <c r="A37">
        <v>36</v>
      </c>
      <c r="B37" t="s">
        <v>58</v>
      </c>
      <c r="C37">
        <v>-0.16617998251814101</v>
      </c>
      <c r="D37">
        <v>0.48614002628636599</v>
      </c>
      <c r="E37">
        <v>0.73247459360647305</v>
      </c>
      <c r="F37">
        <v>-0.10886621862635799</v>
      </c>
      <c r="G37">
        <v>0.45256949073054298</v>
      </c>
      <c r="H37">
        <v>0.80990283152451004</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65</v>
      </c>
      <c r="C38">
        <v>-0.58845694811341498</v>
      </c>
      <c r="D38">
        <v>0.51738457478868405</v>
      </c>
      <c r="E38">
        <v>0.255384245316016</v>
      </c>
      <c r="F38">
        <v>-0.47986449659596597</v>
      </c>
      <c r="G38">
        <v>0.47875920510754</v>
      </c>
      <c r="H38">
        <v>0.31619454202276098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-0.50239094934196205</v>
      </c>
      <c r="D39">
        <v>0.47472059429292401</v>
      </c>
      <c r="E39">
        <v>0.28992431470304902</v>
      </c>
      <c r="F39">
        <v>-0.399507833658165</v>
      </c>
      <c r="G39">
        <v>0.441963910993522</v>
      </c>
      <c r="H39">
        <v>0.36602844616950703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64</v>
      </c>
      <c r="C40">
        <v>-0.33701034513813899</v>
      </c>
      <c r="D40">
        <v>0.50706263319827405</v>
      </c>
      <c r="E40">
        <v>0.50628552684262795</v>
      </c>
      <c r="F40">
        <v>-0.24626706837524001</v>
      </c>
      <c r="G40">
        <v>0.46849472511082801</v>
      </c>
      <c r="H40">
        <v>0.59912723260393497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-0.47357186542980301</v>
      </c>
      <c r="D41">
        <v>0.498879677304018</v>
      </c>
      <c r="E41">
        <v>0.342482946491032</v>
      </c>
      <c r="F41">
        <v>-0.35814208715092799</v>
      </c>
      <c r="G41">
        <v>0.463191878424623</v>
      </c>
      <c r="H41">
        <v>0.439401309239982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56</v>
      </c>
      <c r="C42">
        <v>-0.75713490184184096</v>
      </c>
      <c r="D42">
        <v>0.51652062439817703</v>
      </c>
      <c r="E42">
        <v>0.14269277265138999</v>
      </c>
      <c r="F42">
        <v>-0.67988541159820504</v>
      </c>
      <c r="G42">
        <v>0.47815843877560299</v>
      </c>
      <c r="H42">
        <v>0.15506018498351401</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-0.42170727404770197</v>
      </c>
      <c r="D43">
        <v>0.49423632166023801</v>
      </c>
      <c r="E43">
        <v>0.39352053240592799</v>
      </c>
      <c r="F43">
        <v>-0.30328301781851202</v>
      </c>
      <c r="G43">
        <v>0.45925206510001598</v>
      </c>
      <c r="H43">
        <v>0.50900701520123603</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60</v>
      </c>
      <c r="C44">
        <v>-0.59503332296675804</v>
      </c>
      <c r="D44">
        <v>0.48969394770492902</v>
      </c>
      <c r="E44">
        <v>0.22432311977429201</v>
      </c>
      <c r="F44">
        <v>-0.465065045298103</v>
      </c>
      <c r="G44">
        <v>0.45190986887262202</v>
      </c>
      <c r="H44">
        <v>0.30342790424851002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48</v>
      </c>
      <c r="C45">
        <v>-0.71732789592944401</v>
      </c>
      <c r="D45">
        <v>0.54861047067445901</v>
      </c>
      <c r="E45">
        <v>0.19103076422354101</v>
      </c>
      <c r="F45">
        <v>-0.67109902183180303</v>
      </c>
      <c r="G45">
        <v>0.50999473980378696</v>
      </c>
      <c r="H45">
        <v>0.18820962044536901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-0.70565911098464296</v>
      </c>
      <c r="D46">
        <v>0.56342265675755299</v>
      </c>
      <c r="E46">
        <v>0.21040567527413701</v>
      </c>
      <c r="F46">
        <v>-0.67860099652903305</v>
      </c>
      <c r="G46">
        <v>0.51483041060692503</v>
      </c>
      <c r="H46">
        <v>0.18746820309965201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54</v>
      </c>
      <c r="C47">
        <v>-0.172561635217716</v>
      </c>
      <c r="D47">
        <v>0.52379141075800295</v>
      </c>
      <c r="E47">
        <v>0.74181766552014095</v>
      </c>
      <c r="F47">
        <v>-1.5913815457393E-2</v>
      </c>
      <c r="G47">
        <v>0.47956233184625202</v>
      </c>
      <c r="H47">
        <v>0.973527825589802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55</v>
      </c>
      <c r="C48">
        <v>-0.441753094847532</v>
      </c>
      <c r="D48">
        <v>0.55983045446530899</v>
      </c>
      <c r="E48">
        <v>0.43006307927086201</v>
      </c>
      <c r="F48">
        <v>-0.40250456508912602</v>
      </c>
      <c r="G48">
        <v>0.52014807155707998</v>
      </c>
      <c r="H48">
        <v>0.43903316793226499</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51</v>
      </c>
      <c r="C49">
        <v>0.81776497551619498</v>
      </c>
      <c r="D49">
        <v>1.1440262739495799</v>
      </c>
      <c r="E49">
        <v>0.474724534965207</v>
      </c>
      <c r="F49">
        <v>0.73060126157905103</v>
      </c>
      <c r="G49">
        <v>1.10226220739265</v>
      </c>
      <c r="H49">
        <v>0.50744594445471802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52</v>
      </c>
      <c r="C50">
        <v>-0.68063654013922104</v>
      </c>
      <c r="D50">
        <v>0.61930750755987696</v>
      </c>
      <c r="E50">
        <v>0.27175567777373499</v>
      </c>
      <c r="F50">
        <v>-0.541596718336948</v>
      </c>
      <c r="G50">
        <v>0.57321218202972302</v>
      </c>
      <c r="H50">
        <v>0.34473796584480698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-1.0520355079642201</v>
      </c>
      <c r="D51">
        <v>0.654978724470338</v>
      </c>
      <c r="E51">
        <v>0.108227062312467</v>
      </c>
      <c r="F51">
        <v>-0.82479966632280299</v>
      </c>
      <c r="G51">
        <v>0.598352410146192</v>
      </c>
      <c r="H51">
        <v>0.168063989492094</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-1.76409139486509</v>
      </c>
      <c r="D52">
        <v>0.88980450096644703</v>
      </c>
      <c r="E52">
        <v>4.7416525815103201E-2</v>
      </c>
      <c r="F52">
        <v>-1.4307823491151599</v>
      </c>
      <c r="G52">
        <v>0.83915942979510605</v>
      </c>
      <c r="H52">
        <v>8.8190974853340903E-2</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53</v>
      </c>
      <c r="C53">
        <v>-0.33655542880931399</v>
      </c>
      <c r="D53">
        <v>0.73435530590799902</v>
      </c>
      <c r="E53">
        <v>0.64673654057449503</v>
      </c>
      <c r="F53">
        <v>-0.29098178614862702</v>
      </c>
      <c r="G53">
        <v>0.67772741572221096</v>
      </c>
      <c r="H53">
        <v>0.66766905004211896</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49</v>
      </c>
      <c r="C54">
        <v>1.1045083603285999</v>
      </c>
      <c r="D54">
        <v>1.1557810415871499</v>
      </c>
      <c r="E54">
        <v>0.33925512232536598</v>
      </c>
      <c r="F54">
        <v>1.47331543495241</v>
      </c>
      <c r="G54">
        <v>1.09575919165275</v>
      </c>
      <c r="H54">
        <v>0.17876693864608401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-0.92196700173812596</v>
      </c>
      <c r="D55">
        <v>0.49705708943078097</v>
      </c>
      <c r="E55">
        <v>6.3617460198588605E-2</v>
      </c>
      <c r="F55">
        <v>-1.02496256216665</v>
      </c>
      <c r="G55">
        <v>0.46463740116265401</v>
      </c>
      <c r="H55">
        <v>2.7388150784605901E-2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79</v>
      </c>
      <c r="C56">
        <v>-1.1758780675884799</v>
      </c>
      <c r="D56">
        <v>0.48037402844549798</v>
      </c>
      <c r="E56">
        <v>1.43716035695687E-2</v>
      </c>
      <c r="F56">
        <v>-1.27337855374024</v>
      </c>
      <c r="G56">
        <v>0.44910438161483202</v>
      </c>
      <c r="H56">
        <v>4.5772172793299001E-3</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84</v>
      </c>
      <c r="C57">
        <v>-0.747733319355812</v>
      </c>
      <c r="D57">
        <v>0.51909535979661803</v>
      </c>
      <c r="E57">
        <v>0.149738814596206</v>
      </c>
      <c r="F57">
        <v>-0.94816977548670101</v>
      </c>
      <c r="G57">
        <v>0.48377622756205202</v>
      </c>
      <c r="H57">
        <v>5.0003432824835797E-2</v>
      </c>
      <c r="I57" t="s">
        <v>169</v>
      </c>
      <c r="J57" t="s">
        <v>169</v>
      </c>
      <c r="K57" t="s">
        <v>169</v>
      </c>
      <c r="L57" t="s">
        <v>169</v>
      </c>
      <c r="M57" t="s">
        <v>169</v>
      </c>
      <c r="N57" t="s">
        <v>169</v>
      </c>
      <c r="P57" t="str">
        <f t="shared" si="4"/>
        <v/>
      </c>
      <c r="Q57" t="str">
        <f t="shared" si="5"/>
        <v>^</v>
      </c>
      <c r="R57" t="str">
        <f t="shared" si="6"/>
        <v/>
      </c>
      <c r="S57" t="str">
        <f t="shared" si="7"/>
        <v/>
      </c>
    </row>
    <row r="58" spans="1:19" x14ac:dyDescent="0.25">
      <c r="A58">
        <v>57</v>
      </c>
      <c r="B58" t="s">
        <v>72</v>
      </c>
      <c r="C58">
        <v>-1.2622088903258799</v>
      </c>
      <c r="D58">
        <v>0.48943508893661702</v>
      </c>
      <c r="E58">
        <v>9.9112696168264201E-3</v>
      </c>
      <c r="F58">
        <v>-1.3492887828528399</v>
      </c>
      <c r="G58">
        <v>0.45800577616148302</v>
      </c>
      <c r="H58">
        <v>3.2190384213307702E-3</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75</v>
      </c>
      <c r="C59">
        <v>-0.81458828187094601</v>
      </c>
      <c r="D59">
        <v>0.54307368125905797</v>
      </c>
      <c r="E59">
        <v>0.13362501090333601</v>
      </c>
      <c r="F59">
        <v>-0.93756329673994698</v>
      </c>
      <c r="G59">
        <v>0.50616218629521903</v>
      </c>
      <c r="H59">
        <v>6.39830168468557E-2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78</v>
      </c>
      <c r="C60">
        <v>-0.92513671612076898</v>
      </c>
      <c r="D60">
        <v>0.47737624950219498</v>
      </c>
      <c r="E60">
        <v>5.26279393499961E-2</v>
      </c>
      <c r="F60">
        <v>-1.05266903142915</v>
      </c>
      <c r="G60">
        <v>0.44649987494912202</v>
      </c>
      <c r="H60">
        <v>1.83933977270925E-2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71</v>
      </c>
      <c r="C61">
        <v>-0.588850116151444</v>
      </c>
      <c r="D61">
        <v>0.52909820950868802</v>
      </c>
      <c r="E61">
        <v>0.26573780774387601</v>
      </c>
      <c r="F61">
        <v>-0.79159304408874598</v>
      </c>
      <c r="G61">
        <v>0.49402019971592298</v>
      </c>
      <c r="H61">
        <v>0.10907833455374701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-0.86833643814123596</v>
      </c>
      <c r="D62">
        <v>0.50949225177981805</v>
      </c>
      <c r="E62">
        <v>8.8321832281747406E-2</v>
      </c>
      <c r="F62">
        <v>-0.92953857070240697</v>
      </c>
      <c r="G62">
        <v>0.47225846910928598</v>
      </c>
      <c r="H62">
        <v>4.90354229211847E-2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76</v>
      </c>
      <c r="C63">
        <v>-1.054433518478</v>
      </c>
      <c r="D63">
        <v>0.49764167140304699</v>
      </c>
      <c r="E63">
        <v>3.41022176039949E-2</v>
      </c>
      <c r="F63">
        <v>-1.1078795690949299</v>
      </c>
      <c r="G63">
        <v>0.46423503196584798</v>
      </c>
      <c r="H63">
        <v>1.70113348016913E-2</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82</v>
      </c>
      <c r="C64">
        <v>-1.04496968830633</v>
      </c>
      <c r="D64">
        <v>0.52516190178225997</v>
      </c>
      <c r="E64">
        <v>4.66124392569136E-2</v>
      </c>
      <c r="F64">
        <v>-1.2085931546203099</v>
      </c>
      <c r="G64">
        <v>0.49012376398364799</v>
      </c>
      <c r="H64">
        <v>1.36671846235564E-2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-0.87534131387863301</v>
      </c>
      <c r="D65">
        <v>0.49234518430754298</v>
      </c>
      <c r="E65">
        <v>7.5420009751344705E-2</v>
      </c>
      <c r="F65">
        <v>-1.05416145823086</v>
      </c>
      <c r="G65">
        <v>0.460623354233264</v>
      </c>
      <c r="H65">
        <v>2.2105274346114302E-2</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-0.96681295311609206</v>
      </c>
      <c r="D66">
        <v>0.50203590714156998</v>
      </c>
      <c r="E66">
        <v>5.4131291450046498E-2</v>
      </c>
      <c r="F66">
        <v>-0.98427687104304495</v>
      </c>
      <c r="G66">
        <v>0.464426441465287</v>
      </c>
      <c r="H66">
        <v>3.4061864143347997E-2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81</v>
      </c>
      <c r="C67">
        <v>-1.1122072921167001</v>
      </c>
      <c r="D67">
        <v>0.50292063708657897</v>
      </c>
      <c r="E67">
        <v>2.7001465254988598E-2</v>
      </c>
      <c r="F67">
        <v>-1.1986826233674801</v>
      </c>
      <c r="G67">
        <v>0.468909935488378</v>
      </c>
      <c r="H67">
        <v>1.05786578840884E-2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68</v>
      </c>
      <c r="C68">
        <v>-0.36322808287671499</v>
      </c>
      <c r="D68">
        <v>0.61986648252095</v>
      </c>
      <c r="E68">
        <v>0.55789034113338698</v>
      </c>
      <c r="F68">
        <v>-0.401488194606066</v>
      </c>
      <c r="G68">
        <v>0.56894230280137403</v>
      </c>
      <c r="H68">
        <v>0.48039045169988098</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-0.26891071586902299</v>
      </c>
      <c r="D69">
        <v>1.3910049015991199</v>
      </c>
      <c r="E69">
        <v>0.84670743606646703</v>
      </c>
      <c r="F69">
        <v>-0.35010730710733601</v>
      </c>
      <c r="G69">
        <v>1.30978683221628</v>
      </c>
      <c r="H69">
        <v>0.78923743036048499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-1.15599246369317</v>
      </c>
      <c r="D70">
        <v>0.85163760793663301</v>
      </c>
      <c r="E70">
        <v>0.17466176482301801</v>
      </c>
      <c r="F70">
        <v>-0.68375927301511297</v>
      </c>
      <c r="G70">
        <v>0.77202009510788305</v>
      </c>
      <c r="H70">
        <v>0.37579242167385102</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-1.70803613400154</v>
      </c>
      <c r="D71">
        <v>0.88397489594756296</v>
      </c>
      <c r="E71">
        <v>5.3332056109168198E-2</v>
      </c>
      <c r="F71">
        <v>-1.4414712209365199</v>
      </c>
      <c r="G71">
        <v>0.835183732036896</v>
      </c>
      <c r="H71">
        <v>8.4359454809835699E-2</v>
      </c>
      <c r="I71" t="s">
        <v>169</v>
      </c>
      <c r="J71" t="s">
        <v>169</v>
      </c>
      <c r="K71" t="s">
        <v>169</v>
      </c>
      <c r="L71" t="s">
        <v>169</v>
      </c>
      <c r="M71" t="s">
        <v>169</v>
      </c>
      <c r="N71" t="s">
        <v>169</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H8" sqref="H8"/>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0.11737322856679901</v>
      </c>
      <c r="D2">
        <v>0.198839216625671</v>
      </c>
      <c r="E2">
        <v>0.55499480171956295</v>
      </c>
      <c r="F2">
        <v>7.3275759780842706E-2</v>
      </c>
      <c r="G2">
        <v>0.17969099874955199</v>
      </c>
      <c r="H2">
        <v>0.68342962349049896</v>
      </c>
      <c r="I2">
        <v>0.111499084355525</v>
      </c>
      <c r="J2">
        <v>0.19596766734017099</v>
      </c>
      <c r="K2">
        <v>0.56937871320706002</v>
      </c>
      <c r="L2">
        <v>8.1390826510923997E-2</v>
      </c>
      <c r="M2">
        <v>0.172915378301396</v>
      </c>
      <c r="N2">
        <v>0.63785681029269303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-3.1725751965247802E-2</v>
      </c>
      <c r="D3">
        <v>8.1972320217234398E-2</v>
      </c>
      <c r="E3">
        <v>0.69873395455425202</v>
      </c>
      <c r="F3">
        <v>-2.4793941271039299E-2</v>
      </c>
      <c r="G3">
        <v>7.5116889706055498E-2</v>
      </c>
      <c r="H3">
        <v>0.74134596934253705</v>
      </c>
      <c r="I3">
        <v>-4.4020444768099402E-2</v>
      </c>
      <c r="J3">
        <v>7.9656511057771606E-2</v>
      </c>
      <c r="K3">
        <v>0.58051793801878304</v>
      </c>
      <c r="L3">
        <v>-5.0380062312658597E-2</v>
      </c>
      <c r="M3">
        <v>6.8268896882451302E-2</v>
      </c>
      <c r="N3">
        <v>0.46053566621742098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-0.19993130375333301</v>
      </c>
      <c r="D4">
        <v>8.5609634676399801E-2</v>
      </c>
      <c r="E4">
        <v>1.9523410549660902E-2</v>
      </c>
      <c r="F4">
        <v>-0.131081923048157</v>
      </c>
      <c r="G4">
        <v>7.7878563559629493E-2</v>
      </c>
      <c r="H4">
        <v>9.2344519502560299E-2</v>
      </c>
      <c r="I4">
        <v>-0.20537640833172499</v>
      </c>
      <c r="J4">
        <v>8.3968850806859299E-2</v>
      </c>
      <c r="K4">
        <v>1.44505407325606E-2</v>
      </c>
      <c r="L4">
        <v>-0.16614758077046901</v>
      </c>
      <c r="M4">
        <v>6.8836131539828996E-2</v>
      </c>
      <c r="N4">
        <v>1.5792837275030398E-2</v>
      </c>
      <c r="P4" t="str">
        <f t="shared" si="0"/>
        <v>*</v>
      </c>
      <c r="Q4" t="str">
        <f t="shared" si="1"/>
        <v>^</v>
      </c>
      <c r="R4" t="str">
        <f t="shared" si="2"/>
        <v>*</v>
      </c>
      <c r="S4" t="str">
        <f t="shared" si="3"/>
        <v>*</v>
      </c>
    </row>
    <row r="5" spans="1:19" x14ac:dyDescent="0.25">
      <c r="A5">
        <v>4</v>
      </c>
      <c r="B5" t="s">
        <v>25</v>
      </c>
      <c r="C5">
        <v>4.62639346284415E-2</v>
      </c>
      <c r="D5">
        <v>8.9016218119776294E-2</v>
      </c>
      <c r="E5">
        <v>0.60325541108182601</v>
      </c>
      <c r="F5">
        <v>2.13332405892732E-2</v>
      </c>
      <c r="G5">
        <v>7.4362793662176394E-2</v>
      </c>
      <c r="H5">
        <v>0.77420376879020103</v>
      </c>
      <c r="I5">
        <v>6.1479350911395197E-2</v>
      </c>
      <c r="J5">
        <v>8.64849727448853E-2</v>
      </c>
      <c r="K5">
        <v>0.47716638635248498</v>
      </c>
      <c r="L5">
        <v>3.9923871689246798E-2</v>
      </c>
      <c r="M5">
        <v>7.1871973611431397E-2</v>
      </c>
      <c r="N5">
        <v>0.578562316213585</v>
      </c>
      <c r="P5" t="str">
        <f t="shared" si="0"/>
        <v/>
      </c>
      <c r="Q5" t="str">
        <f t="shared" si="1"/>
        <v/>
      </c>
      <c r="R5" t="str">
        <f t="shared" si="2"/>
        <v/>
      </c>
      <c r="S5" t="str">
        <f t="shared" si="3"/>
        <v/>
      </c>
    </row>
    <row r="6" spans="1:19" x14ac:dyDescent="0.25">
      <c r="A6">
        <v>5</v>
      </c>
      <c r="B6" t="s">
        <v>26</v>
      </c>
      <c r="C6">
        <v>4.0294939239153602E-2</v>
      </c>
      <c r="D6">
        <v>0.156351051118331</v>
      </c>
      <c r="E6">
        <v>0.79662228719488204</v>
      </c>
      <c r="F6">
        <v>0.12007859246583499</v>
      </c>
      <c r="G6">
        <v>0.136029457400549</v>
      </c>
      <c r="H6">
        <v>0.37737696657858999</v>
      </c>
      <c r="I6">
        <v>6.5900965252822297E-2</v>
      </c>
      <c r="J6">
        <v>0.15131557430604001</v>
      </c>
      <c r="K6">
        <v>0.66318499474154902</v>
      </c>
      <c r="L6">
        <v>0.124444163185435</v>
      </c>
      <c r="M6">
        <v>0.130294259620481</v>
      </c>
      <c r="N6">
        <v>0.33952667948989501</v>
      </c>
      <c r="P6" t="str">
        <f t="shared" si="0"/>
        <v/>
      </c>
      <c r="Q6" t="str">
        <f t="shared" si="1"/>
        <v/>
      </c>
      <c r="R6" t="str">
        <f t="shared" si="2"/>
        <v/>
      </c>
      <c r="S6" t="str">
        <f t="shared" si="3"/>
        <v/>
      </c>
    </row>
    <row r="7" spans="1:19" x14ac:dyDescent="0.25">
      <c r="A7">
        <v>6</v>
      </c>
      <c r="B7" t="s">
        <v>30</v>
      </c>
      <c r="C7">
        <v>7.9537758041953205E-2</v>
      </c>
      <c r="D7">
        <v>9.9903462847023505E-2</v>
      </c>
      <c r="E7">
        <v>0.42594708856901597</v>
      </c>
      <c r="F7">
        <v>7.5842574010281105E-2</v>
      </c>
      <c r="G7">
        <v>8.3793325983663999E-2</v>
      </c>
      <c r="H7">
        <v>0.36540460687497101</v>
      </c>
      <c r="I7">
        <v>9.8962161120284803E-2</v>
      </c>
      <c r="J7">
        <v>9.8472821663767501E-2</v>
      </c>
      <c r="K7">
        <v>0.31491164031877</v>
      </c>
      <c r="L7">
        <v>9.4810555300482005E-2</v>
      </c>
      <c r="M7">
        <v>8.1930684093180994E-2</v>
      </c>
      <c r="N7">
        <v>0.24718882474488599</v>
      </c>
      <c r="P7" t="str">
        <f t="shared" si="0"/>
        <v/>
      </c>
      <c r="Q7" t="str">
        <f t="shared" si="1"/>
        <v/>
      </c>
      <c r="R7" t="str">
        <f t="shared" si="2"/>
        <v/>
      </c>
      <c r="S7" t="str">
        <f t="shared" si="3"/>
        <v/>
      </c>
    </row>
    <row r="8" spans="1:19" x14ac:dyDescent="0.25">
      <c r="A8">
        <v>7</v>
      </c>
      <c r="B8" t="s">
        <v>27</v>
      </c>
      <c r="C8">
        <v>-8.15646473851417E-2</v>
      </c>
      <c r="D8">
        <v>0.16313817974581399</v>
      </c>
      <c r="E8">
        <v>0.61709425207506696</v>
      </c>
      <c r="F8">
        <v>-8.8805768619406894E-2</v>
      </c>
      <c r="G8">
        <v>0.13955344844131301</v>
      </c>
      <c r="H8">
        <v>0.52454397185198998</v>
      </c>
      <c r="I8">
        <v>-7.2395936519211404E-2</v>
      </c>
      <c r="J8">
        <v>0.157675831405446</v>
      </c>
      <c r="K8">
        <v>0.64613064962837297</v>
      </c>
      <c r="L8">
        <v>-8.01273390848454E-2</v>
      </c>
      <c r="M8">
        <v>0.13287944280983899</v>
      </c>
      <c r="N8">
        <v>0.54650350724630703</v>
      </c>
      <c r="P8" t="str">
        <f t="shared" si="0"/>
        <v/>
      </c>
      <c r="Q8" t="str">
        <f t="shared" si="1"/>
        <v/>
      </c>
      <c r="R8" t="str">
        <f t="shared" si="2"/>
        <v/>
      </c>
      <c r="S8" t="str">
        <f t="shared" si="3"/>
        <v/>
      </c>
    </row>
    <row r="9" spans="1:19" x14ac:dyDescent="0.25">
      <c r="A9">
        <v>8</v>
      </c>
      <c r="B9" t="s">
        <v>29</v>
      </c>
      <c r="C9">
        <v>-8.7244205765214494E-2</v>
      </c>
      <c r="D9">
        <v>9.2753664162703905E-2</v>
      </c>
      <c r="E9">
        <v>0.346909278066239</v>
      </c>
      <c r="F9">
        <v>-7.5101706209299096E-2</v>
      </c>
      <c r="G9">
        <v>7.6963401921173902E-2</v>
      </c>
      <c r="H9">
        <v>0.32915831285002201</v>
      </c>
      <c r="I9">
        <v>-7.4054405869899004E-2</v>
      </c>
      <c r="J9">
        <v>9.1967930780757504E-2</v>
      </c>
      <c r="K9">
        <v>0.42069280839719297</v>
      </c>
      <c r="L9">
        <v>-5.7761510639781001E-2</v>
      </c>
      <c r="M9">
        <v>7.5849733727459706E-2</v>
      </c>
      <c r="N9">
        <v>0.446343220549972</v>
      </c>
      <c r="P9" t="str">
        <f t="shared" si="0"/>
        <v/>
      </c>
      <c r="Q9" t="str">
        <f t="shared" si="1"/>
        <v/>
      </c>
      <c r="R9" t="str">
        <f t="shared" si="2"/>
        <v/>
      </c>
      <c r="S9" t="str">
        <f t="shared" si="3"/>
        <v/>
      </c>
    </row>
    <row r="10" spans="1:19" x14ac:dyDescent="0.25">
      <c r="A10">
        <v>9</v>
      </c>
      <c r="B10" t="s">
        <v>28</v>
      </c>
      <c r="C10">
        <v>5.7831951680331402E-2</v>
      </c>
      <c r="D10">
        <v>0.28840713191119399</v>
      </c>
      <c r="E10">
        <v>0.84107241685061596</v>
      </c>
      <c r="F10">
        <v>5.8393880562986902E-2</v>
      </c>
      <c r="G10">
        <v>0.25248001444387203</v>
      </c>
      <c r="H10">
        <v>0.81709635148414705</v>
      </c>
      <c r="I10">
        <v>0.177222999587482</v>
      </c>
      <c r="J10">
        <v>0.27750581310717898</v>
      </c>
      <c r="K10">
        <v>0.52306492141321603</v>
      </c>
      <c r="L10">
        <v>0.14797117562970399</v>
      </c>
      <c r="M10">
        <v>0.241979008169042</v>
      </c>
      <c r="N10">
        <v>0.54086585012486899</v>
      </c>
      <c r="P10" t="str">
        <f t="shared" si="0"/>
        <v/>
      </c>
      <c r="Q10" t="str">
        <f t="shared" si="1"/>
        <v/>
      </c>
      <c r="R10" t="str">
        <f t="shared" si="2"/>
        <v/>
      </c>
      <c r="S10" t="str">
        <f t="shared" si="3"/>
        <v/>
      </c>
    </row>
    <row r="11" spans="1:19" x14ac:dyDescent="0.25">
      <c r="A11">
        <v>10</v>
      </c>
      <c r="B11" t="s">
        <v>31</v>
      </c>
      <c r="C11">
        <v>1.9049013585900901E-5</v>
      </c>
      <c r="D11">
        <v>2.4107629032755099E-2</v>
      </c>
      <c r="E11">
        <v>0.99936953931734795</v>
      </c>
      <c r="F11">
        <v>-9.9340563124051401E-3</v>
      </c>
      <c r="G11">
        <v>2.13255417034342E-2</v>
      </c>
      <c r="H11">
        <v>0.64133788707420702</v>
      </c>
      <c r="I11">
        <v>8.2928685058996105E-3</v>
      </c>
      <c r="J11">
        <v>2.3738233751386499E-2</v>
      </c>
      <c r="K11">
        <v>0.72682920458158795</v>
      </c>
      <c r="L11">
        <v>5.4304850055533901E-4</v>
      </c>
      <c r="M11">
        <v>2.0850825418635699E-2</v>
      </c>
      <c r="N11">
        <v>0.97922187605509203</v>
      </c>
      <c r="P11" t="str">
        <f t="shared" si="0"/>
        <v/>
      </c>
      <c r="Q11" t="str">
        <f t="shared" si="1"/>
        <v/>
      </c>
      <c r="R11" t="str">
        <f t="shared" si="2"/>
        <v/>
      </c>
      <c r="S11" t="str">
        <f t="shared" si="3"/>
        <v/>
      </c>
    </row>
    <row r="12" spans="1:19" x14ac:dyDescent="0.25">
      <c r="A12">
        <v>11</v>
      </c>
      <c r="B12" t="s">
        <v>172</v>
      </c>
      <c r="C12">
        <v>-0.12343108002361899</v>
      </c>
      <c r="D12">
        <v>0.11549281152627799</v>
      </c>
      <c r="E12">
        <v>0.285189602694084</v>
      </c>
      <c r="F12">
        <v>-0.112113920366691</v>
      </c>
      <c r="G12">
        <v>0.10791679972382701</v>
      </c>
      <c r="H12">
        <v>0.29885487920437998</v>
      </c>
      <c r="I12">
        <v>-0.15079846044956399</v>
      </c>
      <c r="J12">
        <v>0.113522305872086</v>
      </c>
      <c r="K12">
        <v>0.18405929367094401</v>
      </c>
      <c r="L12">
        <v>-0.151158525952414</v>
      </c>
      <c r="M12">
        <v>0.105827295572712</v>
      </c>
      <c r="N12">
        <v>0.153190848537125</v>
      </c>
      <c r="P12" t="str">
        <f t="shared" si="0"/>
        <v/>
      </c>
      <c r="Q12" t="str">
        <f t="shared" si="1"/>
        <v/>
      </c>
      <c r="R12" t="str">
        <f t="shared" si="2"/>
        <v/>
      </c>
      <c r="S12" t="str">
        <f t="shared" si="3"/>
        <v/>
      </c>
    </row>
    <row r="13" spans="1:19" x14ac:dyDescent="0.25">
      <c r="A13">
        <v>12</v>
      </c>
      <c r="B13" t="s">
        <v>32</v>
      </c>
      <c r="C13">
        <v>3.0053063997242401E-2</v>
      </c>
      <c r="D13">
        <v>4.3355710476140501E-2</v>
      </c>
      <c r="E13">
        <v>0.48820017819609601</v>
      </c>
      <c r="F13">
        <v>1.48800709623706E-2</v>
      </c>
      <c r="G13">
        <v>3.7804422081614303E-2</v>
      </c>
      <c r="H13">
        <v>0.69387148969730605</v>
      </c>
      <c r="I13">
        <v>3.2529488873705499E-2</v>
      </c>
      <c r="J13">
        <v>4.2608055904245698E-2</v>
      </c>
      <c r="K13">
        <v>0.44518991318643802</v>
      </c>
      <c r="L13">
        <v>1.6503310578446399E-2</v>
      </c>
      <c r="M13">
        <v>3.6800953164085201E-2</v>
      </c>
      <c r="N13">
        <v>0.65382997072815696</v>
      </c>
      <c r="P13" t="str">
        <f t="shared" si="0"/>
        <v/>
      </c>
      <c r="Q13" t="str">
        <f t="shared" si="1"/>
        <v/>
      </c>
      <c r="R13" t="str">
        <f t="shared" si="2"/>
        <v/>
      </c>
      <c r="S13" t="str">
        <f t="shared" si="3"/>
        <v/>
      </c>
    </row>
    <row r="14" spans="1:19" x14ac:dyDescent="0.25">
      <c r="A14">
        <v>13</v>
      </c>
      <c r="B14" t="s">
        <v>33</v>
      </c>
      <c r="C14">
        <v>1.690852738974E-2</v>
      </c>
      <c r="D14">
        <v>1.49659572397456E-2</v>
      </c>
      <c r="E14">
        <v>0.25856082081077397</v>
      </c>
      <c r="F14">
        <v>1.16445300729307E-2</v>
      </c>
      <c r="G14">
        <v>1.3560932792268599E-2</v>
      </c>
      <c r="H14">
        <v>0.39051593584094002</v>
      </c>
      <c r="I14">
        <v>1.5060710654547799E-2</v>
      </c>
      <c r="J14">
        <v>1.48322127474047E-2</v>
      </c>
      <c r="K14">
        <v>0.30991256423052899</v>
      </c>
      <c r="L14">
        <v>1.00741566390445E-2</v>
      </c>
      <c r="M14">
        <v>1.33802585089134E-2</v>
      </c>
      <c r="N14">
        <v>0.45150282155219501</v>
      </c>
      <c r="P14" t="str">
        <f t="shared" si="0"/>
        <v/>
      </c>
      <c r="Q14" t="str">
        <f t="shared" si="1"/>
        <v/>
      </c>
      <c r="R14" t="str">
        <f t="shared" si="2"/>
        <v/>
      </c>
      <c r="S14" t="str">
        <f t="shared" si="3"/>
        <v/>
      </c>
    </row>
    <row r="15" spans="1:19" x14ac:dyDescent="0.25">
      <c r="A15">
        <v>14</v>
      </c>
      <c r="B15" t="s">
        <v>118</v>
      </c>
      <c r="C15">
        <v>-5.1002794414404902E-3</v>
      </c>
      <c r="D15">
        <v>1.8977367553222602E-2</v>
      </c>
      <c r="E15">
        <v>0.78811753398869699</v>
      </c>
      <c r="F15">
        <v>-1.73507638425582E-3</v>
      </c>
      <c r="G15">
        <v>1.6475959222227499E-2</v>
      </c>
      <c r="H15">
        <v>0.916130159653748</v>
      </c>
      <c r="I15">
        <v>-5.3074210126814103E-3</v>
      </c>
      <c r="J15">
        <v>1.85832876783169E-2</v>
      </c>
      <c r="K15">
        <v>0.77518309985135203</v>
      </c>
      <c r="L15">
        <v>-2.0193006032847901E-3</v>
      </c>
      <c r="M15">
        <v>1.60196850007845E-2</v>
      </c>
      <c r="N15">
        <v>0.89969139179817703</v>
      </c>
      <c r="P15" t="str">
        <f t="shared" si="0"/>
        <v/>
      </c>
      <c r="Q15" t="str">
        <f t="shared" si="1"/>
        <v/>
      </c>
      <c r="R15" t="str">
        <f t="shared" si="2"/>
        <v/>
      </c>
      <c r="S15" t="str">
        <f t="shared" si="3"/>
        <v/>
      </c>
    </row>
    <row r="16" spans="1:19" x14ac:dyDescent="0.25">
      <c r="A16">
        <v>15</v>
      </c>
      <c r="B16" t="s">
        <v>34</v>
      </c>
      <c r="C16">
        <v>4.1006332867829596E-3</v>
      </c>
      <c r="D16">
        <v>1.6590296749791E-3</v>
      </c>
      <c r="E16">
        <v>1.34470124149759E-2</v>
      </c>
      <c r="F16">
        <v>3.8827214584171098E-3</v>
      </c>
      <c r="G16">
        <v>1.31185374303671E-3</v>
      </c>
      <c r="H16">
        <v>3.0791746695830501E-3</v>
      </c>
      <c r="I16">
        <v>4.6907367570463198E-3</v>
      </c>
      <c r="J16">
        <v>1.61071339816364E-3</v>
      </c>
      <c r="K16">
        <v>3.5888049205571302E-3</v>
      </c>
      <c r="L16">
        <v>4.3743334936350801E-3</v>
      </c>
      <c r="M16">
        <v>1.2576696143329501E-3</v>
      </c>
      <c r="N16">
        <v>5.0493235313692805E-4</v>
      </c>
      <c r="P16" t="str">
        <f t="shared" si="0"/>
        <v>*</v>
      </c>
      <c r="Q16" t="str">
        <f t="shared" si="1"/>
        <v>**</v>
      </c>
      <c r="R16" t="str">
        <f t="shared" si="2"/>
        <v>**</v>
      </c>
      <c r="S16" t="str">
        <f t="shared" si="3"/>
        <v>***</v>
      </c>
    </row>
    <row r="17" spans="1:19" x14ac:dyDescent="0.25">
      <c r="A17">
        <v>16</v>
      </c>
      <c r="B17" t="s">
        <v>35</v>
      </c>
      <c r="C17">
        <v>-2.4127036339053301E-3</v>
      </c>
      <c r="D17">
        <v>8.8785353162178498E-4</v>
      </c>
      <c r="E17">
        <v>6.5785738938460804E-3</v>
      </c>
      <c r="F17">
        <v>-2.0750986423483798E-3</v>
      </c>
      <c r="G17">
        <v>8.2102644679966398E-4</v>
      </c>
      <c r="H17">
        <v>1.14896035919239E-2</v>
      </c>
      <c r="I17">
        <v>-2.1793050729904998E-3</v>
      </c>
      <c r="J17">
        <v>8.0116618633731599E-4</v>
      </c>
      <c r="K17">
        <v>6.5249138537462103E-3</v>
      </c>
      <c r="L17">
        <v>-1.75719210568247E-3</v>
      </c>
      <c r="M17">
        <v>7.3250438718445901E-4</v>
      </c>
      <c r="N17">
        <v>1.6445181591380201E-2</v>
      </c>
      <c r="P17" t="str">
        <f t="shared" si="0"/>
        <v>**</v>
      </c>
      <c r="Q17" t="str">
        <f t="shared" si="1"/>
        <v>*</v>
      </c>
      <c r="R17" t="str">
        <f t="shared" si="2"/>
        <v>**</v>
      </c>
      <c r="S17" t="str">
        <f t="shared" si="3"/>
        <v>*</v>
      </c>
    </row>
    <row r="18" spans="1:19" x14ac:dyDescent="0.25">
      <c r="A18">
        <v>17</v>
      </c>
      <c r="B18" t="s">
        <v>36</v>
      </c>
      <c r="C18">
        <v>3.0688358532908E-4</v>
      </c>
      <c r="D18">
        <v>4.2512820317932199E-4</v>
      </c>
      <c r="E18">
        <v>0.470379774155462</v>
      </c>
      <c r="F18">
        <v>6.2714210067917704E-4</v>
      </c>
      <c r="G18">
        <v>3.5762912750523401E-4</v>
      </c>
      <c r="H18">
        <v>7.9497314928601695E-2</v>
      </c>
      <c r="I18">
        <v>1.90039321713275E-4</v>
      </c>
      <c r="J18">
        <v>4.1626126664315403E-4</v>
      </c>
      <c r="K18">
        <v>0.64800274479071396</v>
      </c>
      <c r="L18">
        <v>5.24198960171556E-4</v>
      </c>
      <c r="M18">
        <v>3.4850326664477999E-4</v>
      </c>
      <c r="N18">
        <v>0.132544394561146</v>
      </c>
      <c r="P18" t="str">
        <f t="shared" si="0"/>
        <v/>
      </c>
      <c r="Q18" t="str">
        <f t="shared" si="1"/>
        <v>^</v>
      </c>
      <c r="R18" t="str">
        <f t="shared" si="2"/>
        <v/>
      </c>
      <c r="S18" t="str">
        <f t="shared" si="3"/>
        <v/>
      </c>
    </row>
    <row r="19" spans="1:19" x14ac:dyDescent="0.25">
      <c r="A19">
        <v>18</v>
      </c>
      <c r="B19" t="s">
        <v>37</v>
      </c>
      <c r="C19">
        <v>6.3404267466969602E-2</v>
      </c>
      <c r="D19">
        <v>6.9356291534214895E-2</v>
      </c>
      <c r="E19">
        <v>0.36062126495374702</v>
      </c>
      <c r="F19">
        <v>2.42965616240736E-2</v>
      </c>
      <c r="G19">
        <v>6.0411192065032801E-2</v>
      </c>
      <c r="H19">
        <v>0.68754682883662599</v>
      </c>
      <c r="I19">
        <v>6.54201080024467E-2</v>
      </c>
      <c r="J19">
        <v>6.7854689115938199E-2</v>
      </c>
      <c r="K19">
        <v>0.33498543323554397</v>
      </c>
      <c r="L19">
        <v>2.3334133091950499E-2</v>
      </c>
      <c r="M19">
        <v>5.8776604913557302E-2</v>
      </c>
      <c r="N19">
        <v>0.69136970710957502</v>
      </c>
      <c r="P19" t="str">
        <f t="shared" si="0"/>
        <v/>
      </c>
      <c r="Q19" t="str">
        <f t="shared" si="1"/>
        <v/>
      </c>
      <c r="R19" t="str">
        <f t="shared" si="2"/>
        <v/>
      </c>
      <c r="S19" t="str">
        <f t="shared" si="3"/>
        <v/>
      </c>
    </row>
    <row r="20" spans="1:19" x14ac:dyDescent="0.25">
      <c r="A20">
        <v>19</v>
      </c>
      <c r="B20" t="s">
        <v>38</v>
      </c>
      <c r="C20">
        <v>6.1652564881199898E-2</v>
      </c>
      <c r="D20">
        <v>0.102152568327951</v>
      </c>
      <c r="E20">
        <v>0.54615339538194996</v>
      </c>
      <c r="F20">
        <v>3.34292018953024E-2</v>
      </c>
      <c r="G20">
        <v>8.8253729179129298E-2</v>
      </c>
      <c r="H20">
        <v>0.70484741695678499</v>
      </c>
      <c r="I20">
        <v>7.7046452698547097E-2</v>
      </c>
      <c r="J20">
        <v>0.10040033811011199</v>
      </c>
      <c r="K20">
        <v>0.44284826785940501</v>
      </c>
      <c r="L20">
        <v>3.5276061793882499E-2</v>
      </c>
      <c r="M20">
        <v>8.6370108105306403E-2</v>
      </c>
      <c r="N20">
        <v>0.68295870454535801</v>
      </c>
      <c r="P20" t="str">
        <f t="shared" si="0"/>
        <v/>
      </c>
      <c r="Q20" t="str">
        <f t="shared" si="1"/>
        <v/>
      </c>
      <c r="R20" t="str">
        <f t="shared" si="2"/>
        <v/>
      </c>
      <c r="S20" t="str">
        <f t="shared" si="3"/>
        <v/>
      </c>
    </row>
    <row r="21" spans="1:19" x14ac:dyDescent="0.25">
      <c r="A21">
        <v>20</v>
      </c>
      <c r="B21" t="s">
        <v>40</v>
      </c>
      <c r="C21">
        <v>-0.35071898170773502</v>
      </c>
      <c r="D21">
        <v>0.10995294783882099</v>
      </c>
      <c r="E21">
        <v>1.4241130404057899E-3</v>
      </c>
      <c r="F21">
        <v>-0.329892785643565</v>
      </c>
      <c r="G21">
        <v>8.8842964978398095E-2</v>
      </c>
      <c r="H21">
        <v>2.0464512035999599E-4</v>
      </c>
      <c r="I21">
        <v>-0.35865200004641101</v>
      </c>
      <c r="J21">
        <v>0.107647373727479</v>
      </c>
      <c r="K21">
        <v>8.63079029414626E-4</v>
      </c>
      <c r="L21">
        <v>-0.33262475229934901</v>
      </c>
      <c r="M21">
        <v>8.54453439491282E-2</v>
      </c>
      <c r="N21">
        <v>9.9078936749021399E-5</v>
      </c>
      <c r="P21" t="str">
        <f t="shared" si="0"/>
        <v>**</v>
      </c>
      <c r="Q21" t="str">
        <f t="shared" si="1"/>
        <v>***</v>
      </c>
      <c r="R21" t="str">
        <f t="shared" si="2"/>
        <v>***</v>
      </c>
      <c r="S21" t="str">
        <f t="shared" si="3"/>
        <v>***</v>
      </c>
    </row>
    <row r="22" spans="1:19" x14ac:dyDescent="0.25">
      <c r="A22">
        <v>21</v>
      </c>
      <c r="B22" t="s">
        <v>41</v>
      </c>
      <c r="C22">
        <v>9.98207747162633E-2</v>
      </c>
      <c r="D22">
        <v>8.3795590645876702E-2</v>
      </c>
      <c r="E22">
        <v>0.23355884065438201</v>
      </c>
      <c r="F22">
        <v>5.7702933185626901E-2</v>
      </c>
      <c r="G22">
        <v>6.6607502364736407E-2</v>
      </c>
      <c r="H22">
        <v>0.38631863797430299</v>
      </c>
      <c r="I22">
        <v>8.3679003454397799E-2</v>
      </c>
      <c r="J22">
        <v>8.2287433748947605E-2</v>
      </c>
      <c r="K22">
        <v>0.30919573001331002</v>
      </c>
      <c r="L22">
        <v>4.3997555930846997E-2</v>
      </c>
      <c r="M22">
        <v>6.4779323893759996E-2</v>
      </c>
      <c r="N22">
        <v>0.49701663241632899</v>
      </c>
      <c r="P22" t="str">
        <f t="shared" si="0"/>
        <v/>
      </c>
      <c r="Q22" t="str">
        <f t="shared" si="1"/>
        <v/>
      </c>
      <c r="R22" t="str">
        <f t="shared" si="2"/>
        <v/>
      </c>
      <c r="S22" t="str">
        <f t="shared" si="3"/>
        <v/>
      </c>
    </row>
    <row r="23" spans="1:19" x14ac:dyDescent="0.25">
      <c r="A23">
        <v>22</v>
      </c>
      <c r="B23" t="s">
        <v>39</v>
      </c>
      <c r="C23">
        <v>9.8542704295977002E-2</v>
      </c>
      <c r="D23">
        <v>0.13386958748660299</v>
      </c>
      <c r="E23">
        <v>0.46166392912464599</v>
      </c>
      <c r="F23">
        <v>3.7589274673346898E-2</v>
      </c>
      <c r="G23">
        <v>0.10569324829490601</v>
      </c>
      <c r="H23">
        <v>0.72210644330879303</v>
      </c>
      <c r="I23">
        <v>0.109233219645737</v>
      </c>
      <c r="J23">
        <v>0.132036613498102</v>
      </c>
      <c r="K23">
        <v>0.40806992220250599</v>
      </c>
      <c r="L23">
        <v>5.9741517134856197E-2</v>
      </c>
      <c r="M23">
        <v>0.103182141605315</v>
      </c>
      <c r="N23">
        <v>0.56259533890799995</v>
      </c>
      <c r="P23" t="str">
        <f t="shared" si="0"/>
        <v/>
      </c>
      <c r="Q23" t="str">
        <f t="shared" si="1"/>
        <v/>
      </c>
      <c r="R23" t="str">
        <f t="shared" si="2"/>
        <v/>
      </c>
      <c r="S23" t="str">
        <f t="shared" si="3"/>
        <v/>
      </c>
    </row>
    <row r="24" spans="1:19" x14ac:dyDescent="0.25">
      <c r="A24">
        <v>23</v>
      </c>
      <c r="B24" t="s">
        <v>43</v>
      </c>
      <c r="C24">
        <v>-8.1611399371887799E-2</v>
      </c>
      <c r="D24">
        <v>2.39981652505851E-2</v>
      </c>
      <c r="E24">
        <v>6.7204954666477701E-4</v>
      </c>
      <c r="F24">
        <v>-7.5467487501172298E-2</v>
      </c>
      <c r="G24">
        <v>2.1704457385471599E-2</v>
      </c>
      <c r="H24">
        <v>5.0696292299334898E-4</v>
      </c>
      <c r="I24">
        <v>-8.4820849654731301E-2</v>
      </c>
      <c r="J24">
        <v>2.35131782524352E-2</v>
      </c>
      <c r="K24">
        <v>3.0931055629057597E-4</v>
      </c>
      <c r="L24">
        <v>-8.1211214303044593E-2</v>
      </c>
      <c r="M24">
        <v>2.1088773569539102E-2</v>
      </c>
      <c r="N24">
        <v>1.1767415320245501E-4</v>
      </c>
      <c r="P24" t="str">
        <f t="shared" si="0"/>
        <v>***</v>
      </c>
      <c r="Q24" t="str">
        <f t="shared" si="1"/>
        <v>***</v>
      </c>
      <c r="R24" t="str">
        <f t="shared" si="2"/>
        <v>***</v>
      </c>
      <c r="S24" t="str">
        <f t="shared" si="3"/>
        <v>***</v>
      </c>
    </row>
    <row r="25" spans="1:19" x14ac:dyDescent="0.25">
      <c r="A25">
        <v>24</v>
      </c>
      <c r="B25" t="s">
        <v>44</v>
      </c>
      <c r="C25">
        <v>0.110970717929519</v>
      </c>
      <c r="D25">
        <v>8.3766341244505702E-2</v>
      </c>
      <c r="E25">
        <v>0.18524910330187799</v>
      </c>
      <c r="F25">
        <v>9.8691560651951005E-2</v>
      </c>
      <c r="G25">
        <v>7.8200436720670299E-2</v>
      </c>
      <c r="H25">
        <v>0.206936779155559</v>
      </c>
      <c r="I25">
        <v>0.117013447390011</v>
      </c>
      <c r="J25">
        <v>8.2256971150356503E-2</v>
      </c>
      <c r="K25">
        <v>0.154870903431607</v>
      </c>
      <c r="L25">
        <v>0.109351769008887</v>
      </c>
      <c r="M25">
        <v>7.7139557590274799E-2</v>
      </c>
      <c r="N25">
        <v>0.156312381386493</v>
      </c>
      <c r="P25" t="str">
        <f t="shared" si="0"/>
        <v/>
      </c>
      <c r="Q25" t="str">
        <f t="shared" si="1"/>
        <v/>
      </c>
      <c r="R25" t="str">
        <f t="shared" si="2"/>
        <v/>
      </c>
      <c r="S25" t="str">
        <f t="shared" si="3"/>
        <v/>
      </c>
    </row>
    <row r="26" spans="1:19" x14ac:dyDescent="0.25">
      <c r="A26">
        <v>25</v>
      </c>
      <c r="B26" t="s">
        <v>130</v>
      </c>
      <c r="C26">
        <v>3.9426878858591601</v>
      </c>
      <c r="D26">
        <v>1.1086655205559</v>
      </c>
      <c r="E26">
        <v>3.7619111703590701E-4</v>
      </c>
      <c r="F26">
        <v>3.9451295077994599</v>
      </c>
      <c r="G26">
        <v>1.03432106029441</v>
      </c>
      <c r="H26">
        <v>1.36612962596499E-4</v>
      </c>
      <c r="I26">
        <v>-0.11889514387783399</v>
      </c>
      <c r="J26">
        <v>8.2645464244685093E-2</v>
      </c>
      <c r="K26">
        <v>0.150259156122733</v>
      </c>
      <c r="L26">
        <v>-0.12466109022112901</v>
      </c>
      <c r="M26">
        <v>7.4968888785283502E-2</v>
      </c>
      <c r="N26">
        <v>9.6344939565892795E-2</v>
      </c>
      <c r="P26" t="str">
        <f t="shared" si="0"/>
        <v>***</v>
      </c>
      <c r="Q26" t="str">
        <f t="shared" si="1"/>
        <v>***</v>
      </c>
      <c r="R26" t="str">
        <f t="shared" si="2"/>
        <v/>
      </c>
      <c r="S26" t="str">
        <f t="shared" si="3"/>
        <v>^</v>
      </c>
    </row>
    <row r="27" spans="1:19" x14ac:dyDescent="0.25">
      <c r="A27">
        <v>26</v>
      </c>
      <c r="B27" t="s">
        <v>144</v>
      </c>
      <c r="C27">
        <v>4.2219434230851496</v>
      </c>
      <c r="D27">
        <v>1.1943009002360201</v>
      </c>
      <c r="E27">
        <v>4.0765921731633598E-4</v>
      </c>
      <c r="F27">
        <v>4.2381752881815897</v>
      </c>
      <c r="G27">
        <v>1.1156239924599101</v>
      </c>
      <c r="H27">
        <v>1.45323264019972E-4</v>
      </c>
      <c r="I27">
        <v>0.18698225048685299</v>
      </c>
      <c r="J27">
        <v>0.43994474993568999</v>
      </c>
      <c r="K27">
        <v>0.67082717729476005</v>
      </c>
      <c r="L27">
        <v>0.15433116018141199</v>
      </c>
      <c r="M27">
        <v>0.41315120790980803</v>
      </c>
      <c r="N27">
        <v>0.70874179322356201</v>
      </c>
      <c r="P27" t="str">
        <f t="shared" si="0"/>
        <v>***</v>
      </c>
      <c r="Q27" t="str">
        <f t="shared" si="1"/>
        <v>***</v>
      </c>
      <c r="R27" t="str">
        <f t="shared" si="2"/>
        <v/>
      </c>
      <c r="S27" t="str">
        <f t="shared" si="3"/>
        <v/>
      </c>
    </row>
    <row r="28" spans="1:19" x14ac:dyDescent="0.25">
      <c r="A28">
        <v>27</v>
      </c>
      <c r="B28" t="s">
        <v>46</v>
      </c>
      <c r="C28">
        <v>3.94751075607246</v>
      </c>
      <c r="D28">
        <v>1.1348322100280599</v>
      </c>
      <c r="E28">
        <v>5.0423355471107502E-4</v>
      </c>
      <c r="F28">
        <v>4.0419094553773798</v>
      </c>
      <c r="G28">
        <v>1.05816851313027</v>
      </c>
      <c r="H28">
        <v>1.33602215061914E-4</v>
      </c>
      <c r="I28">
        <v>-0.17706129318212799</v>
      </c>
      <c r="J28">
        <v>0.23442833836766699</v>
      </c>
      <c r="K28">
        <v>0.45007521883691898</v>
      </c>
      <c r="L28">
        <v>-0.104901471665809</v>
      </c>
      <c r="M28">
        <v>0.21579500724572401</v>
      </c>
      <c r="N28">
        <v>0.62688470682144104</v>
      </c>
      <c r="P28" t="str">
        <f t="shared" si="0"/>
        <v>***</v>
      </c>
      <c r="Q28" t="str">
        <f t="shared" si="1"/>
        <v>***</v>
      </c>
      <c r="R28" t="str">
        <f t="shared" si="2"/>
        <v/>
      </c>
      <c r="S28" t="str">
        <f t="shared" si="3"/>
        <v/>
      </c>
    </row>
    <row r="29" spans="1:19" x14ac:dyDescent="0.25">
      <c r="A29">
        <v>28</v>
      </c>
      <c r="B29" t="s">
        <v>128</v>
      </c>
      <c r="C29">
        <v>3.2149361735172302</v>
      </c>
      <c r="D29">
        <v>1.15103586013913</v>
      </c>
      <c r="E29">
        <v>5.2208647438481996E-3</v>
      </c>
      <c r="F29">
        <v>3.4311569805927302</v>
      </c>
      <c r="G29">
        <v>1.0725259325348799</v>
      </c>
      <c r="H29">
        <v>1.3783983427132201E-3</v>
      </c>
      <c r="I29">
        <v>-0.74149646643677403</v>
      </c>
      <c r="J29">
        <v>0.30356850523283302</v>
      </c>
      <c r="K29">
        <v>1.4581884443754699E-2</v>
      </c>
      <c r="L29">
        <v>-0.54548253286432402</v>
      </c>
      <c r="M29">
        <v>0.28259607462936798</v>
      </c>
      <c r="N29">
        <v>5.3575229268662497E-2</v>
      </c>
      <c r="P29" t="str">
        <f t="shared" si="0"/>
        <v>**</v>
      </c>
      <c r="Q29" t="str">
        <f t="shared" si="1"/>
        <v>**</v>
      </c>
      <c r="R29" t="str">
        <f t="shared" si="2"/>
        <v>*</v>
      </c>
      <c r="S29" t="str">
        <f t="shared" si="3"/>
        <v>^</v>
      </c>
    </row>
    <row r="30" spans="1:19" x14ac:dyDescent="0.25">
      <c r="A30">
        <v>29</v>
      </c>
      <c r="B30" t="s">
        <v>129</v>
      </c>
      <c r="C30">
        <v>3.7055906088484298</v>
      </c>
      <c r="D30">
        <v>1.17673454437291</v>
      </c>
      <c r="E30">
        <v>1.63804695235414E-3</v>
      </c>
      <c r="F30">
        <v>3.7805385460324699</v>
      </c>
      <c r="G30">
        <v>1.09659692642321</v>
      </c>
      <c r="H30">
        <v>5.6576098098880603E-4</v>
      </c>
      <c r="I30">
        <v>-0.29166761555649701</v>
      </c>
      <c r="J30">
        <v>0.39451624908774802</v>
      </c>
      <c r="K30">
        <v>0.45972215236473402</v>
      </c>
      <c r="L30">
        <v>-0.221667142973201</v>
      </c>
      <c r="M30">
        <v>0.365520739509479</v>
      </c>
      <c r="N30">
        <v>0.54422125917845099</v>
      </c>
      <c r="P30" t="str">
        <f t="shared" si="0"/>
        <v>**</v>
      </c>
      <c r="Q30" t="str">
        <f t="shared" si="1"/>
        <v>***</v>
      </c>
      <c r="R30" t="str">
        <f t="shared" si="2"/>
        <v/>
      </c>
      <c r="S30" t="str">
        <f t="shared" si="3"/>
        <v/>
      </c>
    </row>
    <row r="31" spans="1:19" x14ac:dyDescent="0.25">
      <c r="A31">
        <v>30</v>
      </c>
      <c r="B31" t="s">
        <v>45</v>
      </c>
      <c r="C31">
        <v>3.9692939523800299</v>
      </c>
      <c r="D31">
        <v>1.34482370855813</v>
      </c>
      <c r="E31">
        <v>3.1619893102891E-3</v>
      </c>
      <c r="F31">
        <v>4.18907111859777</v>
      </c>
      <c r="G31">
        <v>1.2649746151946299</v>
      </c>
      <c r="H31">
        <v>9.2769011330420695E-4</v>
      </c>
      <c r="I31">
        <v>-0.16519527002905601</v>
      </c>
      <c r="J31">
        <v>0.75111261124273898</v>
      </c>
      <c r="K31">
        <v>0.82592248484012798</v>
      </c>
      <c r="L31">
        <v>6.8661674346170404E-2</v>
      </c>
      <c r="M31">
        <v>0.71696701510368199</v>
      </c>
      <c r="N31">
        <v>0.92370574423521401</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3.619121561521E-2</v>
      </c>
      <c r="D32">
        <v>0.280038303469897</v>
      </c>
      <c r="E32">
        <v>0.89717038724595599</v>
      </c>
      <c r="F32">
        <v>4.6455237089594002E-2</v>
      </c>
      <c r="G32">
        <v>0.26466624954392998</v>
      </c>
      <c r="H32">
        <v>0.86066803800798797</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47</v>
      </c>
      <c r="C33">
        <v>-1.8911670305567401</v>
      </c>
      <c r="D33">
        <v>1.1814936759499399</v>
      </c>
      <c r="E33">
        <v>0.109452739759788</v>
      </c>
      <c r="F33">
        <v>-1.87764031029876</v>
      </c>
      <c r="G33">
        <v>1.1429173160385599</v>
      </c>
      <c r="H33">
        <v>0.100414226133809</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-1.9705882615968999</v>
      </c>
      <c r="D34">
        <v>1.0495778009421499</v>
      </c>
      <c r="E34">
        <v>6.0448822363686497E-2</v>
      </c>
      <c r="F34">
        <v>-1.9631003503164199</v>
      </c>
      <c r="G34">
        <v>1.02029971754631</v>
      </c>
      <c r="H34">
        <v>5.4349215828419201E-2</v>
      </c>
      <c r="I34" t="s">
        <v>169</v>
      </c>
      <c r="J34" t="s">
        <v>169</v>
      </c>
      <c r="K34" t="s">
        <v>169</v>
      </c>
      <c r="L34" t="s">
        <v>169</v>
      </c>
      <c r="M34" t="s">
        <v>169</v>
      </c>
      <c r="N34" t="s">
        <v>169</v>
      </c>
      <c r="P34" t="str">
        <f t="shared" si="4"/>
        <v>^</v>
      </c>
      <c r="Q34" t="str">
        <f t="shared" si="5"/>
        <v>^</v>
      </c>
      <c r="R34" t="str">
        <f t="shared" si="6"/>
        <v/>
      </c>
      <c r="S34" t="str">
        <f t="shared" si="7"/>
        <v/>
      </c>
    </row>
    <row r="35" spans="1:19" x14ac:dyDescent="0.25">
      <c r="A35">
        <v>34</v>
      </c>
      <c r="B35" t="s">
        <v>58</v>
      </c>
      <c r="C35">
        <v>-1.61433360301156</v>
      </c>
      <c r="D35">
        <v>1.0682359141855</v>
      </c>
      <c r="E35">
        <v>0.130733809236877</v>
      </c>
      <c r="F35">
        <v>-1.6507760599060599</v>
      </c>
      <c r="G35">
        <v>1.03670293711779</v>
      </c>
      <c r="H35">
        <v>0.111309953415812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-1.73910527968437</v>
      </c>
      <c r="D36">
        <v>1.05766467900686</v>
      </c>
      <c r="E36">
        <v>0.10011673859921601</v>
      </c>
      <c r="F36">
        <v>-1.74560936859202</v>
      </c>
      <c r="G36">
        <v>1.02715723927349</v>
      </c>
      <c r="H36">
        <v>8.9233145120416593E-2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56</v>
      </c>
      <c r="C37">
        <v>-2.0291655708249401</v>
      </c>
      <c r="D37">
        <v>1.0868302381350601</v>
      </c>
      <c r="E37">
        <v>6.1894711847554899E-2</v>
      </c>
      <c r="F37">
        <v>-2.09202813581327</v>
      </c>
      <c r="G37">
        <v>1.0541922078739601</v>
      </c>
      <c r="H37">
        <v>4.7201850177285898E-2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60</v>
      </c>
      <c r="C38">
        <v>-1.9902415491513801</v>
      </c>
      <c r="D38">
        <v>1.08582285901729</v>
      </c>
      <c r="E38">
        <v>6.68123986811162E-2</v>
      </c>
      <c r="F38">
        <v>-1.9897936990831799</v>
      </c>
      <c r="G38">
        <v>1.0517412826349599</v>
      </c>
      <c r="H38">
        <v>5.8503752540202597E-2</v>
      </c>
      <c r="I38" t="s">
        <v>169</v>
      </c>
      <c r="J38" t="s">
        <v>169</v>
      </c>
      <c r="K38" t="s">
        <v>169</v>
      </c>
      <c r="L38" t="s">
        <v>169</v>
      </c>
      <c r="M38" t="s">
        <v>169</v>
      </c>
      <c r="N38" t="s">
        <v>169</v>
      </c>
      <c r="P38" t="str">
        <f t="shared" si="4"/>
        <v>^</v>
      </c>
      <c r="Q38" t="str">
        <f t="shared" si="5"/>
        <v>^</v>
      </c>
      <c r="R38" t="str">
        <f t="shared" si="6"/>
        <v/>
      </c>
      <c r="S38" t="str">
        <f t="shared" si="7"/>
        <v/>
      </c>
    </row>
    <row r="39" spans="1:19" x14ac:dyDescent="0.25">
      <c r="A39">
        <v>38</v>
      </c>
      <c r="B39" t="s">
        <v>48</v>
      </c>
      <c r="C39">
        <v>-1.67837357262213</v>
      </c>
      <c r="D39">
        <v>1.1206885565148501</v>
      </c>
      <c r="E39">
        <v>0.134230157191499</v>
      </c>
      <c r="F39">
        <v>-1.7416080196610499</v>
      </c>
      <c r="G39">
        <v>1.0807781480571801</v>
      </c>
      <c r="H39">
        <v>0.107084080366031</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57</v>
      </c>
      <c r="C40">
        <v>-2.5500320467126101</v>
      </c>
      <c r="D40">
        <v>1.2106856643312101</v>
      </c>
      <c r="E40">
        <v>3.51808230407216E-2</v>
      </c>
      <c r="F40">
        <v>-2.4788172298868498</v>
      </c>
      <c r="G40">
        <v>1.1477100140980401</v>
      </c>
      <c r="H40">
        <v>3.0788618471858702E-2</v>
      </c>
      <c r="I40" t="s">
        <v>169</v>
      </c>
      <c r="J40" t="s">
        <v>169</v>
      </c>
      <c r="K40" t="s">
        <v>169</v>
      </c>
      <c r="L40" t="s">
        <v>169</v>
      </c>
      <c r="M40" t="s">
        <v>169</v>
      </c>
      <c r="N40" t="s">
        <v>169</v>
      </c>
      <c r="P40" t="str">
        <f t="shared" si="4"/>
        <v>*</v>
      </c>
      <c r="Q40" t="str">
        <f t="shared" si="5"/>
        <v>*</v>
      </c>
      <c r="R40" t="str">
        <f t="shared" si="6"/>
        <v/>
      </c>
      <c r="S40" t="str">
        <f t="shared" si="7"/>
        <v/>
      </c>
    </row>
    <row r="41" spans="1:19" x14ac:dyDescent="0.25">
      <c r="A41">
        <v>40</v>
      </c>
      <c r="B41" t="s">
        <v>54</v>
      </c>
      <c r="C41">
        <v>-1.5238120064648999</v>
      </c>
      <c r="D41">
        <v>1.09830265671423</v>
      </c>
      <c r="E41">
        <v>0.16531236070119101</v>
      </c>
      <c r="F41">
        <v>-1.46806298219579</v>
      </c>
      <c r="G41">
        <v>1.06202586056518</v>
      </c>
      <c r="H41">
        <v>0.166872486684539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66</v>
      </c>
      <c r="C42">
        <v>-1.65104814421749</v>
      </c>
      <c r="D42">
        <v>1.0924421170723499</v>
      </c>
      <c r="E42">
        <v>0.13070262272601299</v>
      </c>
      <c r="F42">
        <v>-1.7453559934048799</v>
      </c>
      <c r="G42">
        <v>1.0585425997692699</v>
      </c>
      <c r="H42">
        <v>9.91826222081615E-2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64</v>
      </c>
      <c r="C43">
        <v>-1.7975696487272099</v>
      </c>
      <c r="D43">
        <v>1.38641728904465</v>
      </c>
      <c r="E43">
        <v>0.19478350487929899</v>
      </c>
      <c r="F43">
        <v>-1.8563158951344401</v>
      </c>
      <c r="G43">
        <v>1.31487808771908</v>
      </c>
      <c r="H43">
        <v>0.15801535203929701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52</v>
      </c>
      <c r="C44">
        <v>-1.98291084092224</v>
      </c>
      <c r="D44">
        <v>1.14660317016018</v>
      </c>
      <c r="E44">
        <v>8.3741380002372107E-2</v>
      </c>
      <c r="F44">
        <v>-1.9818202584124001</v>
      </c>
      <c r="G44">
        <v>1.10944990389979</v>
      </c>
      <c r="H44">
        <v>7.4049253607819596E-2</v>
      </c>
      <c r="I44" t="s">
        <v>169</v>
      </c>
      <c r="J44" t="s">
        <v>169</v>
      </c>
      <c r="K44" t="s">
        <v>169</v>
      </c>
      <c r="L44" t="s">
        <v>169</v>
      </c>
      <c r="M44" t="s">
        <v>169</v>
      </c>
      <c r="N44" t="s">
        <v>169</v>
      </c>
      <c r="P44" t="str">
        <f t="shared" si="4"/>
        <v>^</v>
      </c>
      <c r="Q44" t="str">
        <f t="shared" si="5"/>
        <v>^</v>
      </c>
      <c r="R44" t="str">
        <f t="shared" si="6"/>
        <v/>
      </c>
      <c r="S44" t="str">
        <f t="shared" si="7"/>
        <v/>
      </c>
    </row>
    <row r="45" spans="1:19" x14ac:dyDescent="0.25">
      <c r="A45">
        <v>44</v>
      </c>
      <c r="B45" t="s">
        <v>67</v>
      </c>
      <c r="C45">
        <v>-1.96320070923212</v>
      </c>
      <c r="D45">
        <v>1.10238259724292</v>
      </c>
      <c r="E45">
        <v>7.4933599668665599E-2</v>
      </c>
      <c r="F45">
        <v>-1.9589716735934</v>
      </c>
      <c r="G45">
        <v>1.06838414773587</v>
      </c>
      <c r="H45">
        <v>6.6715825455434002E-2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65</v>
      </c>
      <c r="C46">
        <v>-2.76781479630518</v>
      </c>
      <c r="D46">
        <v>1.22551818555599</v>
      </c>
      <c r="E46">
        <v>2.3915420567113699E-2</v>
      </c>
      <c r="F46">
        <v>-2.6909889286024402</v>
      </c>
      <c r="G46">
        <v>1.1819771053260599</v>
      </c>
      <c r="H46">
        <v>2.2805074113044301E-2</v>
      </c>
      <c r="I46" t="s">
        <v>169</v>
      </c>
      <c r="J46" t="s">
        <v>169</v>
      </c>
      <c r="K46" t="s">
        <v>169</v>
      </c>
      <c r="L46" t="s">
        <v>169</v>
      </c>
      <c r="M46" t="s">
        <v>169</v>
      </c>
      <c r="N46" t="s">
        <v>169</v>
      </c>
      <c r="P46" t="str">
        <f t="shared" si="4"/>
        <v>*</v>
      </c>
      <c r="Q46" t="str">
        <f t="shared" si="5"/>
        <v>*</v>
      </c>
      <c r="R46" t="str">
        <f t="shared" si="6"/>
        <v/>
      </c>
      <c r="S46" t="str">
        <f t="shared" si="7"/>
        <v/>
      </c>
    </row>
    <row r="47" spans="1:19" x14ac:dyDescent="0.25">
      <c r="A47">
        <v>46</v>
      </c>
      <c r="B47" t="s">
        <v>59</v>
      </c>
      <c r="C47">
        <v>-2.2929879172215002</v>
      </c>
      <c r="D47">
        <v>1.1072052661659</v>
      </c>
      <c r="E47">
        <v>3.83616818072854E-2</v>
      </c>
      <c r="F47">
        <v>-2.2268299599933998</v>
      </c>
      <c r="G47">
        <v>1.0713027408928899</v>
      </c>
      <c r="H47">
        <v>3.76524065756451E-2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-1.3893765770955799</v>
      </c>
      <c r="D48">
        <v>1.1983736519658199</v>
      </c>
      <c r="E48">
        <v>0.246299240424663</v>
      </c>
      <c r="F48">
        <v>-1.3179710621132401</v>
      </c>
      <c r="G48">
        <v>1.15826304906014</v>
      </c>
      <c r="H48">
        <v>0.25516817651374202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-1.68843663402705</v>
      </c>
      <c r="D49">
        <v>1.32916316735107</v>
      </c>
      <c r="E49">
        <v>0.203977610713209</v>
      </c>
      <c r="F49">
        <v>-1.44592723626083</v>
      </c>
      <c r="G49">
        <v>1.24995346861085</v>
      </c>
      <c r="H49">
        <v>0.247360272844412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53</v>
      </c>
      <c r="C50">
        <v>-1.4767653837961301</v>
      </c>
      <c r="D50">
        <v>1.1975661631188099</v>
      </c>
      <c r="E50">
        <v>0.21752395803031799</v>
      </c>
      <c r="F50">
        <v>-1.6042866415753601</v>
      </c>
      <c r="G50">
        <v>1.1462282833991499</v>
      </c>
      <c r="H50">
        <v>0.161626458973509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-3.3335024167868901</v>
      </c>
      <c r="D51">
        <v>1.49453919219445</v>
      </c>
      <c r="E51">
        <v>2.5717251602831899E-2</v>
      </c>
      <c r="F51">
        <v>-3.3545124094402698</v>
      </c>
      <c r="G51">
        <v>1.4367726768306901</v>
      </c>
      <c r="H51">
        <v>1.9556215292930699E-2</v>
      </c>
      <c r="I51" t="s">
        <v>169</v>
      </c>
      <c r="J51" t="s">
        <v>169</v>
      </c>
      <c r="K51" t="s">
        <v>169</v>
      </c>
      <c r="L51" t="s">
        <v>169</v>
      </c>
      <c r="M51" t="s">
        <v>169</v>
      </c>
      <c r="N51" t="s">
        <v>169</v>
      </c>
      <c r="P51" t="str">
        <f t="shared" si="4"/>
        <v>*</v>
      </c>
      <c r="Q51" t="str">
        <f t="shared" si="5"/>
        <v>*</v>
      </c>
      <c r="R51" t="str">
        <f t="shared" si="6"/>
        <v/>
      </c>
      <c r="S51" t="str">
        <f t="shared" si="7"/>
        <v/>
      </c>
    </row>
    <row r="52" spans="1:19" x14ac:dyDescent="0.25">
      <c r="A52">
        <v>51</v>
      </c>
      <c r="B52" t="s">
        <v>74</v>
      </c>
      <c r="C52">
        <v>-2.2053854100198</v>
      </c>
      <c r="D52">
        <v>1.5299320560902401</v>
      </c>
      <c r="E52">
        <v>0.149445626833491</v>
      </c>
      <c r="F52">
        <v>-2.1617883099686201</v>
      </c>
      <c r="G52">
        <v>1.4565329638314299</v>
      </c>
      <c r="H52">
        <v>0.137755490150344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84</v>
      </c>
      <c r="C53">
        <v>-1.98430388584131</v>
      </c>
      <c r="D53">
        <v>1.58029084749135</v>
      </c>
      <c r="E53">
        <v>0.20924021312288399</v>
      </c>
      <c r="F53">
        <v>-2.1102311839772501</v>
      </c>
      <c r="G53">
        <v>1.50020609735198</v>
      </c>
      <c r="H53">
        <v>0.15953786787407201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72</v>
      </c>
      <c r="C54">
        <v>-2.3650890119061501</v>
      </c>
      <c r="D54">
        <v>1.52995528870729</v>
      </c>
      <c r="E54">
        <v>0.122139593825764</v>
      </c>
      <c r="F54">
        <v>-2.3582579189289801</v>
      </c>
      <c r="G54">
        <v>1.4572979099502399</v>
      </c>
      <c r="H54">
        <v>0.10561086354031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79</v>
      </c>
      <c r="C55">
        <v>-2.3742182235686702</v>
      </c>
      <c r="D55">
        <v>1.5258837818011799</v>
      </c>
      <c r="E55">
        <v>0.119716966229033</v>
      </c>
      <c r="F55">
        <v>-2.36848402465291</v>
      </c>
      <c r="G55">
        <v>1.45237769334286</v>
      </c>
      <c r="H55">
        <v>0.10294030541933399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76</v>
      </c>
      <c r="C56">
        <v>-2.13790477651514</v>
      </c>
      <c r="D56">
        <v>1.5314145938191599</v>
      </c>
      <c r="E56">
        <v>0.16270466278110901</v>
      </c>
      <c r="F56">
        <v>-2.1032861336756898</v>
      </c>
      <c r="G56">
        <v>1.45815444690475</v>
      </c>
      <c r="H56">
        <v>0.14918102554691201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71</v>
      </c>
      <c r="C57">
        <v>-1.7967818546115599</v>
      </c>
      <c r="D57">
        <v>1.5477250746340701</v>
      </c>
      <c r="E57">
        <v>0.245675259471382</v>
      </c>
      <c r="F57">
        <v>-1.91698629190698</v>
      </c>
      <c r="G57">
        <v>1.47172350744569</v>
      </c>
      <c r="H57">
        <v>0.19273009986230599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77</v>
      </c>
      <c r="C58">
        <v>-1.9222878975137301</v>
      </c>
      <c r="D58">
        <v>1.5492011833766199</v>
      </c>
      <c r="E58">
        <v>0.21467032280946199</v>
      </c>
      <c r="F58">
        <v>-1.92320110982939</v>
      </c>
      <c r="G58">
        <v>1.4719408044098199</v>
      </c>
      <c r="H58">
        <v>0.191357079513305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78</v>
      </c>
      <c r="C59">
        <v>-2.0978164266011099</v>
      </c>
      <c r="D59">
        <v>1.5141017405019099</v>
      </c>
      <c r="E59">
        <v>0.16589388797722199</v>
      </c>
      <c r="F59">
        <v>-2.1105311868698098</v>
      </c>
      <c r="G59">
        <v>1.44166045239091</v>
      </c>
      <c r="H59">
        <v>0.143205266250654</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-2.1063805912075302</v>
      </c>
      <c r="D60">
        <v>1.55166112988305</v>
      </c>
      <c r="E60">
        <v>0.174622269161744</v>
      </c>
      <c r="F60">
        <v>-2.0518022382627801</v>
      </c>
      <c r="G60">
        <v>1.4778266559287101</v>
      </c>
      <c r="H60">
        <v>0.16501780751988401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-2.1278860655657601</v>
      </c>
      <c r="D61">
        <v>1.5481635571880801</v>
      </c>
      <c r="E61">
        <v>0.16929948469084899</v>
      </c>
      <c r="F61">
        <v>-2.1576974396034201</v>
      </c>
      <c r="G61">
        <v>1.47145710671109</v>
      </c>
      <c r="H61">
        <v>0.142548091627761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-2.1121725025243299</v>
      </c>
      <c r="D62">
        <v>1.5853627584082099</v>
      </c>
      <c r="E62">
        <v>0.182762932562999</v>
      </c>
      <c r="F62">
        <v>-1.9749276463013901</v>
      </c>
      <c r="G62">
        <v>1.4982120032178099</v>
      </c>
      <c r="H62">
        <v>0.18744014923059699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68</v>
      </c>
      <c r="C63">
        <v>-1.81840441780175</v>
      </c>
      <c r="D63">
        <v>1.6215572319400899</v>
      </c>
      <c r="E63">
        <v>0.26212022381637101</v>
      </c>
      <c r="F63">
        <v>-1.69079552777499</v>
      </c>
      <c r="G63">
        <v>1.53364322505373</v>
      </c>
      <c r="H63">
        <v>0.27025742749915999</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75</v>
      </c>
      <c r="C64">
        <v>-1.58388863773098</v>
      </c>
      <c r="D64">
        <v>1.60128850630941</v>
      </c>
      <c r="E64">
        <v>0.32259766633141401</v>
      </c>
      <c r="F64">
        <v>-1.70416565314062</v>
      </c>
      <c r="G64">
        <v>1.5224245018882401</v>
      </c>
      <c r="H64">
        <v>0.26297970818746502</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82</v>
      </c>
      <c r="C65">
        <v>-2.3792561079048098</v>
      </c>
      <c r="D65">
        <v>1.5994787758686599</v>
      </c>
      <c r="E65">
        <v>0.13687761747635499</v>
      </c>
      <c r="F65">
        <v>-2.39145217909673</v>
      </c>
      <c r="G65">
        <v>1.5218355106450401</v>
      </c>
      <c r="H65">
        <v>0.116083686403916</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83</v>
      </c>
      <c r="C66">
        <v>-2.5079319101819899</v>
      </c>
      <c r="D66">
        <v>1.8598911216537299</v>
      </c>
      <c r="E66">
        <v>0.17752030617825201</v>
      </c>
      <c r="F66">
        <v>-2.2074303446458798</v>
      </c>
      <c r="G66">
        <v>1.77118788584009</v>
      </c>
      <c r="H66">
        <v>0.21265450941820799</v>
      </c>
      <c r="I66" t="s">
        <v>169</v>
      </c>
      <c r="J66" t="s">
        <v>169</v>
      </c>
      <c r="K66" t="s">
        <v>169</v>
      </c>
      <c r="L66" t="s">
        <v>169</v>
      </c>
      <c r="M66" t="s">
        <v>169</v>
      </c>
      <c r="N66" t="s">
        <v>169</v>
      </c>
      <c r="P66" t="str">
        <f t="shared" si="4"/>
        <v/>
      </c>
      <c r="Q66" t="str">
        <f t="shared" si="5"/>
        <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D23" sqref="D23"/>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-0.463406231267117</v>
      </c>
      <c r="D2">
        <v>0.28261705051900299</v>
      </c>
      <c r="E2">
        <v>0.10106825561613</v>
      </c>
      <c r="F2">
        <v>-0.55629677894895802</v>
      </c>
      <c r="G2">
        <v>0.25469304832263701</v>
      </c>
      <c r="H2">
        <v>2.8948644240109501E-2</v>
      </c>
      <c r="I2">
        <v>-0.41462420198291999</v>
      </c>
      <c r="J2">
        <v>0.27996048719268601</v>
      </c>
      <c r="K2">
        <v>0.13860398409244101</v>
      </c>
      <c r="L2">
        <v>-0.50925290210809204</v>
      </c>
      <c r="M2">
        <v>0.25239286988654402</v>
      </c>
      <c r="N2">
        <v>4.3622593892404797E-2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-3.87207286106315E-2</v>
      </c>
      <c r="D3">
        <v>7.5704393207550805E-2</v>
      </c>
      <c r="E3">
        <v>0.60902011634054898</v>
      </c>
      <c r="F3">
        <v>-1.03099779953537E-2</v>
      </c>
      <c r="G3">
        <v>7.2023765195153994E-2</v>
      </c>
      <c r="H3">
        <v>0.88617417335042103</v>
      </c>
      <c r="I3">
        <v>-1.24753301303278E-2</v>
      </c>
      <c r="J3">
        <v>7.4330453295922402E-2</v>
      </c>
      <c r="K3">
        <v>0.86671225614759395</v>
      </c>
      <c r="L3">
        <v>-1.0422124039883201E-2</v>
      </c>
      <c r="M3">
        <v>6.4364772319474295E-2</v>
      </c>
      <c r="N3">
        <v>0.87136664935868502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-0.15692944483693</v>
      </c>
      <c r="D4">
        <v>9.0827086738855395E-2</v>
      </c>
      <c r="E4">
        <v>8.4027238163513901E-2</v>
      </c>
      <c r="F4">
        <v>-0.148892182067422</v>
      </c>
      <c r="G4">
        <v>8.8959930555791503E-2</v>
      </c>
      <c r="H4">
        <v>9.4189692500933203E-2</v>
      </c>
      <c r="I4">
        <v>-0.10721630317877701</v>
      </c>
      <c r="J4">
        <v>8.8829958021101704E-2</v>
      </c>
      <c r="K4">
        <v>0.22743845704917001</v>
      </c>
      <c r="L4">
        <v>-0.136666884321099</v>
      </c>
      <c r="M4">
        <v>7.3700556286308797E-2</v>
      </c>
      <c r="N4">
        <v>6.3688603089675097E-2</v>
      </c>
      <c r="P4" t="str">
        <f t="shared" si="0"/>
        <v>^</v>
      </c>
      <c r="Q4" t="str">
        <f t="shared" si="1"/>
        <v>^</v>
      </c>
      <c r="R4" t="str">
        <f t="shared" si="2"/>
        <v/>
      </c>
      <c r="S4" t="str">
        <f t="shared" si="3"/>
        <v>^</v>
      </c>
    </row>
    <row r="5" spans="1:19" x14ac:dyDescent="0.25">
      <c r="A5">
        <v>4</v>
      </c>
      <c r="B5" t="s">
        <v>25</v>
      </c>
      <c r="C5">
        <v>5.6983134133591802E-2</v>
      </c>
      <c r="D5">
        <v>0.10468665752782701</v>
      </c>
      <c r="E5">
        <v>0.58622067712318404</v>
      </c>
      <c r="F5">
        <v>8.20014920037615E-2</v>
      </c>
      <c r="G5">
        <v>9.0512525214324596E-2</v>
      </c>
      <c r="H5">
        <v>0.36495255293168</v>
      </c>
      <c r="I5">
        <v>5.5044332846779002E-2</v>
      </c>
      <c r="J5">
        <v>0.102712520742789</v>
      </c>
      <c r="K5">
        <v>0.59202300136993302</v>
      </c>
      <c r="L5">
        <v>8.9764251567126599E-2</v>
      </c>
      <c r="M5">
        <v>8.8326128465116005E-2</v>
      </c>
      <c r="N5">
        <v>0.30949513340370799</v>
      </c>
      <c r="P5" t="str">
        <f t="shared" si="0"/>
        <v/>
      </c>
      <c r="Q5" t="str">
        <f t="shared" si="1"/>
        <v/>
      </c>
      <c r="R5" t="str">
        <f t="shared" si="2"/>
        <v/>
      </c>
      <c r="S5" t="str">
        <f t="shared" si="3"/>
        <v/>
      </c>
    </row>
    <row r="6" spans="1:19" x14ac:dyDescent="0.25">
      <c r="A6">
        <v>5</v>
      </c>
      <c r="B6" t="s">
        <v>26</v>
      </c>
      <c r="C6">
        <v>9.7469931135718904E-2</v>
      </c>
      <c r="D6">
        <v>0.20686072260266</v>
      </c>
      <c r="E6">
        <v>0.63750772660959498</v>
      </c>
      <c r="F6">
        <v>0.11743877937050801</v>
      </c>
      <c r="G6">
        <v>0.18217030162060599</v>
      </c>
      <c r="H6">
        <v>0.51914443799298005</v>
      </c>
      <c r="I6">
        <v>7.1199321540341906E-2</v>
      </c>
      <c r="J6">
        <v>0.20088493644208899</v>
      </c>
      <c r="K6">
        <v>0.72301787292132302</v>
      </c>
      <c r="L6">
        <v>8.6590249788455906E-2</v>
      </c>
      <c r="M6">
        <v>0.17454056848753199</v>
      </c>
      <c r="N6">
        <v>0.61982113585874599</v>
      </c>
      <c r="P6" t="str">
        <f t="shared" si="0"/>
        <v/>
      </c>
      <c r="Q6" t="str">
        <f t="shared" si="1"/>
        <v/>
      </c>
      <c r="R6" t="str">
        <f t="shared" si="2"/>
        <v/>
      </c>
      <c r="S6" t="str">
        <f t="shared" si="3"/>
        <v/>
      </c>
    </row>
    <row r="7" spans="1:19" x14ac:dyDescent="0.25">
      <c r="A7">
        <v>6</v>
      </c>
      <c r="B7" t="s">
        <v>30</v>
      </c>
      <c r="C7">
        <v>-6.4503418061080398E-2</v>
      </c>
      <c r="D7">
        <v>9.7722562728705803E-2</v>
      </c>
      <c r="E7">
        <v>0.50921097080965805</v>
      </c>
      <c r="F7">
        <v>-4.4422451644099699E-2</v>
      </c>
      <c r="G7">
        <v>8.1486677615437306E-2</v>
      </c>
      <c r="H7">
        <v>0.58565044659221999</v>
      </c>
      <c r="I7">
        <v>-9.7129359513506403E-2</v>
      </c>
      <c r="J7">
        <v>9.5433482901440006E-2</v>
      </c>
      <c r="K7">
        <v>0.30878715445117699</v>
      </c>
      <c r="L7">
        <v>-8.2635906234411902E-2</v>
      </c>
      <c r="M7">
        <v>7.9071053243268699E-2</v>
      </c>
      <c r="N7">
        <v>0.29598406858047699</v>
      </c>
      <c r="P7" t="str">
        <f t="shared" si="0"/>
        <v/>
      </c>
      <c r="Q7" t="str">
        <f t="shared" si="1"/>
        <v/>
      </c>
      <c r="R7" t="str">
        <f t="shared" si="2"/>
        <v/>
      </c>
      <c r="S7" t="str">
        <f t="shared" si="3"/>
        <v/>
      </c>
    </row>
    <row r="8" spans="1:19" x14ac:dyDescent="0.25">
      <c r="A8">
        <v>7</v>
      </c>
      <c r="B8" t="s">
        <v>27</v>
      </c>
      <c r="C8">
        <v>-8.0861420827213495E-2</v>
      </c>
      <c r="D8">
        <v>0.19840272796828601</v>
      </c>
      <c r="E8">
        <v>0.68359523690451196</v>
      </c>
      <c r="F8">
        <v>-4.5531796235387299E-2</v>
      </c>
      <c r="G8">
        <v>0.17477064043360699</v>
      </c>
      <c r="H8">
        <v>0.79446026733575603</v>
      </c>
      <c r="I8">
        <v>-0.14569365429839001</v>
      </c>
      <c r="J8">
        <v>0.18673710157049001</v>
      </c>
      <c r="K8">
        <v>0.43526885207670601</v>
      </c>
      <c r="L8">
        <v>-0.11996340147817</v>
      </c>
      <c r="M8">
        <v>0.16172798922193701</v>
      </c>
      <c r="N8">
        <v>0.45823257915920002</v>
      </c>
      <c r="P8" t="str">
        <f t="shared" si="0"/>
        <v/>
      </c>
      <c r="Q8" t="str">
        <f t="shared" si="1"/>
        <v/>
      </c>
      <c r="R8" t="str">
        <f t="shared" si="2"/>
        <v/>
      </c>
      <c r="S8" t="str">
        <f t="shared" si="3"/>
        <v/>
      </c>
    </row>
    <row r="9" spans="1:19" x14ac:dyDescent="0.25">
      <c r="A9">
        <v>8</v>
      </c>
      <c r="B9" t="s">
        <v>29</v>
      </c>
      <c r="C9">
        <v>-9.2116833197250003E-2</v>
      </c>
      <c r="D9">
        <v>8.7655449120943196E-2</v>
      </c>
      <c r="E9">
        <v>0.29330597866637498</v>
      </c>
      <c r="F9">
        <v>-7.2074953280830106E-2</v>
      </c>
      <c r="G9">
        <v>7.3676597446140094E-2</v>
      </c>
      <c r="H9">
        <v>0.32794517708236298</v>
      </c>
      <c r="I9">
        <v>-0.104085960664099</v>
      </c>
      <c r="J9">
        <v>8.5886192835565298E-2</v>
      </c>
      <c r="K9">
        <v>0.22554850666505999</v>
      </c>
      <c r="L9">
        <v>-9.1726327158105997E-2</v>
      </c>
      <c r="M9">
        <v>7.1906492564257907E-2</v>
      </c>
      <c r="N9">
        <v>0.20208512398730899</v>
      </c>
      <c r="P9" t="str">
        <f t="shared" si="0"/>
        <v/>
      </c>
      <c r="Q9" t="str">
        <f t="shared" si="1"/>
        <v/>
      </c>
      <c r="R9" t="str">
        <f t="shared" si="2"/>
        <v/>
      </c>
      <c r="S9" t="str">
        <f t="shared" si="3"/>
        <v/>
      </c>
    </row>
    <row r="10" spans="1:19" x14ac:dyDescent="0.25">
      <c r="A10">
        <v>9</v>
      </c>
      <c r="B10" t="s">
        <v>28</v>
      </c>
      <c r="C10">
        <v>-3.21795931937073E-2</v>
      </c>
      <c r="D10">
        <v>0.29296014813809901</v>
      </c>
      <c r="E10">
        <v>0.91253396505319495</v>
      </c>
      <c r="F10">
        <v>7.02348073572613E-2</v>
      </c>
      <c r="G10">
        <v>0.25653223272522502</v>
      </c>
      <c r="H10">
        <v>0.784249462081688</v>
      </c>
      <c r="I10">
        <v>-4.53996036197497E-2</v>
      </c>
      <c r="J10">
        <v>0.28914670592754699</v>
      </c>
      <c r="K10">
        <v>0.875235115406238</v>
      </c>
      <c r="L10">
        <v>3.9359266377782302E-2</v>
      </c>
      <c r="M10">
        <v>0.25194704495509301</v>
      </c>
      <c r="N10">
        <v>0.87585930279308399</v>
      </c>
      <c r="P10" t="str">
        <f t="shared" si="0"/>
        <v/>
      </c>
      <c r="Q10" t="str">
        <f t="shared" si="1"/>
        <v/>
      </c>
      <c r="R10" t="str">
        <f t="shared" si="2"/>
        <v/>
      </c>
      <c r="S10" t="str">
        <f t="shared" si="3"/>
        <v/>
      </c>
    </row>
    <row r="11" spans="1:19" x14ac:dyDescent="0.25">
      <c r="A11">
        <v>10</v>
      </c>
      <c r="B11" t="s">
        <v>31</v>
      </c>
      <c r="C11">
        <v>-7.1124667349792906E-2</v>
      </c>
      <c r="D11">
        <v>2.3881105919018101E-2</v>
      </c>
      <c r="E11">
        <v>2.89869173151935E-3</v>
      </c>
      <c r="F11">
        <v>-7.3726368363993197E-2</v>
      </c>
      <c r="G11">
        <v>2.1529697727530699E-2</v>
      </c>
      <c r="H11">
        <v>6.1615103541139301E-4</v>
      </c>
      <c r="I11">
        <v>-6.8581107058650101E-2</v>
      </c>
      <c r="J11">
        <v>2.3487451842719699E-2</v>
      </c>
      <c r="K11">
        <v>3.5013910942606201E-3</v>
      </c>
      <c r="L11">
        <v>-7.0240292411158797E-2</v>
      </c>
      <c r="M11">
        <v>2.08084124283501E-2</v>
      </c>
      <c r="N11">
        <v>7.3662439902932603E-4</v>
      </c>
      <c r="P11" t="str">
        <f t="shared" si="0"/>
        <v>**</v>
      </c>
      <c r="Q11" t="str">
        <f t="shared" si="1"/>
        <v>***</v>
      </c>
      <c r="R11" t="str">
        <f t="shared" si="2"/>
        <v>**</v>
      </c>
      <c r="S11" t="str">
        <f t="shared" si="3"/>
        <v>***</v>
      </c>
    </row>
    <row r="12" spans="1:19" x14ac:dyDescent="0.25">
      <c r="A12">
        <v>11</v>
      </c>
      <c r="B12" t="s">
        <v>172</v>
      </c>
      <c r="C12">
        <v>-1.2708857546219999E-3</v>
      </c>
      <c r="D12">
        <v>0.11240101363522</v>
      </c>
      <c r="E12">
        <v>0.99097874223639404</v>
      </c>
      <c r="F12">
        <v>-2.21642557002277E-3</v>
      </c>
      <c r="G12">
        <v>0.10273568215489</v>
      </c>
      <c r="H12">
        <v>0.98278772739630804</v>
      </c>
      <c r="I12">
        <v>5.5212245978353398E-2</v>
      </c>
      <c r="J12">
        <v>0.109590810451813</v>
      </c>
      <c r="K12">
        <v>0.61439939031542201</v>
      </c>
      <c r="L12">
        <v>6.5321261952037704E-2</v>
      </c>
      <c r="M12">
        <v>9.9887666663560595E-2</v>
      </c>
      <c r="N12">
        <v>0.51314581020295702</v>
      </c>
      <c r="P12" t="str">
        <f t="shared" si="0"/>
        <v/>
      </c>
      <c r="Q12" t="str">
        <f t="shared" si="1"/>
        <v/>
      </c>
      <c r="R12" t="str">
        <f t="shared" si="2"/>
        <v/>
      </c>
      <c r="S12" t="str">
        <f t="shared" si="3"/>
        <v/>
      </c>
    </row>
    <row r="13" spans="1:19" x14ac:dyDescent="0.25">
      <c r="A13">
        <v>12</v>
      </c>
      <c r="B13" t="s">
        <v>32</v>
      </c>
      <c r="C13">
        <v>1.30326447926957E-2</v>
      </c>
      <c r="D13">
        <v>5.2588233661802299E-2</v>
      </c>
      <c r="E13">
        <v>0.80427031440831698</v>
      </c>
      <c r="F13">
        <v>1.48043462096277E-2</v>
      </c>
      <c r="G13">
        <v>4.6804048435809001E-2</v>
      </c>
      <c r="H13">
        <v>0.75177115147670304</v>
      </c>
      <c r="I13">
        <v>1.03357786656553E-2</v>
      </c>
      <c r="J13">
        <v>5.1119952014958503E-2</v>
      </c>
      <c r="K13">
        <v>0.83977070507819396</v>
      </c>
      <c r="L13">
        <v>1.8056759671986701E-2</v>
      </c>
      <c r="M13">
        <v>4.4927819086249897E-2</v>
      </c>
      <c r="N13">
        <v>0.68775321318219995</v>
      </c>
      <c r="P13" t="str">
        <f t="shared" si="0"/>
        <v/>
      </c>
      <c r="Q13" t="str">
        <f t="shared" si="1"/>
        <v/>
      </c>
      <c r="R13" t="str">
        <f t="shared" si="2"/>
        <v/>
      </c>
      <c r="S13" t="str">
        <f t="shared" si="3"/>
        <v/>
      </c>
    </row>
    <row r="14" spans="1:19" x14ac:dyDescent="0.25">
      <c r="A14">
        <v>13</v>
      </c>
      <c r="B14" t="s">
        <v>33</v>
      </c>
      <c r="C14">
        <v>1.11307228108577E-2</v>
      </c>
      <c r="D14">
        <v>1.07059386520073E-2</v>
      </c>
      <c r="E14">
        <v>0.29848978869998399</v>
      </c>
      <c r="F14">
        <v>1.18547785197565E-2</v>
      </c>
      <c r="G14">
        <v>9.5453041783064504E-3</v>
      </c>
      <c r="H14">
        <v>0.21425547454763799</v>
      </c>
      <c r="I14">
        <v>8.8975303466145503E-3</v>
      </c>
      <c r="J14">
        <v>1.0493704840890501E-2</v>
      </c>
      <c r="K14">
        <v>0.39649801614677699</v>
      </c>
      <c r="L14">
        <v>9.2052712878290602E-3</v>
      </c>
      <c r="M14">
        <v>9.3759153148310504E-3</v>
      </c>
      <c r="N14">
        <v>0.32619851264119698</v>
      </c>
      <c r="P14" t="str">
        <f t="shared" si="0"/>
        <v/>
      </c>
      <c r="Q14" t="str">
        <f t="shared" si="1"/>
        <v/>
      </c>
      <c r="R14" t="str">
        <f t="shared" si="2"/>
        <v/>
      </c>
      <c r="S14" t="str">
        <f t="shared" si="3"/>
        <v/>
      </c>
    </row>
    <row r="15" spans="1:19" x14ac:dyDescent="0.25">
      <c r="A15">
        <v>14</v>
      </c>
      <c r="B15" t="s">
        <v>118</v>
      </c>
      <c r="C15">
        <v>-1.48807919834976E-2</v>
      </c>
      <c r="D15">
        <v>1.89794475345385E-2</v>
      </c>
      <c r="E15">
        <v>0.43301212809989498</v>
      </c>
      <c r="F15">
        <v>-1.26832019918397E-2</v>
      </c>
      <c r="G15">
        <v>1.6262081155581799E-2</v>
      </c>
      <c r="H15">
        <v>0.43543508206689902</v>
      </c>
      <c r="I15">
        <v>-1.55153799010866E-2</v>
      </c>
      <c r="J15">
        <v>1.8653891862452601E-2</v>
      </c>
      <c r="K15">
        <v>0.40554990994652201</v>
      </c>
      <c r="L15">
        <v>-1.44198177975501E-2</v>
      </c>
      <c r="M15">
        <v>1.5894998917366902E-2</v>
      </c>
      <c r="N15">
        <v>0.36430520899081598</v>
      </c>
      <c r="P15" t="str">
        <f t="shared" si="0"/>
        <v/>
      </c>
      <c r="Q15" t="str">
        <f t="shared" si="1"/>
        <v/>
      </c>
      <c r="R15" t="str">
        <f t="shared" si="2"/>
        <v/>
      </c>
      <c r="S15" t="str">
        <f t="shared" si="3"/>
        <v/>
      </c>
    </row>
    <row r="16" spans="1:19" x14ac:dyDescent="0.25">
      <c r="A16">
        <v>15</v>
      </c>
      <c r="B16" t="s">
        <v>34</v>
      </c>
      <c r="C16">
        <v>3.5390279844044999E-3</v>
      </c>
      <c r="D16">
        <v>1.52605371585207E-3</v>
      </c>
      <c r="E16">
        <v>2.0391148971434001E-2</v>
      </c>
      <c r="F16">
        <v>3.3966178114877999E-3</v>
      </c>
      <c r="G16">
        <v>1.2286904605814501E-3</v>
      </c>
      <c r="H16">
        <v>5.7023899217911404E-3</v>
      </c>
      <c r="I16">
        <v>3.5371663196575201E-3</v>
      </c>
      <c r="J16">
        <v>1.5020234129429499E-3</v>
      </c>
      <c r="K16">
        <v>1.8525985352409E-2</v>
      </c>
      <c r="L16">
        <v>3.1795164230523998E-3</v>
      </c>
      <c r="M16">
        <v>1.1890326443936099E-3</v>
      </c>
      <c r="N16">
        <v>7.4944344482110598E-3</v>
      </c>
      <c r="P16" t="str">
        <f t="shared" si="0"/>
        <v>*</v>
      </c>
      <c r="Q16" t="str">
        <f t="shared" si="1"/>
        <v>**</v>
      </c>
      <c r="R16" t="str">
        <f t="shared" si="2"/>
        <v>*</v>
      </c>
      <c r="S16" t="str">
        <f t="shared" si="3"/>
        <v>**</v>
      </c>
    </row>
    <row r="17" spans="1:19" x14ac:dyDescent="0.25">
      <c r="A17">
        <v>16</v>
      </c>
      <c r="B17" t="s">
        <v>35</v>
      </c>
      <c r="C17">
        <v>-1.04023966061416E-3</v>
      </c>
      <c r="D17">
        <v>7.2322230324313398E-4</v>
      </c>
      <c r="E17">
        <v>0.150337571251598</v>
      </c>
      <c r="F17">
        <v>-8.8850070896582601E-4</v>
      </c>
      <c r="G17">
        <v>6.6818548526813E-4</v>
      </c>
      <c r="H17">
        <v>0.18360999740247699</v>
      </c>
      <c r="I17">
        <v>-7.6257014426128603E-4</v>
      </c>
      <c r="J17">
        <v>6.9149760552327704E-4</v>
      </c>
      <c r="K17">
        <v>0.27012245488435099</v>
      </c>
      <c r="L17">
        <v>-6.2712381408277997E-4</v>
      </c>
      <c r="M17">
        <v>6.4075560898619504E-4</v>
      </c>
      <c r="N17">
        <v>0.327715659548867</v>
      </c>
      <c r="P17" t="str">
        <f t="shared" si="0"/>
        <v/>
      </c>
      <c r="Q17" t="str">
        <f t="shared" si="1"/>
        <v/>
      </c>
      <c r="R17" t="str">
        <f t="shared" si="2"/>
        <v/>
      </c>
      <c r="S17" t="str">
        <f t="shared" si="3"/>
        <v/>
      </c>
    </row>
    <row r="18" spans="1:19" x14ac:dyDescent="0.25">
      <c r="A18">
        <v>17</v>
      </c>
      <c r="B18" t="s">
        <v>36</v>
      </c>
      <c r="C18">
        <v>1.04704865596811E-3</v>
      </c>
      <c r="D18">
        <v>4.04669904940095E-4</v>
      </c>
      <c r="E18">
        <v>9.6699276452362204E-3</v>
      </c>
      <c r="F18">
        <v>1.19600794966622E-3</v>
      </c>
      <c r="G18">
        <v>3.4715398706723399E-4</v>
      </c>
      <c r="H18">
        <v>5.7067937230063004E-4</v>
      </c>
      <c r="I18">
        <v>8.4534642158057998E-4</v>
      </c>
      <c r="J18">
        <v>3.9674162708414301E-4</v>
      </c>
      <c r="K18">
        <v>3.3111987456339802E-2</v>
      </c>
      <c r="L18">
        <v>9.4191947091142795E-4</v>
      </c>
      <c r="M18">
        <v>3.3650254621612298E-4</v>
      </c>
      <c r="N18">
        <v>5.1238098825381702E-3</v>
      </c>
      <c r="P18" t="str">
        <f t="shared" si="0"/>
        <v>**</v>
      </c>
      <c r="Q18" t="str">
        <f t="shared" si="1"/>
        <v>***</v>
      </c>
      <c r="R18" t="str">
        <f t="shared" si="2"/>
        <v>*</v>
      </c>
      <c r="S18" t="str">
        <f t="shared" si="3"/>
        <v>**</v>
      </c>
    </row>
    <row r="19" spans="1:19" x14ac:dyDescent="0.25">
      <c r="A19">
        <v>18</v>
      </c>
      <c r="B19" t="s">
        <v>37</v>
      </c>
      <c r="C19">
        <v>-0.11132822148180301</v>
      </c>
      <c r="D19">
        <v>7.2898146744877101E-2</v>
      </c>
      <c r="E19">
        <v>0.12671752081108101</v>
      </c>
      <c r="F19">
        <v>-9.4865116732104696E-2</v>
      </c>
      <c r="G19">
        <v>6.4490913751380996E-2</v>
      </c>
      <c r="H19">
        <v>0.14129538330180799</v>
      </c>
      <c r="I19">
        <v>-0.12009718342583001</v>
      </c>
      <c r="J19">
        <v>7.1556149477483205E-2</v>
      </c>
      <c r="K19">
        <v>9.3276284130176204E-2</v>
      </c>
      <c r="L19">
        <v>-0.102456975908014</v>
      </c>
      <c r="M19">
        <v>6.29087958953162E-2</v>
      </c>
      <c r="N19">
        <v>0.10338522914836799</v>
      </c>
      <c r="P19" t="str">
        <f t="shared" si="0"/>
        <v/>
      </c>
      <c r="Q19" t="str">
        <f t="shared" si="1"/>
        <v/>
      </c>
      <c r="R19" t="str">
        <f t="shared" si="2"/>
        <v>^</v>
      </c>
      <c r="S19" t="str">
        <f t="shared" si="3"/>
        <v/>
      </c>
    </row>
    <row r="20" spans="1:19" x14ac:dyDescent="0.25">
      <c r="A20">
        <v>19</v>
      </c>
      <c r="B20" t="s">
        <v>38</v>
      </c>
      <c r="C20">
        <v>-0.198796296944834</v>
      </c>
      <c r="D20">
        <v>0.109514305837295</v>
      </c>
      <c r="E20">
        <v>6.9484863243427494E-2</v>
      </c>
      <c r="F20">
        <v>-0.193093850464401</v>
      </c>
      <c r="G20">
        <v>9.6285775407931998E-2</v>
      </c>
      <c r="H20">
        <v>4.4917687498541699E-2</v>
      </c>
      <c r="I20">
        <v>-0.19211102193096199</v>
      </c>
      <c r="J20">
        <v>0.10727100809161701</v>
      </c>
      <c r="K20">
        <v>7.3310281030614793E-2</v>
      </c>
      <c r="L20">
        <v>-0.18207051556547299</v>
      </c>
      <c r="M20">
        <v>9.3922372346262203E-2</v>
      </c>
      <c r="N20">
        <v>5.2559659630968397E-2</v>
      </c>
      <c r="P20" t="str">
        <f t="shared" si="0"/>
        <v>^</v>
      </c>
      <c r="Q20" t="str">
        <f t="shared" si="1"/>
        <v>*</v>
      </c>
      <c r="R20" t="str">
        <f t="shared" si="2"/>
        <v>^</v>
      </c>
      <c r="S20" t="str">
        <f t="shared" si="3"/>
        <v>^</v>
      </c>
    </row>
    <row r="21" spans="1:19" x14ac:dyDescent="0.25">
      <c r="A21">
        <v>20</v>
      </c>
      <c r="B21" t="s">
        <v>40</v>
      </c>
      <c r="C21">
        <v>-0.36315531059768202</v>
      </c>
      <c r="D21">
        <v>0.10851222894349501</v>
      </c>
      <c r="E21">
        <v>8.1786638176795101E-4</v>
      </c>
      <c r="F21">
        <v>-0.32202681693637403</v>
      </c>
      <c r="G21">
        <v>8.8545456792916005E-2</v>
      </c>
      <c r="H21">
        <v>2.7598924758448799E-4</v>
      </c>
      <c r="I21">
        <v>-0.38852840087617302</v>
      </c>
      <c r="J21">
        <v>0.10718741131517</v>
      </c>
      <c r="K21">
        <v>2.8923242549783201E-4</v>
      </c>
      <c r="L21">
        <v>-0.35371857313112898</v>
      </c>
      <c r="M21">
        <v>8.6293940666146707E-2</v>
      </c>
      <c r="N21" s="1">
        <v>4.1494505290890698E-5</v>
      </c>
      <c r="P21" t="str">
        <f t="shared" si="0"/>
        <v>***</v>
      </c>
      <c r="Q21" t="str">
        <f t="shared" si="1"/>
        <v>***</v>
      </c>
      <c r="R21" t="str">
        <f t="shared" si="2"/>
        <v>***</v>
      </c>
      <c r="S21" t="str">
        <f t="shared" si="3"/>
        <v>***</v>
      </c>
    </row>
    <row r="22" spans="1:19" x14ac:dyDescent="0.25">
      <c r="A22">
        <v>21</v>
      </c>
      <c r="B22" t="s">
        <v>41</v>
      </c>
      <c r="C22">
        <v>-0.10290054235780501</v>
      </c>
      <c r="D22">
        <v>8.3412325175437896E-2</v>
      </c>
      <c r="E22">
        <v>0.21733814664083301</v>
      </c>
      <c r="F22">
        <v>-3.8592341902737498E-2</v>
      </c>
      <c r="G22">
        <v>6.7184516714534598E-2</v>
      </c>
      <c r="H22">
        <v>0.56568148923955996</v>
      </c>
      <c r="I22">
        <v>-0.12832238371291399</v>
      </c>
      <c r="J22">
        <v>8.1642875194556402E-2</v>
      </c>
      <c r="K22">
        <v>0.116007988346589</v>
      </c>
      <c r="L22">
        <v>-7.6177852926229195E-2</v>
      </c>
      <c r="M22">
        <v>6.5229628068995293E-2</v>
      </c>
      <c r="N22">
        <v>0.24287078992356501</v>
      </c>
      <c r="P22" t="str">
        <f t="shared" si="0"/>
        <v/>
      </c>
      <c r="Q22" t="str">
        <f t="shared" si="1"/>
        <v/>
      </c>
      <c r="R22" t="str">
        <f t="shared" si="2"/>
        <v/>
      </c>
      <c r="S22" t="str">
        <f t="shared" si="3"/>
        <v/>
      </c>
    </row>
    <row r="23" spans="1:19" x14ac:dyDescent="0.25">
      <c r="A23">
        <v>22</v>
      </c>
      <c r="B23" t="s">
        <v>39</v>
      </c>
      <c r="C23">
        <v>-0.20188076174046499</v>
      </c>
      <c r="D23">
        <v>0.127855512660109</v>
      </c>
      <c r="E23">
        <v>0.11434160552129601</v>
      </c>
      <c r="F23">
        <v>-0.22797031948058299</v>
      </c>
      <c r="G23">
        <v>9.8578840271142207E-2</v>
      </c>
      <c r="H23">
        <v>2.07463758137665E-2</v>
      </c>
      <c r="I23">
        <v>-0.20877835823251201</v>
      </c>
      <c r="J23">
        <v>0.12372275225345</v>
      </c>
      <c r="K23">
        <v>9.1513129472342705E-2</v>
      </c>
      <c r="L23">
        <v>-0.223989934948228</v>
      </c>
      <c r="M23">
        <v>9.4931270422373898E-2</v>
      </c>
      <c r="N23">
        <v>1.8299787445095701E-2</v>
      </c>
      <c r="P23" t="str">
        <f t="shared" si="0"/>
        <v/>
      </c>
      <c r="Q23" t="str">
        <f t="shared" si="1"/>
        <v>*</v>
      </c>
      <c r="R23" t="str">
        <f t="shared" si="2"/>
        <v>^</v>
      </c>
      <c r="S23" t="str">
        <f t="shared" si="3"/>
        <v>*</v>
      </c>
    </row>
    <row r="24" spans="1:19" x14ac:dyDescent="0.25">
      <c r="A24">
        <v>23</v>
      </c>
      <c r="B24" t="s">
        <v>43</v>
      </c>
      <c r="C24">
        <v>-7.3898065208520797E-2</v>
      </c>
      <c r="D24">
        <v>2.2498343505858099E-2</v>
      </c>
      <c r="E24">
        <v>1.0212715032728E-3</v>
      </c>
      <c r="F24">
        <v>-6.4868796883549296E-2</v>
      </c>
      <c r="G24">
        <v>2.0248532887535399E-2</v>
      </c>
      <c r="H24">
        <v>1.35707002391051E-3</v>
      </c>
      <c r="I24">
        <v>-7.3542787886530403E-2</v>
      </c>
      <c r="J24">
        <v>2.2047045810917199E-2</v>
      </c>
      <c r="K24">
        <v>8.5078581446940095E-4</v>
      </c>
      <c r="L24">
        <v>-6.5797703244694805E-2</v>
      </c>
      <c r="M24">
        <v>1.9764575857089399E-2</v>
      </c>
      <c r="N24">
        <v>8.7135761901246402E-4</v>
      </c>
      <c r="P24" t="str">
        <f t="shared" si="0"/>
        <v>**</v>
      </c>
      <c r="Q24" t="str">
        <f t="shared" si="1"/>
        <v>**</v>
      </c>
      <c r="R24" t="str">
        <f t="shared" si="2"/>
        <v>***</v>
      </c>
      <c r="S24" t="str">
        <f t="shared" si="3"/>
        <v>***</v>
      </c>
    </row>
    <row r="25" spans="1:19" x14ac:dyDescent="0.25">
      <c r="A25">
        <v>24</v>
      </c>
      <c r="B25" t="s">
        <v>44</v>
      </c>
      <c r="C25">
        <v>1.62786686890013E-2</v>
      </c>
      <c r="D25">
        <v>6.6603701484333006E-2</v>
      </c>
      <c r="E25">
        <v>0.80691262323422197</v>
      </c>
      <c r="F25">
        <v>1.3085653926783101E-2</v>
      </c>
      <c r="G25">
        <v>6.17789120632046E-2</v>
      </c>
      <c r="H25">
        <v>0.83225195083691805</v>
      </c>
      <c r="I25">
        <v>4.2564562504537801E-2</v>
      </c>
      <c r="J25">
        <v>6.3998144378670796E-2</v>
      </c>
      <c r="K25">
        <v>0.50599256395171299</v>
      </c>
      <c r="L25">
        <v>2.9960656980255001E-2</v>
      </c>
      <c r="M25">
        <v>5.9310550734879897E-2</v>
      </c>
      <c r="N25">
        <v>0.61345428733660201</v>
      </c>
      <c r="P25" t="str">
        <f t="shared" si="0"/>
        <v/>
      </c>
      <c r="Q25" t="str">
        <f t="shared" si="1"/>
        <v/>
      </c>
      <c r="R25" t="str">
        <f t="shared" si="2"/>
        <v/>
      </c>
      <c r="S25" t="str">
        <f t="shared" si="3"/>
        <v/>
      </c>
    </row>
    <row r="26" spans="1:19" x14ac:dyDescent="0.25">
      <c r="A26">
        <v>25</v>
      </c>
      <c r="B26" t="s">
        <v>130</v>
      </c>
      <c r="C26">
        <v>1.24061261746286</v>
      </c>
      <c r="D26">
        <v>0.49199791772710699</v>
      </c>
      <c r="E26">
        <v>1.1682876372091901E-2</v>
      </c>
      <c r="F26">
        <v>1.21290401676057</v>
      </c>
      <c r="G26">
        <v>0.469529932273275</v>
      </c>
      <c r="H26">
        <v>9.78799197409164E-3</v>
      </c>
      <c r="I26">
        <v>-9.3559278900435805E-2</v>
      </c>
      <c r="J26">
        <v>7.8940632186666707E-2</v>
      </c>
      <c r="K26">
        <v>0.235944180420878</v>
      </c>
      <c r="L26">
        <v>-0.110864162512917</v>
      </c>
      <c r="M26">
        <v>7.2231855802999206E-2</v>
      </c>
      <c r="N26">
        <v>0.124823743682417</v>
      </c>
      <c r="P26" t="str">
        <f t="shared" si="0"/>
        <v>*</v>
      </c>
      <c r="Q26" t="str">
        <f t="shared" si="1"/>
        <v>**</v>
      </c>
      <c r="R26" t="str">
        <f t="shared" si="2"/>
        <v/>
      </c>
      <c r="S26" t="str">
        <f t="shared" si="3"/>
        <v/>
      </c>
    </row>
    <row r="27" spans="1:19" x14ac:dyDescent="0.25">
      <c r="A27">
        <v>26</v>
      </c>
      <c r="B27" t="s">
        <v>144</v>
      </c>
      <c r="C27">
        <v>0.65030231850128895</v>
      </c>
      <c r="D27">
        <v>0.61324304685620601</v>
      </c>
      <c r="E27">
        <v>0.28894828271578998</v>
      </c>
      <c r="F27">
        <v>0.638978517406389</v>
      </c>
      <c r="G27">
        <v>0.58306783927711203</v>
      </c>
      <c r="H27">
        <v>0.273126688355248</v>
      </c>
      <c r="I27">
        <v>-0.68918451066182795</v>
      </c>
      <c r="J27">
        <v>0.36062429755679398</v>
      </c>
      <c r="K27">
        <v>5.59933645379374E-2</v>
      </c>
      <c r="L27">
        <v>-0.67380292935669295</v>
      </c>
      <c r="M27">
        <v>0.33884979205999599</v>
      </c>
      <c r="N27">
        <v>4.6756380581567301E-2</v>
      </c>
      <c r="P27" t="str">
        <f t="shared" si="0"/>
        <v/>
      </c>
      <c r="Q27" t="str">
        <f t="shared" si="1"/>
        <v/>
      </c>
      <c r="R27" t="str">
        <f t="shared" si="2"/>
        <v>^</v>
      </c>
      <c r="S27" t="str">
        <f t="shared" si="3"/>
        <v>*</v>
      </c>
    </row>
    <row r="28" spans="1:19" x14ac:dyDescent="0.25">
      <c r="A28">
        <v>27</v>
      </c>
      <c r="B28" t="s">
        <v>46</v>
      </c>
      <c r="C28">
        <v>1.3179425130369899</v>
      </c>
      <c r="D28">
        <v>0.53967229012906903</v>
      </c>
      <c r="E28">
        <v>1.4601440696193201E-2</v>
      </c>
      <c r="F28">
        <v>1.2751502519298299</v>
      </c>
      <c r="G28">
        <v>0.51262976563153595</v>
      </c>
      <c r="H28">
        <v>1.28655946859163E-2</v>
      </c>
      <c r="I28">
        <v>-0.135437089962236</v>
      </c>
      <c r="J28">
        <v>0.21686866697684501</v>
      </c>
      <c r="K28">
        <v>0.53229137686815498</v>
      </c>
      <c r="L28">
        <v>-0.154340887112214</v>
      </c>
      <c r="M28">
        <v>0.20145167930835001</v>
      </c>
      <c r="N28">
        <v>0.44359094459345799</v>
      </c>
      <c r="P28" t="str">
        <f t="shared" si="0"/>
        <v>*</v>
      </c>
      <c r="Q28" t="str">
        <f t="shared" si="1"/>
        <v>*</v>
      </c>
      <c r="R28" t="str">
        <f t="shared" si="2"/>
        <v/>
      </c>
      <c r="S28" t="str">
        <f t="shared" si="3"/>
        <v/>
      </c>
    </row>
    <row r="29" spans="1:19" x14ac:dyDescent="0.25">
      <c r="A29">
        <v>28</v>
      </c>
      <c r="B29" t="s">
        <v>128</v>
      </c>
      <c r="C29">
        <v>0.933166356514465</v>
      </c>
      <c r="D29">
        <v>0.57178779927565304</v>
      </c>
      <c r="E29">
        <v>0.102676292678998</v>
      </c>
      <c r="F29">
        <v>0.95037469494681304</v>
      </c>
      <c r="G29">
        <v>0.54313898426420504</v>
      </c>
      <c r="H29">
        <v>8.0155976975519599E-2</v>
      </c>
      <c r="I29">
        <v>-0.36690787336214797</v>
      </c>
      <c r="J29">
        <v>0.27217583541573198</v>
      </c>
      <c r="K29">
        <v>0.17764083812140999</v>
      </c>
      <c r="L29">
        <v>-0.37057888637087599</v>
      </c>
      <c r="M29">
        <v>0.25451760600369899</v>
      </c>
      <c r="N29">
        <v>0.14539125974130701</v>
      </c>
      <c r="P29" t="str">
        <f t="shared" si="0"/>
        <v/>
      </c>
      <c r="Q29" t="str">
        <f t="shared" si="1"/>
        <v>^</v>
      </c>
      <c r="R29" t="str">
        <f t="shared" si="2"/>
        <v/>
      </c>
      <c r="S29" t="str">
        <f t="shared" si="3"/>
        <v/>
      </c>
    </row>
    <row r="30" spans="1:19" x14ac:dyDescent="0.25">
      <c r="A30">
        <v>29</v>
      </c>
      <c r="B30" t="s">
        <v>129</v>
      </c>
      <c r="C30">
        <v>0.47252797723378298</v>
      </c>
      <c r="D30">
        <v>0.565750223554075</v>
      </c>
      <c r="E30">
        <v>0.40359178567357901</v>
      </c>
      <c r="F30">
        <v>0.49711303352020603</v>
      </c>
      <c r="G30">
        <v>0.53740935302818205</v>
      </c>
      <c r="H30">
        <v>0.35495682654995597</v>
      </c>
      <c r="I30">
        <v>-0.72597124483679198</v>
      </c>
      <c r="J30">
        <v>0.26596116645470602</v>
      </c>
      <c r="K30">
        <v>6.3408578200186997E-3</v>
      </c>
      <c r="L30">
        <v>-0.64960171440285797</v>
      </c>
      <c r="M30">
        <v>0.24562917437654799</v>
      </c>
      <c r="N30">
        <v>8.1776910600011507E-3</v>
      </c>
      <c r="P30" t="str">
        <f t="shared" si="0"/>
        <v/>
      </c>
      <c r="Q30" t="str">
        <f t="shared" si="1"/>
        <v/>
      </c>
      <c r="R30" t="str">
        <f t="shared" si="2"/>
        <v>**</v>
      </c>
      <c r="S30" t="str">
        <f t="shared" si="3"/>
        <v>**</v>
      </c>
    </row>
    <row r="31" spans="1:19" x14ac:dyDescent="0.25">
      <c r="A31">
        <v>30</v>
      </c>
      <c r="B31" t="s">
        <v>45</v>
      </c>
      <c r="C31">
        <v>1.71630804097139</v>
      </c>
      <c r="D31">
        <v>0.69719019889868405</v>
      </c>
      <c r="E31">
        <v>1.38260964538623E-2</v>
      </c>
      <c r="F31">
        <v>1.69385986751561</v>
      </c>
      <c r="G31">
        <v>0.66643429879459504</v>
      </c>
      <c r="H31">
        <v>1.1032247984297699E-2</v>
      </c>
      <c r="I31">
        <v>0.49292292099277701</v>
      </c>
      <c r="J31">
        <v>0.47570699897132002</v>
      </c>
      <c r="K31">
        <v>0.300113427050054</v>
      </c>
      <c r="L31">
        <v>0.46818877827335698</v>
      </c>
      <c r="M31">
        <v>0.45384918710952998</v>
      </c>
      <c r="N31">
        <v>0.30226165020785001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6.6007844856132897E-2</v>
      </c>
      <c r="D32">
        <v>0.20382739023499799</v>
      </c>
      <c r="E32">
        <v>0.74605774908427902</v>
      </c>
      <c r="F32">
        <v>4.7930142768612002E-2</v>
      </c>
      <c r="G32">
        <v>0.18940376541002199</v>
      </c>
      <c r="H32">
        <v>0.80022337467229898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67</v>
      </c>
      <c r="C33">
        <v>-0.25609435469048097</v>
      </c>
      <c r="D33">
        <v>0.60078227501065096</v>
      </c>
      <c r="E33">
        <v>0.66991245634347996</v>
      </c>
      <c r="F33">
        <v>-7.5673722012980907E-2</v>
      </c>
      <c r="G33">
        <v>0.578678599865871</v>
      </c>
      <c r="H33">
        <v>0.89595736299547801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58</v>
      </c>
      <c r="C34">
        <v>0.48511119888554</v>
      </c>
      <c r="D34">
        <v>0.64847728405637795</v>
      </c>
      <c r="E34">
        <v>0.454413474545796</v>
      </c>
      <c r="F34">
        <v>0.490970690420311</v>
      </c>
      <c r="G34">
        <v>0.620141134515801</v>
      </c>
      <c r="H34">
        <v>0.42853096305531102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65</v>
      </c>
      <c r="C35">
        <v>-7.0557971744033901E-2</v>
      </c>
      <c r="D35">
        <v>0.63986840720957705</v>
      </c>
      <c r="E35">
        <v>0.91219564220685101</v>
      </c>
      <c r="F35">
        <v>4.23537356809955E-2</v>
      </c>
      <c r="G35">
        <v>0.61027317027171701</v>
      </c>
      <c r="H35">
        <v>0.94467021463137102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-0.48816531113983103</v>
      </c>
      <c r="D36">
        <v>0.58720821335219597</v>
      </c>
      <c r="E36">
        <v>0.40578578192263898</v>
      </c>
      <c r="F36">
        <v>-0.35556169948933802</v>
      </c>
      <c r="G36">
        <v>0.56596090170963598</v>
      </c>
      <c r="H36">
        <v>0.52984392665904501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-0.61460311722570804</v>
      </c>
      <c r="D37">
        <v>0.77853828547533299</v>
      </c>
      <c r="E37">
        <v>0.42985949791494699</v>
      </c>
      <c r="F37">
        <v>-0.41554649489835399</v>
      </c>
      <c r="G37">
        <v>0.74480750202692703</v>
      </c>
      <c r="H37">
        <v>0.57689581082729302</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61</v>
      </c>
      <c r="C38">
        <v>-0.165632697897103</v>
      </c>
      <c r="D38">
        <v>0.610415109208298</v>
      </c>
      <c r="E38">
        <v>0.78612619045583398</v>
      </c>
      <c r="F38">
        <v>-4.1242818160167498E-2</v>
      </c>
      <c r="G38">
        <v>0.58675382386574504</v>
      </c>
      <c r="H38">
        <v>0.94396298832649905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64</v>
      </c>
      <c r="C39">
        <v>8.0430688288296595E-2</v>
      </c>
      <c r="D39">
        <v>0.62964309352092895</v>
      </c>
      <c r="E39">
        <v>0.89835463400884097</v>
      </c>
      <c r="F39">
        <v>0.18500265602105001</v>
      </c>
      <c r="G39">
        <v>0.60109686103341398</v>
      </c>
      <c r="H39">
        <v>0.75825345777003805</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59</v>
      </c>
      <c r="C40">
        <v>0.164187096264544</v>
      </c>
      <c r="D40">
        <v>0.62739519356288898</v>
      </c>
      <c r="E40">
        <v>0.79355547599768805</v>
      </c>
      <c r="F40">
        <v>0.25245329224406898</v>
      </c>
      <c r="G40">
        <v>0.60102007114029798</v>
      </c>
      <c r="H40">
        <v>0.67445523435613297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66</v>
      </c>
      <c r="C41">
        <v>5.8588339735312599E-3</v>
      </c>
      <c r="D41">
        <v>0.62192839502523001</v>
      </c>
      <c r="E41">
        <v>0.99248369415490301</v>
      </c>
      <c r="F41">
        <v>0.19071528662960699</v>
      </c>
      <c r="G41">
        <v>0.59637250156952004</v>
      </c>
      <c r="H41">
        <v>0.74912584519840197</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57</v>
      </c>
      <c r="C42">
        <v>4.65113575206643E-2</v>
      </c>
      <c r="D42">
        <v>0.6986381211032</v>
      </c>
      <c r="E42">
        <v>0.94692059041132004</v>
      </c>
      <c r="F42">
        <v>4.4832833433136501E-2</v>
      </c>
      <c r="G42">
        <v>0.66708373357915196</v>
      </c>
      <c r="H42">
        <v>0.94641674909829598</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55</v>
      </c>
      <c r="C43">
        <v>-9.6686651752393202E-2</v>
      </c>
      <c r="D43">
        <v>0.69915971215513395</v>
      </c>
      <c r="E43">
        <v>0.89001139214096903</v>
      </c>
      <c r="F43">
        <v>-7.9223551507004594E-2</v>
      </c>
      <c r="G43">
        <v>0.66803179040237703</v>
      </c>
      <c r="H43">
        <v>0.905598217746312</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51</v>
      </c>
      <c r="C44">
        <v>1.03762232366072</v>
      </c>
      <c r="D44">
        <v>1.2123736218315899</v>
      </c>
      <c r="E44">
        <v>0.39207511496859898</v>
      </c>
      <c r="F44">
        <v>1.0275407013644999</v>
      </c>
      <c r="G44">
        <v>1.1795859999352301</v>
      </c>
      <c r="H44">
        <v>0.38369800970344198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54</v>
      </c>
      <c r="C45">
        <v>0.94665232359286799</v>
      </c>
      <c r="D45">
        <v>0.96231275918039305</v>
      </c>
      <c r="E45">
        <v>0.32525012862644198</v>
      </c>
      <c r="F45">
        <v>0.984995438261698</v>
      </c>
      <c r="G45">
        <v>0.89782475645643101</v>
      </c>
      <c r="H45">
        <v>0.27260162463794801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56</v>
      </c>
      <c r="C46">
        <v>-0.17922811330004401</v>
      </c>
      <c r="D46">
        <v>0.84587045640116398</v>
      </c>
      <c r="E46">
        <v>0.83219596767898296</v>
      </c>
      <c r="F46">
        <v>-9.97878892839969E-2</v>
      </c>
      <c r="G46">
        <v>0.79506987660135098</v>
      </c>
      <c r="H46">
        <v>0.90012113394739801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60</v>
      </c>
      <c r="C47">
        <v>-6.5543510910265598E-2</v>
      </c>
      <c r="D47">
        <v>0.64085192995820495</v>
      </c>
      <c r="E47">
        <v>0.91853792797878497</v>
      </c>
      <c r="F47">
        <v>0.106862720229986</v>
      </c>
      <c r="G47">
        <v>0.60903134988426599</v>
      </c>
      <c r="H47">
        <v>0.860715515722279</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48</v>
      </c>
      <c r="C48">
        <v>-0.58126275224528401</v>
      </c>
      <c r="D48">
        <v>0.740257713945495</v>
      </c>
      <c r="E48">
        <v>0.43232649957923602</v>
      </c>
      <c r="F48">
        <v>-0.50493901981282696</v>
      </c>
      <c r="G48">
        <v>0.706314692797822</v>
      </c>
      <c r="H48">
        <v>0.47467552134402602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-0.86858203171413295</v>
      </c>
      <c r="D49">
        <v>0.820594013680783</v>
      </c>
      <c r="E49">
        <v>0.28983684175353702</v>
      </c>
      <c r="F49">
        <v>-0.68601284853706601</v>
      </c>
      <c r="G49">
        <v>0.76436148830108996</v>
      </c>
      <c r="H49">
        <v>0.36945328095783803</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63</v>
      </c>
      <c r="C50">
        <v>-1.1461551511018999</v>
      </c>
      <c r="D50">
        <v>1.25241553017545</v>
      </c>
      <c r="E50">
        <v>0.360109922469251</v>
      </c>
      <c r="F50">
        <v>-0.54647136905500804</v>
      </c>
      <c r="G50">
        <v>1.1774888415400699</v>
      </c>
      <c r="H50">
        <v>0.64257683327926796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1.3740992024348</v>
      </c>
      <c r="D51">
        <v>1.2193887196896001</v>
      </c>
      <c r="E51">
        <v>0.25979514782486202</v>
      </c>
      <c r="F51">
        <v>1.81692824906422</v>
      </c>
      <c r="G51">
        <v>1.1624874371138301</v>
      </c>
      <c r="H51">
        <v>0.11806061050717399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79</v>
      </c>
      <c r="C52">
        <v>-1.3260755955333701</v>
      </c>
      <c r="D52">
        <v>0.53388027165108698</v>
      </c>
      <c r="E52">
        <v>1.29972536364937E-2</v>
      </c>
      <c r="F52">
        <v>-1.4358317039903801</v>
      </c>
      <c r="G52">
        <v>0.50288526200189498</v>
      </c>
      <c r="H52">
        <v>4.3011430528746199E-3</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72</v>
      </c>
      <c r="C53">
        <v>-1.5973008467276699</v>
      </c>
      <c r="D53">
        <v>0.57548302837431198</v>
      </c>
      <c r="E53">
        <v>5.5102851247663702E-3</v>
      </c>
      <c r="F53">
        <v>-1.6542265140275101</v>
      </c>
      <c r="G53">
        <v>0.54222352448507904</v>
      </c>
      <c r="H53">
        <v>2.2821714822847802E-3</v>
      </c>
      <c r="I53" t="s">
        <v>169</v>
      </c>
      <c r="J53" t="s">
        <v>169</v>
      </c>
      <c r="K53" t="s">
        <v>169</v>
      </c>
      <c r="L53" t="s">
        <v>169</v>
      </c>
      <c r="M53" t="s">
        <v>169</v>
      </c>
      <c r="N53" t="s">
        <v>169</v>
      </c>
      <c r="P53" t="str">
        <f t="shared" si="4"/>
        <v>**</v>
      </c>
      <c r="Q53" t="str">
        <f t="shared" si="5"/>
        <v>**</v>
      </c>
      <c r="R53" t="str">
        <f t="shared" si="6"/>
        <v/>
      </c>
      <c r="S53" t="str">
        <f t="shared" si="7"/>
        <v/>
      </c>
    </row>
    <row r="54" spans="1:19" x14ac:dyDescent="0.25">
      <c r="A54">
        <v>53</v>
      </c>
      <c r="B54" t="s">
        <v>75</v>
      </c>
      <c r="C54">
        <v>-1.1863503966903901</v>
      </c>
      <c r="D54">
        <v>0.61712090600223402</v>
      </c>
      <c r="E54">
        <v>5.4556022791151897E-2</v>
      </c>
      <c r="F54">
        <v>-1.28250417561248</v>
      </c>
      <c r="G54">
        <v>0.57782145201313295</v>
      </c>
      <c r="H54">
        <v>2.64492623226865E-2</v>
      </c>
      <c r="I54" t="s">
        <v>169</v>
      </c>
      <c r="J54" t="s">
        <v>169</v>
      </c>
      <c r="K54" t="s">
        <v>169</v>
      </c>
      <c r="L54" t="s">
        <v>169</v>
      </c>
      <c r="M54" t="s">
        <v>169</v>
      </c>
      <c r="N54" t="s">
        <v>169</v>
      </c>
      <c r="P54" t="str">
        <f t="shared" si="4"/>
        <v>^</v>
      </c>
      <c r="Q54" t="str">
        <f t="shared" si="5"/>
        <v>*</v>
      </c>
      <c r="R54" t="str">
        <f t="shared" si="6"/>
        <v/>
      </c>
      <c r="S54" t="str">
        <f t="shared" si="7"/>
        <v/>
      </c>
    </row>
    <row r="55" spans="1:19" x14ac:dyDescent="0.25">
      <c r="A55">
        <v>54</v>
      </c>
      <c r="B55" t="s">
        <v>78</v>
      </c>
      <c r="C55">
        <v>-1.10892371499719</v>
      </c>
      <c r="D55">
        <v>0.53136302350463704</v>
      </c>
      <c r="E55">
        <v>3.6893394057427198E-2</v>
      </c>
      <c r="F55">
        <v>-1.22153836436575</v>
      </c>
      <c r="G55">
        <v>0.500677363655045</v>
      </c>
      <c r="H55">
        <v>1.46965544111777E-2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-0.80639082536809303</v>
      </c>
      <c r="D56">
        <v>0.72246603844867696</v>
      </c>
      <c r="E56">
        <v>0.264351797745427</v>
      </c>
      <c r="F56">
        <v>-0.82460293235397997</v>
      </c>
      <c r="G56">
        <v>0.67912881762047395</v>
      </c>
      <c r="H56">
        <v>0.22466870606245801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70</v>
      </c>
      <c r="C57">
        <v>-1.0637153153018599</v>
      </c>
      <c r="D57">
        <v>0.56309419417890405</v>
      </c>
      <c r="E57">
        <v>5.8884599188582E-2</v>
      </c>
      <c r="F57">
        <v>-1.13471972574623</v>
      </c>
      <c r="G57">
        <v>0.52558838254774498</v>
      </c>
      <c r="H57">
        <v>3.0853944743372601E-2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84</v>
      </c>
      <c r="C58">
        <v>-0.93930176028478995</v>
      </c>
      <c r="D58">
        <v>0.58261106467003898</v>
      </c>
      <c r="E58">
        <v>0.10691237593548999</v>
      </c>
      <c r="F58">
        <v>-1.1579634769293501</v>
      </c>
      <c r="G58">
        <v>0.54705384206227603</v>
      </c>
      <c r="H58">
        <v>3.4283048965464302E-2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-1.13634847005666</v>
      </c>
      <c r="D59">
        <v>0.58442566954084196</v>
      </c>
      <c r="E59">
        <v>5.1849048642252898E-2</v>
      </c>
      <c r="F59">
        <v>-1.28096337729555</v>
      </c>
      <c r="G59">
        <v>0.54991640914195905</v>
      </c>
      <c r="H59">
        <v>1.98390310173902E-2</v>
      </c>
      <c r="I59" t="s">
        <v>169</v>
      </c>
      <c r="J59" t="s">
        <v>169</v>
      </c>
      <c r="K59" t="s">
        <v>169</v>
      </c>
      <c r="L59" t="s">
        <v>169</v>
      </c>
      <c r="M59" t="s">
        <v>169</v>
      </c>
      <c r="N59" t="s">
        <v>169</v>
      </c>
      <c r="P59" t="str">
        <f t="shared" si="4"/>
        <v>^</v>
      </c>
      <c r="Q59" t="str">
        <f t="shared" si="5"/>
        <v>*</v>
      </c>
      <c r="R59" t="str">
        <f t="shared" si="6"/>
        <v/>
      </c>
      <c r="S59" t="str">
        <f t="shared" si="7"/>
        <v/>
      </c>
    </row>
    <row r="60" spans="1:19" x14ac:dyDescent="0.25">
      <c r="A60">
        <v>59</v>
      </c>
      <c r="B60" t="s">
        <v>74</v>
      </c>
      <c r="C60">
        <v>-0.85471659379161802</v>
      </c>
      <c r="D60">
        <v>0.57714550942920295</v>
      </c>
      <c r="E60">
        <v>0.138623152383099</v>
      </c>
      <c r="F60">
        <v>-1.01026125966784</v>
      </c>
      <c r="G60">
        <v>0.54248853431608202</v>
      </c>
      <c r="H60">
        <v>6.2564746656847095E-2</v>
      </c>
      <c r="I60" t="s">
        <v>169</v>
      </c>
      <c r="J60" t="s">
        <v>169</v>
      </c>
      <c r="K60" t="s">
        <v>169</v>
      </c>
      <c r="L60" t="s">
        <v>169</v>
      </c>
      <c r="M60" t="s">
        <v>169</v>
      </c>
      <c r="N60" t="s">
        <v>169</v>
      </c>
      <c r="P60" t="str">
        <f t="shared" si="4"/>
        <v/>
      </c>
      <c r="Q60" t="str">
        <f t="shared" si="5"/>
        <v>^</v>
      </c>
      <c r="R60" t="str">
        <f t="shared" si="6"/>
        <v/>
      </c>
      <c r="S60" t="str">
        <f t="shared" si="7"/>
        <v/>
      </c>
    </row>
    <row r="61" spans="1:19" x14ac:dyDescent="0.25">
      <c r="A61">
        <v>60</v>
      </c>
      <c r="B61" t="s">
        <v>77</v>
      </c>
      <c r="C61">
        <v>-1.1310197456874</v>
      </c>
      <c r="D61">
        <v>0.54783033554274196</v>
      </c>
      <c r="E61">
        <v>3.8966181547465603E-2</v>
      </c>
      <c r="F61">
        <v>-1.34799816668928</v>
      </c>
      <c r="G61">
        <v>0.51664809653391497</v>
      </c>
      <c r="H61">
        <v>9.0774743627959602E-3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68</v>
      </c>
      <c r="C62">
        <v>-0.29998463946174497</v>
      </c>
      <c r="D62">
        <v>0.80629250784977202</v>
      </c>
      <c r="E62">
        <v>0.70985237959786296</v>
      </c>
      <c r="F62">
        <v>-0.42941583621219798</v>
      </c>
      <c r="G62">
        <v>0.75094896923671395</v>
      </c>
      <c r="H62">
        <v>0.567436530955719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76</v>
      </c>
      <c r="C63">
        <v>-1.5997138973937901</v>
      </c>
      <c r="D63">
        <v>0.64447357472120403</v>
      </c>
      <c r="E63">
        <v>1.3057306083592899E-2</v>
      </c>
      <c r="F63">
        <v>-1.6462905020970799</v>
      </c>
      <c r="G63">
        <v>0.606040034783079</v>
      </c>
      <c r="H63">
        <v>6.5981869260919703E-3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80</v>
      </c>
      <c r="C64">
        <v>-1.0990349007537299</v>
      </c>
      <c r="D64">
        <v>0.65644738191336005</v>
      </c>
      <c r="E64">
        <v>9.4088098985430593E-2</v>
      </c>
      <c r="F64">
        <v>-1.0927697135344301</v>
      </c>
      <c r="G64">
        <v>0.608248918062119</v>
      </c>
      <c r="H64">
        <v>7.2401832797181195E-2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81</v>
      </c>
      <c r="C65">
        <v>-1.37791429078051</v>
      </c>
      <c r="D65">
        <v>0.57806834118774997</v>
      </c>
      <c r="E65">
        <v>1.7141760817606901E-2</v>
      </c>
      <c r="F65">
        <v>-1.44003609523297</v>
      </c>
      <c r="G65">
        <v>0.54516479970167697</v>
      </c>
      <c r="H65">
        <v>8.2547281951730802E-3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69</v>
      </c>
      <c r="C66">
        <v>-0.69431379711416297</v>
      </c>
      <c r="D66">
        <v>1.6230753044403201</v>
      </c>
      <c r="E66">
        <v>0.66881370229007298</v>
      </c>
      <c r="F66">
        <v>-1.0468180771306099</v>
      </c>
      <c r="G66">
        <v>1.52093623754499</v>
      </c>
      <c r="H66">
        <v>0.49128140678148202</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73</v>
      </c>
      <c r="C67">
        <v>-1.14571764850309</v>
      </c>
      <c r="D67">
        <v>0.89339773102734599</v>
      </c>
      <c r="E67">
        <v>0.19969278926237999</v>
      </c>
      <c r="F67">
        <v>-0.71457316599352905</v>
      </c>
      <c r="G67">
        <v>0.81750598515983697</v>
      </c>
      <c r="H67">
        <v>0.38206966960263999</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83</v>
      </c>
      <c r="C68">
        <v>-2.1849944210425498</v>
      </c>
      <c r="D68">
        <v>1.1762725696434</v>
      </c>
      <c r="E68">
        <v>6.3231819719082594E-2</v>
      </c>
      <c r="F68">
        <v>-1.86641279672991</v>
      </c>
      <c r="G68">
        <v>1.12015581221852</v>
      </c>
      <c r="H68">
        <v>9.5671953814024102E-2</v>
      </c>
      <c r="I68" t="s">
        <v>169</v>
      </c>
      <c r="J68" t="s">
        <v>169</v>
      </c>
      <c r="K68" t="s">
        <v>169</v>
      </c>
      <c r="L68" t="s">
        <v>169</v>
      </c>
      <c r="M68" t="s">
        <v>169</v>
      </c>
      <c r="N68" t="s">
        <v>169</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1" t="s">
        <v>629</v>
      </c>
      <c r="C1" s="121"/>
      <c r="D1" s="121"/>
      <c r="E1" s="121"/>
      <c r="F1" s="121"/>
      <c r="G1" s="121"/>
      <c r="H1" s="121"/>
      <c r="I1" s="121"/>
      <c r="J1" s="121"/>
      <c r="K1" s="121"/>
    </row>
    <row r="2" spans="2:12" x14ac:dyDescent="0.25">
      <c r="C2" s="13" t="s">
        <v>160</v>
      </c>
      <c r="D2" s="14" t="s">
        <v>161</v>
      </c>
      <c r="E2" s="14" t="s">
        <v>162</v>
      </c>
      <c r="F2" s="13" t="s">
        <v>163</v>
      </c>
      <c r="G2" s="14" t="s">
        <v>164</v>
      </c>
      <c r="H2" s="14" t="s">
        <v>165</v>
      </c>
      <c r="I2" s="13" t="s">
        <v>166</v>
      </c>
      <c r="J2" s="14" t="s">
        <v>167</v>
      </c>
      <c r="K2" s="14" t="s">
        <v>168</v>
      </c>
    </row>
    <row r="3" spans="2:12" x14ac:dyDescent="0.25">
      <c r="B3" s="107" t="s">
        <v>123</v>
      </c>
      <c r="C3" s="15" t="str">
        <f>_xlfn.CONCAT(FIXED(VLOOKUP($L3,outW!$B:N,2,0),4)," ",VLOOKUP($L3,outW!$B:$Z,15,0))</f>
        <v xml:space="preserve">0.0043 </v>
      </c>
      <c r="D3" s="28" t="str">
        <f>_xlfn.CONCAT(FIXED(VLOOKUP($L3,outWF!$B:O,2,0),4)," ",VLOOKUP($L3,outWF!$B:$Z,15,0))</f>
        <v xml:space="preserve">0.1248 </v>
      </c>
      <c r="E3" s="28" t="str">
        <f>_xlfn.CONCAT(FIXED(VLOOKUP($L3,outWM!$B:P,2,0),4)," ",VLOOKUP($L3,outWM!$B:$Z,15,0))</f>
        <v xml:space="preserve">-0.1964 </v>
      </c>
      <c r="F3" s="15" t="str">
        <f>_xlfn.CONCAT(FIXED(VLOOKUP($L3,outB!$B:Q,2,0),4)," ",VLOOKUP($L3,outB!$B:$Z,15,0))</f>
        <v xml:space="preserve">-0.1405 </v>
      </c>
      <c r="G3" s="28" t="str">
        <f>_xlfn.CONCAT(FIXED(VLOOKUP($L3,outBF!$B:R,2,0),4)," ",VLOOKUP($L3,outBF!$B:$Z,15,0))</f>
        <v xml:space="preserve">-0.1098 </v>
      </c>
      <c r="H3" s="28" t="str">
        <f>_xlfn.CONCAT(FIXED(VLOOKUP($L3,outBM!$B:S,2,0),4)," ",VLOOKUP($L3,outBM!$B:$Z,15,0))</f>
        <v xml:space="preserve">-0.2186 </v>
      </c>
      <c r="I3" s="15" t="str">
        <f>_xlfn.CONCAT(FIXED(VLOOKUP($L3,outH!$B:T,2,0),4)," ",VLOOKUP($L3,outH!$B:$Z,15,0))</f>
        <v xml:space="preserve">-0.1430 </v>
      </c>
      <c r="J3" s="28" t="str">
        <f>_xlfn.CONCAT(FIXED(VLOOKUP($L3,outHF!$B:U,2,0),4)," ",VLOOKUP($L3,outHF!$B:$Z,15,0))</f>
        <v xml:space="preserve">0.1174 </v>
      </c>
      <c r="K3" s="28" t="str">
        <f>_xlfn.CONCAT(FIXED(VLOOKUP($L3,outHM!$B:V,2,0),4)," ",VLOOKUP($L3,outHM!$B:$Z,15,0))</f>
        <v xml:space="preserve">-0.4634 </v>
      </c>
      <c r="L3" s="11" t="s">
        <v>120</v>
      </c>
    </row>
    <row r="4" spans="2:12" x14ac:dyDescent="0.25">
      <c r="B4" s="108" t="s">
        <v>1</v>
      </c>
      <c r="C4" s="13" t="str">
        <f>_xlfn.CONCAT("(",FIXED(VLOOKUP($L3,outW!$B:G,3,0),4),")")</f>
        <v>(0.0808)</v>
      </c>
      <c r="D4" s="29" t="str">
        <f>_xlfn.CONCAT("(",FIXED(VLOOKUP($L3,outWF!$B:H,3,0),4),")")</f>
        <v>(0.1006)</v>
      </c>
      <c r="E4" s="29" t="str">
        <f>_xlfn.CONCAT("(",FIXED(VLOOKUP($L3,outWM!$B:I,3,0),4),")")</f>
        <v>(0.1407)</v>
      </c>
      <c r="F4" s="13" t="str">
        <f>_xlfn.CONCAT("(",FIXED(VLOOKUP($L3,outB!$B:J,3,0),4),")")</f>
        <v>(0.1222)</v>
      </c>
      <c r="G4" s="29" t="str">
        <f>_xlfn.CONCAT("(",FIXED(VLOOKUP($L3,outBF!$B:K,3,0),4),")")</f>
        <v>(0.1493)</v>
      </c>
      <c r="H4" s="29" t="str">
        <f>_xlfn.CONCAT("(",FIXED(VLOOKUP($L3,outBM!$B:L,3,0),4),")")</f>
        <v>(0.2181)</v>
      </c>
      <c r="I4" s="13" t="str">
        <f>_xlfn.CONCAT("(",FIXED(VLOOKUP($L3,outH!$B:M,3,0),4),")")</f>
        <v>(0.1607)</v>
      </c>
      <c r="J4" s="29" t="str">
        <f>_xlfn.CONCAT("(",FIXED(VLOOKUP($L3,outHF!$B:N,3,0),4),")")</f>
        <v>(0.1988)</v>
      </c>
      <c r="K4" s="29" t="str">
        <f>_xlfn.CONCAT("(",FIXED(VLOOKUP($L3,outHM!$B:O,3,0),4),")")</f>
        <v>(0.2826)</v>
      </c>
    </row>
    <row r="5" spans="2:12" x14ac:dyDescent="0.25">
      <c r="B5" s="107" t="s">
        <v>0</v>
      </c>
      <c r="C5" s="15" t="str">
        <f>_xlfn.CONCAT(FIXED(VLOOKUP($L5,outW!$B:N,2,0),4)," ",VLOOKUP($L5,outW!$B:$Z,15,0))</f>
        <v>-0.0614 ^</v>
      </c>
      <c r="D5" s="28" t="str">
        <f>_xlfn.CONCAT(FIXED(VLOOKUP($L5,outWF!$B:O,2,0),4)," ",VLOOKUP($L5,outWF!$B:$Z,15,0))</f>
        <v xml:space="preserve">-0.0781 </v>
      </c>
      <c r="E5" s="28" t="str">
        <f>_xlfn.CONCAT(FIXED(VLOOKUP($L5,outWM!$B:P,2,0),4)," ",VLOOKUP($L5,outWM!$B:$Z,15,0))</f>
        <v xml:space="preserve">-0.0344 </v>
      </c>
      <c r="F5" s="15" t="str">
        <f>_xlfn.CONCAT(FIXED(VLOOKUP($L5,outB!$B:Q,2,0),4)," ",VLOOKUP($L5,outB!$B:$Z,15,0))</f>
        <v xml:space="preserve">0.0275 </v>
      </c>
      <c r="G5" s="28" t="str">
        <f>_xlfn.CONCAT(FIXED(VLOOKUP($L5,outBF!$B:R,2,0),4)," ",VLOOKUP($L5,outBF!$B:$Z,15,0))</f>
        <v xml:space="preserve">0.0578 </v>
      </c>
      <c r="H5" s="28" t="str">
        <f>_xlfn.CONCAT(FIXED(VLOOKUP($L5,outBM!$B:S,2,0),4)," ",VLOOKUP($L5,outBM!$B:$Z,15,0))</f>
        <v xml:space="preserve">-0.0106 </v>
      </c>
      <c r="I5" s="15" t="str">
        <f>_xlfn.CONCAT(FIXED(VLOOKUP($L5,outH!$B:T,2,0),4)," ",VLOOKUP($L5,outH!$B:$Z,15,0))</f>
        <v xml:space="preserve">-0.0273 </v>
      </c>
      <c r="J5" s="28" t="str">
        <f>_xlfn.CONCAT(FIXED(VLOOKUP($L5,outHF!$B:U,2,0),4)," ",VLOOKUP($L5,outHF!$B:$Z,15,0))</f>
        <v xml:space="preserve">-0.0317 </v>
      </c>
      <c r="K5" s="28" t="str">
        <f>_xlfn.CONCAT(FIXED(VLOOKUP($L5,outHM!$B:V,2,0),4)," ",VLOOKUP($L5,outHM!$B:$Z,15,0))</f>
        <v xml:space="preserve">-0.0387 </v>
      </c>
      <c r="L5" s="11" t="s">
        <v>10</v>
      </c>
    </row>
    <row r="6" spans="2:12" x14ac:dyDescent="0.25">
      <c r="B6" s="108" t="s">
        <v>1</v>
      </c>
      <c r="C6" s="13" t="str">
        <f>_xlfn.CONCAT("(",FIXED(VLOOKUP($L5,outW!$B:G,3,0),4),")")</f>
        <v>(0.0356)</v>
      </c>
      <c r="D6" s="29" t="str">
        <f>_xlfn.CONCAT("(",FIXED(VLOOKUP($L5,outWF!$B:H,3,0),4),")")</f>
        <v>(0.0565)</v>
      </c>
      <c r="E6" s="29" t="str">
        <f>_xlfn.CONCAT("(",FIXED(VLOOKUP($L5,outWM!$B:I,3,0),4),")")</f>
        <v>(0.0468)</v>
      </c>
      <c r="F6" s="13" t="str">
        <f>_xlfn.CONCAT("(",FIXED(VLOOKUP($L5,outB!$B:J,3,0),4),")")</f>
        <v>(0.0404)</v>
      </c>
      <c r="G6" s="29" t="str">
        <f>_xlfn.CONCAT("(",FIXED(VLOOKUP($L5,outBF!$B:K,3,0),4),")")</f>
        <v>(0.0576)</v>
      </c>
      <c r="H6" s="29" t="str">
        <f>_xlfn.CONCAT("(",FIXED(VLOOKUP($L5,outBM!$B:L,3,0),4),")")</f>
        <v>(0.0574)</v>
      </c>
      <c r="I6" s="13" t="str">
        <f>_xlfn.CONCAT("(",FIXED(VLOOKUP($L5,outH!$B:M,3,0),4),")")</f>
        <v>(0.0542)</v>
      </c>
      <c r="J6" s="29" t="str">
        <f>_xlfn.CONCAT("(",FIXED(VLOOKUP($L5,outHF!$B:N,3,0),4),")")</f>
        <v>(0.0820)</v>
      </c>
      <c r="K6" s="29" t="str">
        <f>_xlfn.CONCAT("(",FIXED(VLOOKUP($L5,outHM!$B:O,3,0),4),")")</f>
        <v>(0.0757)</v>
      </c>
    </row>
    <row r="7" spans="2:12" x14ac:dyDescent="0.25">
      <c r="B7" s="107" t="s">
        <v>2</v>
      </c>
      <c r="C7" s="15" t="str">
        <f>_xlfn.CONCAT(FIXED(VLOOKUP($L7,outW!$B:N,2,0),4)," ",VLOOKUP($L7,outW!$B:$Z,15,0))</f>
        <v xml:space="preserve">-0.0351 </v>
      </c>
      <c r="D7" s="28" t="str">
        <f>_xlfn.CONCAT(FIXED(VLOOKUP($L7,outWF!$B:O,2,0),4)," ",VLOOKUP($L7,outWF!$B:$Z,15,0))</f>
        <v>-0.1225 *</v>
      </c>
      <c r="E7" s="28" t="str">
        <f>_xlfn.CONCAT(FIXED(VLOOKUP($L7,outWM!$B:P,2,0),4)," ",VLOOKUP($L7,outWM!$B:$Z,15,0))</f>
        <v xml:space="preserve">0.0630 </v>
      </c>
      <c r="F7" s="15" t="str">
        <f>_xlfn.CONCAT(FIXED(VLOOKUP($L7,outB!$B:Q,2,0),4)," ",VLOOKUP($L7,outB!$B:$Z,15,0))</f>
        <v>-0.1110 *</v>
      </c>
      <c r="G7" s="28" t="str">
        <f>_xlfn.CONCAT(FIXED(VLOOKUP($L7,outBF!$B:R,2,0),4)," ",VLOOKUP($L7,outBF!$B:$Z,15,0))</f>
        <v>-0.1118 ^</v>
      </c>
      <c r="H7" s="28" t="str">
        <f>_xlfn.CONCAT(FIXED(VLOOKUP($L7,outBM!$B:S,2,0),4)," ",VLOOKUP($L7,outBM!$B:$Z,15,0))</f>
        <v xml:space="preserve">-0.1126 </v>
      </c>
      <c r="I7" s="15" t="str">
        <f>_xlfn.CONCAT(FIXED(VLOOKUP($L7,outH!$B:T,2,0),4)," ",VLOOKUP($L7,outH!$B:$Z,15,0))</f>
        <v>-0.1869 **</v>
      </c>
      <c r="J7" s="28" t="str">
        <f>_xlfn.CONCAT(FIXED(VLOOKUP($L7,outHF!$B:U,2,0),4)," ",VLOOKUP($L7,outHF!$B:$Z,15,0))</f>
        <v>-0.1999 *</v>
      </c>
      <c r="K7" s="28" t="str">
        <f>_xlfn.CONCAT(FIXED(VLOOKUP($L7,outHM!$B:V,2,0),4)," ",VLOOKUP($L7,outHM!$B:$Z,15,0))</f>
        <v>-0.1569 ^</v>
      </c>
      <c r="L7" s="11" t="s">
        <v>12</v>
      </c>
    </row>
    <row r="8" spans="2:12" x14ac:dyDescent="0.25">
      <c r="B8" s="108" t="s">
        <v>1</v>
      </c>
      <c r="C8" s="13" t="str">
        <f>_xlfn.CONCAT("(",FIXED(VLOOKUP($L7,outW!$B:G,3,0),4),")")</f>
        <v>(0.0420)</v>
      </c>
      <c r="D8" s="29" t="str">
        <f>_xlfn.CONCAT("(",FIXED(VLOOKUP($L7,outWF!$B:H,3,0),4),")")</f>
        <v>(0.0595)</v>
      </c>
      <c r="E8" s="29" t="str">
        <f>_xlfn.CONCAT("(",FIXED(VLOOKUP($L7,outWM!$B:I,3,0),4),")")</f>
        <v>(0.0601)</v>
      </c>
      <c r="F8" s="13" t="str">
        <f>_xlfn.CONCAT("(",FIXED(VLOOKUP($L7,outB!$B:J,3,0),4),")")</f>
        <v>(0.0448)</v>
      </c>
      <c r="G8" s="29" t="str">
        <f>_xlfn.CONCAT("(",FIXED(VLOOKUP($L7,outBF!$B:K,3,0),4),")")</f>
        <v>(0.0595)</v>
      </c>
      <c r="H8" s="29" t="str">
        <f>_xlfn.CONCAT("(",FIXED(VLOOKUP($L7,outBM!$B:L,3,0),4),")")</f>
        <v>(0.0701)</v>
      </c>
      <c r="I8" s="13" t="str">
        <f>_xlfn.CONCAT("(",FIXED(VLOOKUP($L7,outH!$B:M,3,0),4),")")</f>
        <v>(0.0607)</v>
      </c>
      <c r="J8" s="29" t="str">
        <f>_xlfn.CONCAT("(",FIXED(VLOOKUP($L7,outHF!$B:N,3,0),4),")")</f>
        <v>(0.0856)</v>
      </c>
      <c r="K8" s="29" t="str">
        <f>_xlfn.CONCAT("(",FIXED(VLOOKUP($L7,outHM!$B:O,3,0),4),")")</f>
        <v>(0.0908)</v>
      </c>
    </row>
    <row r="9" spans="2:12" x14ac:dyDescent="0.25">
      <c r="B9" s="107" t="s">
        <v>31</v>
      </c>
      <c r="C9" s="15" t="str">
        <f>_xlfn.CONCAT(FIXED(VLOOKUP($L9,outW!$B:N,2,0),4)," ",VLOOKUP($L9,outW!$B:$Z,15,0))</f>
        <v>-0.0570 ***</v>
      </c>
      <c r="D9" s="28" t="str">
        <f>_xlfn.CONCAT(FIXED(VLOOKUP($L9,outWF!$B:O,2,0),4)," ",VLOOKUP($L9,outWF!$B:$Z,15,0))</f>
        <v>-0.0461 **</v>
      </c>
      <c r="E9" s="28" t="str">
        <f>_xlfn.CONCAT(FIXED(VLOOKUP($L9,outWM!$B:P,2,0),4)," ",VLOOKUP($L9,outWM!$B:$Z,15,0))</f>
        <v>-0.0679 ***</v>
      </c>
      <c r="F9" s="15" t="str">
        <f>_xlfn.CONCAT(FIXED(VLOOKUP($L9,outB!$B:Q,2,0),4)," ",VLOOKUP($L9,outB!$B:$Z,15,0))</f>
        <v>-0.0539 ***</v>
      </c>
      <c r="G9" s="28" t="str">
        <f>_xlfn.CONCAT(FIXED(VLOOKUP($L9,outBF!$B:R,2,0),4)," ",VLOOKUP($L9,outBF!$B:$Z,15,0))</f>
        <v>-0.0557 ***</v>
      </c>
      <c r="H9" s="28" t="str">
        <f>_xlfn.CONCAT(FIXED(VLOOKUP($L9,outBM!$B:S,2,0),4)," ",VLOOKUP($L9,outBM!$B:$Z,15,0))</f>
        <v>-0.0504 **</v>
      </c>
      <c r="I9" s="15" t="str">
        <f>_xlfn.CONCAT(FIXED(VLOOKUP($L9,outH!$B:T,2,0),4)," ",VLOOKUP($L9,outH!$B:$Z,15,0))</f>
        <v>-0.0357 *</v>
      </c>
      <c r="J9" s="28" t="str">
        <f>_xlfn.CONCAT(FIXED(VLOOKUP($L9,outHF!$B:U,2,0),4)," ",VLOOKUP($L9,outHF!$B:$Z,15,0))</f>
        <v xml:space="preserve">0.0000 </v>
      </c>
      <c r="K9" s="28" t="str">
        <f>_xlfn.CONCAT(FIXED(VLOOKUP($L9,outHM!$B:V,2,0),4)," ",VLOOKUP($L9,outHM!$B:$Z,15,0))</f>
        <v>-0.0711 **</v>
      </c>
      <c r="L9" s="11" t="s">
        <v>31</v>
      </c>
    </row>
    <row r="10" spans="2:12" x14ac:dyDescent="0.25">
      <c r="B10" s="108"/>
      <c r="C10" s="13" t="str">
        <f>_xlfn.CONCAT("(",FIXED(VLOOKUP($L9,outW!$B:G,3,0),4),")")</f>
        <v>(0.0112)</v>
      </c>
      <c r="D10" s="29" t="str">
        <f>_xlfn.CONCAT("(",FIXED(VLOOKUP($L9,outWF!$B:H,3,0),4),")")</f>
        <v>(0.0165)</v>
      </c>
      <c r="E10" s="29" t="str">
        <f>_xlfn.CONCAT("(",FIXED(VLOOKUP($L9,outWM!$B:I,3,0),4),")")</f>
        <v>(0.0156)</v>
      </c>
      <c r="F10" s="13" t="str">
        <f>_xlfn.CONCAT("(",FIXED(VLOOKUP($L9,outB!$B:J,3,0),4),")")</f>
        <v>(0.0111)</v>
      </c>
      <c r="G10" s="29" t="str">
        <f>_xlfn.CONCAT("(",FIXED(VLOOKUP($L9,outBF!$B:K,3,0),4),")")</f>
        <v>(0.0152)</v>
      </c>
      <c r="H10" s="29" t="str">
        <f>_xlfn.CONCAT("(",FIXED(VLOOKUP($L9,outBM!$B:L,3,0),4),")")</f>
        <v>(0.0166)</v>
      </c>
      <c r="I10" s="13" t="str">
        <f>_xlfn.CONCAT("(",FIXED(VLOOKUP($L9,outH!$B:M,3,0),4),")")</f>
        <v>(0.0165)</v>
      </c>
      <c r="J10" s="29" t="str">
        <f>_xlfn.CONCAT("(",FIXED(VLOOKUP($L9,outHF!$B:N,3,0),4),")")</f>
        <v>(0.0241)</v>
      </c>
      <c r="K10" s="29" t="str">
        <f>_xlfn.CONCAT("(",FIXED(VLOOKUP($L9,outHM!$B:O,3,0),4),")")</f>
        <v>(0.0239)</v>
      </c>
    </row>
    <row r="11" spans="2:12" x14ac:dyDescent="0.25">
      <c r="B11" s="107" t="s">
        <v>508</v>
      </c>
      <c r="C11" s="15" t="str">
        <f>_xlfn.CONCAT(FIXED(VLOOKUP($L11,outW!$B:N,2,0),4)," ",VLOOKUP($L11,outW!$B:$Z,15,0))</f>
        <v>-0.1283 *</v>
      </c>
      <c r="D11" s="28" t="str">
        <f>_xlfn.CONCAT(FIXED(VLOOKUP($L11,outWF!$B:O,2,0),4)," ",VLOOKUP($L11,outWF!$B:$Z,15,0))</f>
        <v>-0.1299 ^</v>
      </c>
      <c r="E11" s="28" t="str">
        <f>_xlfn.CONCAT(FIXED(VLOOKUP($L11,outWM!$B:P,2,0),4)," ",VLOOKUP($L11,outWM!$B:$Z,15,0))</f>
        <v>-0.1171 ^</v>
      </c>
      <c r="F11" s="15" t="str">
        <f>_xlfn.CONCAT(FIXED(VLOOKUP($L11,outB!$B:Q,2,0),4)," ",VLOOKUP($L11,outB!$B:$Z,15,0))</f>
        <v xml:space="preserve">0.0220 </v>
      </c>
      <c r="G11" s="28" t="str">
        <f>_xlfn.CONCAT(FIXED(VLOOKUP($L11,outBF!$B:R,2,0),4)," ",VLOOKUP($L11,outBF!$B:$Z,15,0))</f>
        <v xml:space="preserve">0.0620 </v>
      </c>
      <c r="H11" s="28" t="str">
        <f>_xlfn.CONCAT(FIXED(VLOOKUP($L11,outBM!$B:S,2,0),4)," ",VLOOKUP($L11,outBM!$B:$Z,15,0))</f>
        <v xml:space="preserve">-0.0513 </v>
      </c>
      <c r="I11" s="15" t="str">
        <f>_xlfn.CONCAT(FIXED(VLOOKUP($L11,outH!$B:T,2,0),4)," ",VLOOKUP($L11,outH!$B:$Z,15,0))</f>
        <v xml:space="preserve">-0.0660 </v>
      </c>
      <c r="J11" s="28" t="str">
        <f>_xlfn.CONCAT(FIXED(VLOOKUP($L11,outHF!$B:U,2,0),4)," ",VLOOKUP($L11,outHF!$B:$Z,15,0))</f>
        <v xml:space="preserve">-0.1234 </v>
      </c>
      <c r="K11" s="28" t="str">
        <f>_xlfn.CONCAT(FIXED(VLOOKUP($L11,outHM!$B:V,2,0),4)," ",VLOOKUP($L11,outHM!$B:$Z,15,0))</f>
        <v xml:space="preserve">-0.0013 </v>
      </c>
      <c r="L11" s="11" t="s">
        <v>172</v>
      </c>
    </row>
    <row r="12" spans="2:12" x14ac:dyDescent="0.25">
      <c r="B12" s="108"/>
      <c r="C12" s="13" t="str">
        <f>_xlfn.CONCAT("(",FIXED(VLOOKUP($L11,outW!$B:G,3,0),4),")")</f>
        <v>(0.0507)</v>
      </c>
      <c r="D12" s="29" t="str">
        <f>_xlfn.CONCAT("(",FIXED(VLOOKUP($L11,outWF!$B:H,3,0),4),")")</f>
        <v>(0.0753)</v>
      </c>
      <c r="E12" s="29" t="str">
        <f>_xlfn.CONCAT("(",FIXED(VLOOKUP($L11,outWM!$B:I,3,0),4),")")</f>
        <v>(0.0700)</v>
      </c>
      <c r="F12" s="13" t="str">
        <f>_xlfn.CONCAT("(",FIXED(VLOOKUP($L11,outB!$B:J,3,0),4),")")</f>
        <v>(0.0563)</v>
      </c>
      <c r="G12" s="29" t="str">
        <f>_xlfn.CONCAT("(",FIXED(VLOOKUP($L11,outBF!$B:K,3,0),4),")")</f>
        <v>(0.0772)</v>
      </c>
      <c r="H12" s="29" t="str">
        <f>_xlfn.CONCAT("(",FIXED(VLOOKUP($L11,outBM!$B:L,3,0),4),")")</f>
        <v>(0.0843)</v>
      </c>
      <c r="I12" s="13" t="str">
        <f>_xlfn.CONCAT("(",FIXED(VLOOKUP($L11,outH!$B:M,3,0),4),")")</f>
        <v>(0.0786)</v>
      </c>
      <c r="J12" s="29" t="str">
        <f>_xlfn.CONCAT("(",FIXED(VLOOKUP($L11,outHF!$B:N,3,0),4),")")</f>
        <v>(0.1155)</v>
      </c>
      <c r="K12" s="29" t="str">
        <f>_xlfn.CONCAT("(",FIXED(VLOOKUP($L11,outHM!$B:O,3,0),4),")")</f>
        <v>(0.1124)</v>
      </c>
    </row>
    <row r="13" spans="2:12" x14ac:dyDescent="0.25">
      <c r="B13" s="107" t="s">
        <v>92</v>
      </c>
      <c r="C13" s="15" t="str">
        <f>_xlfn.CONCAT(FIXED(VLOOKUP($L13,outW!$B:N,2,0),4)," ",VLOOKUP($L13,outW!$B:$Z,15,0))</f>
        <v xml:space="preserve">0.0650 </v>
      </c>
      <c r="D13" s="28" t="str">
        <f>_xlfn.CONCAT(FIXED(VLOOKUP($L13,outWF!$B:O,2,0),4)," ",VLOOKUP($L13,outWF!$B:$Z,15,0))</f>
        <v xml:space="preserve">0.0691 </v>
      </c>
      <c r="E13" s="28" t="str">
        <f>_xlfn.CONCAT(FIXED(VLOOKUP($L13,outWM!$B:P,2,0),4)," ",VLOOKUP($L13,outWM!$B:$Z,15,0))</f>
        <v xml:space="preserve">0.0484 </v>
      </c>
      <c r="F13" s="15" t="str">
        <f>_xlfn.CONCAT(FIXED(VLOOKUP($L13,outB!$B:Q,2,0),4)," ",VLOOKUP($L13,outB!$B:$Z,15,0))</f>
        <v xml:space="preserve">-0.0442 </v>
      </c>
      <c r="G13" s="28" t="str">
        <f>_xlfn.CONCAT(FIXED(VLOOKUP($L13,outBF!$B:R,2,0),4)," ",VLOOKUP($L13,outBF!$B:$Z,15,0))</f>
        <v xml:space="preserve">-0.0258 </v>
      </c>
      <c r="H13" s="28" t="str">
        <f>_xlfn.CONCAT(FIXED(VLOOKUP($L13,outBM!$B:S,2,0),4)," ",VLOOKUP($L13,outBM!$B:$Z,15,0))</f>
        <v xml:space="preserve">-0.0895 </v>
      </c>
      <c r="I13" s="15" t="str">
        <f>_xlfn.CONCAT(FIXED(VLOOKUP($L13,outH!$B:T,2,0),4)," ",VLOOKUP($L13,outH!$B:$Z,15,0))</f>
        <v xml:space="preserve">0.0674 </v>
      </c>
      <c r="J13" s="28" t="str">
        <f>_xlfn.CONCAT(FIXED(VLOOKUP($L13,outHF!$B:U,2,0),4)," ",VLOOKUP($L13,outHF!$B:$Z,15,0))</f>
        <v xml:space="preserve">0.0463 </v>
      </c>
      <c r="K13" s="28" t="str">
        <f>_xlfn.CONCAT(FIXED(VLOOKUP($L13,outHM!$B:V,2,0),4)," ",VLOOKUP($L13,outHM!$B:$Z,15,0))</f>
        <v xml:space="preserve">0.0570 </v>
      </c>
      <c r="L13" s="11" t="s">
        <v>25</v>
      </c>
    </row>
    <row r="14" spans="2:12" x14ac:dyDescent="0.25">
      <c r="B14" s="108"/>
      <c r="C14" s="13" t="str">
        <f>_xlfn.CONCAT("(",FIXED(VLOOKUP($L13,outW!$B:G,3,0),4),")")</f>
        <v>(0.0464)</v>
      </c>
      <c r="D14" s="29" t="str">
        <f>_xlfn.CONCAT("(",FIXED(VLOOKUP($L13,outWF!$B:H,3,0),4),")")</f>
        <v>(0.0612)</v>
      </c>
      <c r="E14" s="29" t="str">
        <f>_xlfn.CONCAT("(",FIXED(VLOOKUP($L13,outWM!$B:I,3,0),4),")")</f>
        <v>(0.0750)</v>
      </c>
      <c r="F14" s="13" t="str">
        <f>_xlfn.CONCAT("(",FIXED(VLOOKUP($L13,outB!$B:J,3,0),4),")")</f>
        <v>(0.0642)</v>
      </c>
      <c r="G14" s="29" t="str">
        <f>_xlfn.CONCAT("(",FIXED(VLOOKUP($L13,outBF!$B:K,3,0),4),")")</f>
        <v>(0.0859)</v>
      </c>
      <c r="H14" s="29" t="str">
        <f>_xlfn.CONCAT("(",FIXED(VLOOKUP($L13,outBM!$B:L,3,0),4),")")</f>
        <v>(0.0999)</v>
      </c>
      <c r="I14" s="13" t="str">
        <f>_xlfn.CONCAT("(",FIXED(VLOOKUP($L13,outH!$B:M,3,0),4),")")</f>
        <v>(0.0653)</v>
      </c>
      <c r="J14" s="29" t="str">
        <f>_xlfn.CONCAT("(",FIXED(VLOOKUP($L13,outHF!$B:N,3,0),4),")")</f>
        <v>(0.0890)</v>
      </c>
      <c r="K14" s="29" t="str">
        <f>_xlfn.CONCAT("(",FIXED(VLOOKUP($L13,outHM!$B:O,3,0),4),")")</f>
        <v>(0.1047)</v>
      </c>
    </row>
    <row r="15" spans="2:12" x14ac:dyDescent="0.25">
      <c r="B15" s="107" t="s">
        <v>93</v>
      </c>
      <c r="C15" s="15" t="str">
        <f>_xlfn.CONCAT(FIXED(VLOOKUP($L15,outW!$B:N,2,0),4)," ",VLOOKUP($L15,outW!$B:$Z,15,0))</f>
        <v xml:space="preserve">-0.1081 </v>
      </c>
      <c r="D15" s="28" t="str">
        <f>_xlfn.CONCAT(FIXED(VLOOKUP($L15,outWF!$B:O,2,0),4)," ",VLOOKUP($L15,outWF!$B:$Z,15,0))</f>
        <v>-0.2186 *</v>
      </c>
      <c r="E15" s="28" t="str">
        <f>_xlfn.CONCAT(FIXED(VLOOKUP($L15,outWM!$B:P,2,0),4)," ",VLOOKUP($L15,outWM!$B:$Z,15,0))</f>
        <v xml:space="preserve">0.0527 </v>
      </c>
      <c r="F15" s="15" t="str">
        <f>_xlfn.CONCAT(FIXED(VLOOKUP($L15,outB!$B:Q,2,0),4)," ",VLOOKUP($L15,outB!$B:$Z,15,0))</f>
        <v xml:space="preserve">-0.0089 </v>
      </c>
      <c r="G15" s="28" t="str">
        <f>_xlfn.CONCAT(FIXED(VLOOKUP($L15,outBF!$B:R,2,0),4)," ",VLOOKUP($L15,outBF!$B:$Z,15,0))</f>
        <v xml:space="preserve">0.0484 </v>
      </c>
      <c r="H15" s="28" t="str">
        <f>_xlfn.CONCAT(FIXED(VLOOKUP($L15,outBM!$B:S,2,0),4)," ",VLOOKUP($L15,outBM!$B:$Z,15,0))</f>
        <v xml:space="preserve">-0.1284 </v>
      </c>
      <c r="I15" s="15" t="str">
        <f>_xlfn.CONCAT(FIXED(VLOOKUP($L15,outH!$B:T,2,0),4)," ",VLOOKUP($L15,outH!$B:$Z,15,0))</f>
        <v xml:space="preserve">0.0784 </v>
      </c>
      <c r="J15" s="28" t="str">
        <f>_xlfn.CONCAT(FIXED(VLOOKUP($L15,outHF!$B:U,2,0),4)," ",VLOOKUP($L15,outHF!$B:$Z,15,0))</f>
        <v xml:space="preserve">0.0403 </v>
      </c>
      <c r="K15" s="28" t="str">
        <f>_xlfn.CONCAT(FIXED(VLOOKUP($L15,outHM!$B:V,2,0),4)," ",VLOOKUP($L15,outHM!$B:$Z,15,0))</f>
        <v xml:space="preserve">0.0975 </v>
      </c>
      <c r="L15" s="11" t="s">
        <v>26</v>
      </c>
    </row>
    <row r="16" spans="2:12" x14ac:dyDescent="0.25">
      <c r="B16" s="108"/>
      <c r="C16" s="13" t="str">
        <f>_xlfn.CONCAT("(",FIXED(VLOOKUP($L15,outW!$B:G,3,0),4),")")</f>
        <v>(0.0727)</v>
      </c>
      <c r="D16" s="29" t="str">
        <f>_xlfn.CONCAT("(",FIXED(VLOOKUP($L15,outWF!$B:H,3,0),4),")")</f>
        <v>(0.0954)</v>
      </c>
      <c r="E16" s="29" t="str">
        <f>_xlfn.CONCAT("(",FIXED(VLOOKUP($L15,outWM!$B:I,3,0),4),")")</f>
        <v>(0.1181)</v>
      </c>
      <c r="F16" s="13" t="str">
        <f>_xlfn.CONCAT("(",FIXED(VLOOKUP($L15,outB!$B:J,3,0),4),")")</f>
        <v>(0.1342)</v>
      </c>
      <c r="G16" s="29" t="str">
        <f>_xlfn.CONCAT("(",FIXED(VLOOKUP($L15,outBF!$B:K,3,0),4),")")</f>
        <v>(0.1586)</v>
      </c>
      <c r="H16" s="29" t="str">
        <f>_xlfn.CONCAT("(",FIXED(VLOOKUP($L15,outBM!$B:L,3,0),4),")")</f>
        <v>(0.2648)</v>
      </c>
      <c r="I16" s="13" t="str">
        <f>_xlfn.CONCAT("(",FIXED(VLOOKUP($L15,outH!$B:M,3,0),4),")")</f>
        <v>(0.1212)</v>
      </c>
      <c r="J16" s="29" t="str">
        <f>_xlfn.CONCAT("(",FIXED(VLOOKUP($L15,outHF!$B:N,3,0),4),")")</f>
        <v>(0.1564)</v>
      </c>
      <c r="K16" s="29" t="str">
        <f>_xlfn.CONCAT("(",FIXED(VLOOKUP($L15,outHM!$B:O,3,0),4),")")</f>
        <v>(0.2069)</v>
      </c>
    </row>
    <row r="17" spans="2:12" x14ac:dyDescent="0.25">
      <c r="B17" s="107" t="s">
        <v>32</v>
      </c>
      <c r="C17" s="15" t="str">
        <f>_xlfn.CONCAT(FIXED(VLOOKUP($L17,outW!$B:N,2,0),4)," ",VLOOKUP($L17,outW!$B:$Z,15,0))</f>
        <v xml:space="preserve">0.0095 </v>
      </c>
      <c r="D17" s="28" t="str">
        <f>_xlfn.CONCAT(FIXED(VLOOKUP($L17,outWF!$B:O,2,0),4)," ",VLOOKUP($L17,outWF!$B:$Z,15,0))</f>
        <v xml:space="preserve">0.0130 </v>
      </c>
      <c r="E17" s="28" t="str">
        <f>_xlfn.CONCAT(FIXED(VLOOKUP($L17,outWM!$B:P,2,0),4)," ",VLOOKUP($L17,outWM!$B:$Z,15,0))</f>
        <v xml:space="preserve">-0.0067 </v>
      </c>
      <c r="F17" s="15" t="str">
        <f>_xlfn.CONCAT(FIXED(VLOOKUP($L17,outB!$B:Q,2,0),4)," ",VLOOKUP($L17,outB!$B:$Z,15,0))</f>
        <v xml:space="preserve">0.0290 </v>
      </c>
      <c r="G17" s="28" t="str">
        <f>_xlfn.CONCAT(FIXED(VLOOKUP($L17,outBF!$B:R,2,0),4)," ",VLOOKUP($L17,outBF!$B:$Z,15,0))</f>
        <v xml:space="preserve">0.0204 </v>
      </c>
      <c r="H17" s="28" t="str">
        <f>_xlfn.CONCAT(FIXED(VLOOKUP($L17,outBM!$B:S,2,0),4)," ",VLOOKUP($L17,outBM!$B:$Z,15,0))</f>
        <v xml:space="preserve">0.0478 </v>
      </c>
      <c r="I17" s="15" t="str">
        <f>_xlfn.CONCAT(FIXED(VLOOKUP($L17,outH!$B:T,2,0),4)," ",VLOOKUP($L17,outH!$B:$Z,15,0))</f>
        <v xml:space="preserve">0.0283 </v>
      </c>
      <c r="J17" s="28" t="str">
        <f>_xlfn.CONCAT(FIXED(VLOOKUP($L17,outHF!$B:U,2,0),4)," ",VLOOKUP($L17,outHF!$B:$Z,15,0))</f>
        <v xml:space="preserve">0.0301 </v>
      </c>
      <c r="K17" s="28" t="str">
        <f>_xlfn.CONCAT(FIXED(VLOOKUP($L17,outHM!$B:V,2,0),4)," ",VLOOKUP($L17,outHM!$B:$Z,15,0))</f>
        <v xml:space="preserve">0.0130 </v>
      </c>
      <c r="L17" s="11" t="s">
        <v>32</v>
      </c>
    </row>
    <row r="18" spans="2:12" x14ac:dyDescent="0.25">
      <c r="B18" s="108"/>
      <c r="C18" s="13" t="str">
        <f>_xlfn.CONCAT("(",FIXED(VLOOKUP($L17,outW!$B:G,3,0),4),")")</f>
        <v>(0.0271)</v>
      </c>
      <c r="D18" s="29" t="str">
        <f>_xlfn.CONCAT("(",FIXED(VLOOKUP($L17,outWF!$B:H,3,0),4),")")</f>
        <v>(0.0363)</v>
      </c>
      <c r="E18" s="29" t="str">
        <f>_xlfn.CONCAT("(",FIXED(VLOOKUP($L17,outWM!$B:I,3,0),4),")")</f>
        <v>(0.0426)</v>
      </c>
      <c r="F18" s="13" t="str">
        <f>_xlfn.CONCAT("(",FIXED(VLOOKUP($L17,outB!$B:J,3,0),4),")")</f>
        <v>(0.0230)</v>
      </c>
      <c r="G18" s="29" t="str">
        <f>_xlfn.CONCAT("(",FIXED(VLOOKUP($L17,outBF!$B:K,3,0),4),")")</f>
        <v>(0.0287)</v>
      </c>
      <c r="H18" s="29" t="str">
        <f>_xlfn.CONCAT("(",FIXED(VLOOKUP($L17,outBM!$B:L,3,0),4),")")</f>
        <v>(0.0400)</v>
      </c>
      <c r="I18" s="13" t="str">
        <f>_xlfn.CONCAT("(",FIXED(VLOOKUP($L17,outH!$B:M,3,0),4),")")</f>
        <v>(0.0321)</v>
      </c>
      <c r="J18" s="29" t="str">
        <f>_xlfn.CONCAT("(",FIXED(VLOOKUP($L17,outHF!$B:N,3,0),4),")")</f>
        <v>(0.0434)</v>
      </c>
      <c r="K18" s="29" t="str">
        <f>_xlfn.CONCAT("(",FIXED(VLOOKUP($L17,outHM!$B:O,3,0),4),")")</f>
        <v>(0.0526)</v>
      </c>
    </row>
    <row r="19" spans="2:12" x14ac:dyDescent="0.25">
      <c r="B19" s="107" t="s">
        <v>630</v>
      </c>
      <c r="C19" s="15" t="str">
        <f>_xlfn.CONCAT(FIXED(VLOOKUP($L19,outW!$B:N,2,0),4)," ",VLOOKUP($L19,outW!$B:$Z,15,0))</f>
        <v>0.0271 ***</v>
      </c>
      <c r="D19" s="28" t="str">
        <f>_xlfn.CONCAT(FIXED(VLOOKUP($L19,outWF!$B:O,2,0),4)," ",VLOOKUP($L19,outWF!$B:$Z,15,0))</f>
        <v>0.0436 ***</v>
      </c>
      <c r="E19" s="28" t="str">
        <f>_xlfn.CONCAT(FIXED(VLOOKUP($L19,outWM!$B:P,2,0),4)," ",VLOOKUP($L19,outWM!$B:$Z,15,0))</f>
        <v xml:space="preserve">0.0099 </v>
      </c>
      <c r="F19" s="15" t="str">
        <f>_xlfn.CONCAT(FIXED(VLOOKUP($L19,outB!$B:Q,2,0),4)," ",VLOOKUP($L19,outB!$B:$Z,15,0))</f>
        <v>0.0097 ^</v>
      </c>
      <c r="G19" s="28" t="str">
        <f>_xlfn.CONCAT(FIXED(VLOOKUP($L19,outBF!$B:R,2,0),4)," ",VLOOKUP($L19,outBF!$B:$Z,15,0))</f>
        <v>0.0192 *</v>
      </c>
      <c r="H19" s="28" t="str">
        <f>_xlfn.CONCAT(FIXED(VLOOKUP($L19,outBM!$B:S,2,0),4)," ",VLOOKUP($L19,outBM!$B:$Z,15,0))</f>
        <v xml:space="preserve">0.0027 </v>
      </c>
      <c r="I19" s="15" t="str">
        <f>_xlfn.CONCAT(FIXED(VLOOKUP($L19,outH!$B:T,2,0),4)," ",VLOOKUP($L19,outH!$B:$Z,15,0))</f>
        <v xml:space="preserve">0.0135 </v>
      </c>
      <c r="J19" s="28" t="str">
        <f>_xlfn.CONCAT(FIXED(VLOOKUP($L19,outHF!$B:U,2,0),4)," ",VLOOKUP($L19,outHF!$B:$Z,15,0))</f>
        <v xml:space="preserve">0.0169 </v>
      </c>
      <c r="K19" s="28" t="str">
        <f>_xlfn.CONCAT(FIXED(VLOOKUP($L19,outHM!$B:V,2,0),4)," ",VLOOKUP($L19,outHM!$B:$Z,15,0))</f>
        <v xml:space="preserve">0.0111 </v>
      </c>
      <c r="L19" s="11" t="s">
        <v>33</v>
      </c>
    </row>
    <row r="20" spans="2:12" x14ac:dyDescent="0.25">
      <c r="B20" s="108"/>
      <c r="C20" s="13" t="str">
        <f>_xlfn.CONCAT("(",FIXED(VLOOKUP($L19,outW!$B:G,3,0),4),")")</f>
        <v>(0.0074)</v>
      </c>
      <c r="D20" s="29" t="str">
        <f>_xlfn.CONCAT("(",FIXED(VLOOKUP($L19,outWF!$B:H,3,0),4),")")</f>
        <v>(0.0112)</v>
      </c>
      <c r="E20" s="29" t="str">
        <f>_xlfn.CONCAT("(",FIXED(VLOOKUP($L19,outWM!$B:I,3,0),4),")")</f>
        <v>(0.0099)</v>
      </c>
      <c r="F20" s="13" t="str">
        <f>_xlfn.CONCAT("(",FIXED(VLOOKUP($L19,outB!$B:J,3,0),4),")")</f>
        <v>(0.0059)</v>
      </c>
      <c r="G20" s="29" t="str">
        <f>_xlfn.CONCAT("(",FIXED(VLOOKUP($L19,outBF!$B:K,3,0),4),")")</f>
        <v>(0.0089)</v>
      </c>
      <c r="H20" s="29" t="str">
        <f>_xlfn.CONCAT("(",FIXED(VLOOKUP($L19,outBM!$B:L,3,0),4),")")</f>
        <v>(0.0079)</v>
      </c>
      <c r="I20" s="13" t="str">
        <f>_xlfn.CONCAT("(",FIXED(VLOOKUP($L19,outH!$B:M,3,0),4),")")</f>
        <v>(0.0086)</v>
      </c>
      <c r="J20" s="29" t="str">
        <f>_xlfn.CONCAT("(",FIXED(VLOOKUP($L19,outHF!$B:N,3,0),4),")")</f>
        <v>(0.0150)</v>
      </c>
      <c r="K20" s="29" t="str">
        <f>_xlfn.CONCAT("(",FIXED(VLOOKUP($L19,outHM!$B:O,3,0),4),")")</f>
        <v>(0.0107)</v>
      </c>
    </row>
    <row r="21" spans="2:12" x14ac:dyDescent="0.25">
      <c r="B21" s="107" t="s">
        <v>125</v>
      </c>
      <c r="C21" s="15" t="str">
        <f>_xlfn.CONCAT(FIXED(VLOOKUP($L21,outW!$B:N,2,0),4)," ",VLOOKUP($L21,outW!$B:$Z,15,0))</f>
        <v xml:space="preserve">-0.0010 </v>
      </c>
      <c r="D21" s="28" t="str">
        <f>_xlfn.CONCAT(FIXED(VLOOKUP($L21,outWF!$B:O,2,0),4)," ",VLOOKUP($L21,outWF!$B:$Z,15,0))</f>
        <v xml:space="preserve">0.0247 </v>
      </c>
      <c r="E21" s="28" t="str">
        <f>_xlfn.CONCAT(FIXED(VLOOKUP($L21,outWM!$B:P,2,0),4)," ",VLOOKUP($L21,outWM!$B:$Z,15,0))</f>
        <v xml:space="preserve">-0.0206 </v>
      </c>
      <c r="F21" s="15" t="str">
        <f>_xlfn.CONCAT(FIXED(VLOOKUP($L21,outB!$B:Q,2,0),4)," ",VLOOKUP($L21,outB!$B:$Z,15,0))</f>
        <v>-0.0196 ^</v>
      </c>
      <c r="G21" s="28" t="str">
        <f>_xlfn.CONCAT(FIXED(VLOOKUP($L21,outBF!$B:R,2,0),4)," ",VLOOKUP($L21,outBF!$B:$Z,15,0))</f>
        <v>-0.0345 *</v>
      </c>
      <c r="H21" s="28" t="str">
        <f>_xlfn.CONCAT(FIXED(VLOOKUP($L21,outBM!$B:S,2,0),4)," ",VLOOKUP($L21,outBM!$B:$Z,15,0))</f>
        <v xml:space="preserve">-0.0003 </v>
      </c>
      <c r="I21" s="15" t="str">
        <f>_xlfn.CONCAT(FIXED(VLOOKUP($L21,outH!$B:T,2,0),4)," ",VLOOKUP($L21,outH!$B:$Z,15,0))</f>
        <v xml:space="preserve">-0.0089 </v>
      </c>
      <c r="J21" s="28" t="str">
        <f>_xlfn.CONCAT(FIXED(VLOOKUP($L21,outHF!$B:U,2,0),4)," ",VLOOKUP($L21,outHF!$B:$Z,15,0))</f>
        <v xml:space="preserve">-0.0051 </v>
      </c>
      <c r="K21" s="28" t="str">
        <f>_xlfn.CONCAT(FIXED(VLOOKUP($L21,outHM!$B:V,2,0),4)," ",VLOOKUP($L21,outHM!$B:$Z,15,0))</f>
        <v xml:space="preserve">-0.0149 </v>
      </c>
      <c r="L21" s="11" t="s">
        <v>118</v>
      </c>
    </row>
    <row r="22" spans="2:12" x14ac:dyDescent="0.25">
      <c r="B22" s="108"/>
      <c r="C22" s="13" t="str">
        <f>_xlfn.CONCAT("(",FIXED(VLOOKUP($L21,outW!$B:G,3,0),4),")")</f>
        <v>(0.0109)</v>
      </c>
      <c r="D22" s="29" t="str">
        <f>_xlfn.CONCAT("(",FIXED(VLOOKUP($L21,outWF!$B:H,3,0),4),")")</f>
        <v>(0.0162)</v>
      </c>
      <c r="E22" s="29" t="str">
        <f>_xlfn.CONCAT("(",FIXED(VLOOKUP($L21,outWM!$B:I,3,0),4),")")</f>
        <v>(0.0152)</v>
      </c>
      <c r="F22" s="13" t="str">
        <f>_xlfn.CONCAT("(",FIXED(VLOOKUP($L21,outB!$B:J,3,0),4),")")</f>
        <v>(0.0103)</v>
      </c>
      <c r="G22" s="29" t="str">
        <f>_xlfn.CONCAT("(",FIXED(VLOOKUP($L21,outBF!$B:K,3,0),4),")")</f>
        <v>(0.0137)</v>
      </c>
      <c r="H22" s="29" t="str">
        <f>_xlfn.CONCAT("(",FIXED(VLOOKUP($L21,outBM!$B:L,3,0),4),")")</f>
        <v>(0.0158)</v>
      </c>
      <c r="I22" s="13" t="str">
        <f>_xlfn.CONCAT("(",FIXED(VLOOKUP($L21,outH!$B:M,3,0),4),")")</f>
        <v>(0.0130)</v>
      </c>
      <c r="J22" s="29" t="str">
        <f>_xlfn.CONCAT("(",FIXED(VLOOKUP($L21,outHF!$B:N,3,0),4),")")</f>
        <v>(0.0190)</v>
      </c>
      <c r="K22" s="29" t="str">
        <f>_xlfn.CONCAT("(",FIXED(VLOOKUP($L21,outHM!$B:O,3,0),4),")")</f>
        <v>(0.0190)</v>
      </c>
    </row>
    <row r="23" spans="2:12" x14ac:dyDescent="0.25">
      <c r="B23" s="107" t="s">
        <v>631</v>
      </c>
      <c r="C23" s="15" t="str">
        <f>_xlfn.CONCAT(FIXED(VLOOKUP($L23,outW!$B:N,2,0),4)," ",VLOOKUP($L23,outW!$B:$Z,15,0))</f>
        <v>0.1427 **</v>
      </c>
      <c r="D23" s="28" t="str">
        <f>_xlfn.CONCAT(FIXED(VLOOKUP($L23,outWF!$B:O,2,0),4)," ",VLOOKUP($L23,outWF!$B:$Z,15,0))</f>
        <v>0.1481 *</v>
      </c>
      <c r="E23" s="28" t="str">
        <f>_xlfn.CONCAT(FIXED(VLOOKUP($L23,outWM!$B:P,2,0),4)," ",VLOOKUP($L23,outWM!$B:$Z,15,0))</f>
        <v>0.1303 *</v>
      </c>
      <c r="F23" s="15" t="str">
        <f>_xlfn.CONCAT(FIXED(VLOOKUP($L23,outB!$B:Q,2,0),4)," ",VLOOKUP($L23,outB!$B:$Z,15,0))</f>
        <v>0.1837 ***</v>
      </c>
      <c r="G23" s="28" t="str">
        <f>_xlfn.CONCAT(FIXED(VLOOKUP($L23,outBF!$B:R,2,0),4)," ",VLOOKUP($L23,outBF!$B:$Z,15,0))</f>
        <v xml:space="preserve">0.0873 </v>
      </c>
      <c r="H23" s="28" t="str">
        <f>_xlfn.CONCAT(FIXED(VLOOKUP($L23,outBM!$B:S,2,0),4)," ",VLOOKUP($L23,outBM!$B:$Z,15,0))</f>
        <v>0.2666 ***</v>
      </c>
      <c r="I23" s="15" t="str">
        <f>_xlfn.CONCAT(FIXED(VLOOKUP($L23,outH!$B:T,2,0),4)," ",VLOOKUP($L23,outH!$B:$Z,15,0))</f>
        <v xml:space="preserve">-0.0901 </v>
      </c>
      <c r="J23" s="28" t="str">
        <f>_xlfn.CONCAT(FIXED(VLOOKUP($L23,outHF!$B:U,2,0),4)," ",VLOOKUP($L23,outHF!$B:$Z,15,0))</f>
        <v xml:space="preserve">-0.0872 </v>
      </c>
      <c r="K23" s="28" t="str">
        <f>_xlfn.CONCAT(FIXED(VLOOKUP($L23,outHM!$B:V,2,0),4)," ",VLOOKUP($L23,outHM!$B:$Z,15,0))</f>
        <v xml:space="preserve">-0.0921 </v>
      </c>
      <c r="L23" s="11" t="s">
        <v>29</v>
      </c>
    </row>
    <row r="24" spans="2:12" x14ac:dyDescent="0.25">
      <c r="B24" s="108"/>
      <c r="C24" s="13" t="str">
        <f>_xlfn.CONCAT("(",FIXED(VLOOKUP($L23,outW!$B:G,3,0),4),")")</f>
        <v>(0.0483)</v>
      </c>
      <c r="D24" s="29" t="str">
        <f>_xlfn.CONCAT("(",FIXED(VLOOKUP($L23,outWF!$B:H,3,0),4),")")</f>
        <v>(0.0721)</v>
      </c>
      <c r="E24" s="29" t="str">
        <f>_xlfn.CONCAT("(",FIXED(VLOOKUP($L23,outWM!$B:I,3,0),4),")")</f>
        <v>(0.0664)</v>
      </c>
      <c r="F24" s="13" t="str">
        <f>_xlfn.CONCAT("(",FIXED(VLOOKUP($L23,outB!$B:J,3,0),4),")")</f>
        <v>(0.0478)</v>
      </c>
      <c r="G24" s="29" t="str">
        <f>_xlfn.CONCAT("(",FIXED(VLOOKUP($L23,outBF!$B:K,3,0),4),")")</f>
        <v>(0.0709)</v>
      </c>
      <c r="H24" s="29" t="str">
        <f>_xlfn.CONCAT("(",FIXED(VLOOKUP($L23,outBM!$B:L,3,0),4),")")</f>
        <v>(0.0659)</v>
      </c>
      <c r="I24" s="13" t="str">
        <f>_xlfn.CONCAT("(",FIXED(VLOOKUP($L23,outH!$B:M,3,0),4),")")</f>
        <v>(0.0627)</v>
      </c>
      <c r="J24" s="29" t="str">
        <f>_xlfn.CONCAT("(",FIXED(VLOOKUP($L23,outHF!$B:N,3,0),4),")")</f>
        <v>(0.0928)</v>
      </c>
      <c r="K24" s="29" t="str">
        <f>_xlfn.CONCAT("(",FIXED(VLOOKUP($L23,outHM!$B:O,3,0),4),")")</f>
        <v>(0.0877)</v>
      </c>
    </row>
    <row r="25" spans="2:12" x14ac:dyDescent="0.25">
      <c r="B25" s="107" t="s">
        <v>632</v>
      </c>
      <c r="C25" s="15" t="str">
        <f>_xlfn.CONCAT(FIXED(VLOOKUP($L25,outW!$B:N,2,0),4)," ",VLOOKUP($L25,outW!$B:$Z,15,0))</f>
        <v>0.3148 ***</v>
      </c>
      <c r="D25" s="28" t="str">
        <f>_xlfn.CONCAT(FIXED(VLOOKUP($L25,outWF!$B:O,2,0),4)," ",VLOOKUP($L25,outWF!$B:$Z,15,0))</f>
        <v>0.3558 ***</v>
      </c>
      <c r="E25" s="28" t="str">
        <f>_xlfn.CONCAT(FIXED(VLOOKUP($L25,outWM!$B:P,2,0),4)," ",VLOOKUP($L25,outWM!$B:$Z,15,0))</f>
        <v>0.2831 ***</v>
      </c>
      <c r="F25" s="15" t="str">
        <f>_xlfn.CONCAT(FIXED(VLOOKUP($L25,outB!$B:Q,2,0),4)," ",VLOOKUP($L25,outB!$B:$Z,15,0))</f>
        <v>0.2143 ***</v>
      </c>
      <c r="G25" s="28" t="str">
        <f>_xlfn.CONCAT(FIXED(VLOOKUP($L25,outBF!$B:R,2,0),4)," ",VLOOKUP($L25,outBF!$B:$Z,15,0))</f>
        <v xml:space="preserve">0.0871 </v>
      </c>
      <c r="H25" s="28" t="str">
        <f>_xlfn.CONCAT(FIXED(VLOOKUP($L25,outBM!$B:S,2,0),4)," ",VLOOKUP($L25,outBM!$B:$Z,15,0))</f>
        <v>0.3692 ***</v>
      </c>
      <c r="I25" s="15" t="str">
        <f>_xlfn.CONCAT(FIXED(VLOOKUP($L25,outH!$B:T,2,0),4)," ",VLOOKUP($L25,outH!$B:$Z,15,0))</f>
        <v xml:space="preserve">0.0097 </v>
      </c>
      <c r="J25" s="28" t="str">
        <f>_xlfn.CONCAT(FIXED(VLOOKUP($L25,outHF!$B:U,2,0),4)," ",VLOOKUP($L25,outHF!$B:$Z,15,0))</f>
        <v xml:space="preserve">0.0795 </v>
      </c>
      <c r="K25" s="28" t="str">
        <f>_xlfn.CONCAT(FIXED(VLOOKUP($L25,outHM!$B:V,2,0),4)," ",VLOOKUP($L25,outHM!$B:$Z,15,0))</f>
        <v xml:space="preserve">-0.0645 </v>
      </c>
      <c r="L25" s="11" t="s">
        <v>30</v>
      </c>
    </row>
    <row r="26" spans="2:12" x14ac:dyDescent="0.25">
      <c r="B26" s="108"/>
      <c r="C26" s="13" t="str">
        <f>_xlfn.CONCAT("(",FIXED(VLOOKUP($L25,outW!$B:G,3,0),4),")")</f>
        <v>(0.0518)</v>
      </c>
      <c r="D26" s="29" t="str">
        <f>_xlfn.CONCAT("(",FIXED(VLOOKUP($L25,outWF!$B:H,3,0),4),")")</f>
        <v>(0.0744)</v>
      </c>
      <c r="E26" s="29" t="str">
        <f>_xlfn.CONCAT("(",FIXED(VLOOKUP($L25,outWM!$B:I,3,0),4),")")</f>
        <v>(0.0736)</v>
      </c>
      <c r="F26" s="13" t="str">
        <f>_xlfn.CONCAT("(",FIXED(VLOOKUP($L25,outB!$B:J,3,0),4),")")</f>
        <v>(0.0555)</v>
      </c>
      <c r="G26" s="29" t="str">
        <f>_xlfn.CONCAT("(",FIXED(VLOOKUP($L25,outBF!$B:K,3,0),4),")")</f>
        <v>(0.0757)</v>
      </c>
      <c r="H26" s="29" t="str">
        <f>_xlfn.CONCAT("(",FIXED(VLOOKUP($L25,outBM!$B:L,3,0),4),")")</f>
        <v>(0.0830)</v>
      </c>
      <c r="I26" s="13" t="str">
        <f>_xlfn.CONCAT("(",FIXED(VLOOKUP($L25,outH!$B:M,3,0),4),")")</f>
        <v>(0.0685)</v>
      </c>
      <c r="J26" s="29" t="str">
        <f>_xlfn.CONCAT("(",FIXED(VLOOKUP($L25,outHF!$B:N,3,0),4),")")</f>
        <v>(0.0999)</v>
      </c>
      <c r="K26" s="29" t="str">
        <f>_xlfn.CONCAT("(",FIXED(VLOOKUP($L25,outHM!$B:O,3,0),4),")")</f>
        <v>(0.0977)</v>
      </c>
    </row>
    <row r="27" spans="2:12" x14ac:dyDescent="0.25">
      <c r="B27" s="107" t="s">
        <v>633</v>
      </c>
      <c r="C27" s="15" t="str">
        <f>_xlfn.CONCAT(FIXED(VLOOKUP($L27,outW!$B:N,2,0),4)," ",VLOOKUP($L27,outW!$B:$Z,15,0))</f>
        <v>0.2931 ***</v>
      </c>
      <c r="D27" s="28" t="str">
        <f>_xlfn.CONCAT(FIXED(VLOOKUP($L27,outWF!$B:O,2,0),4)," ",VLOOKUP($L27,outWF!$B:$Z,15,0))</f>
        <v>0.3304 ***</v>
      </c>
      <c r="E27" s="28" t="str">
        <f>_xlfn.CONCAT(FIXED(VLOOKUP($L27,outWM!$B:P,2,0),4)," ",VLOOKUP($L27,outWM!$B:$Z,15,0))</f>
        <v>0.2373 *</v>
      </c>
      <c r="F27" s="15" t="str">
        <f>_xlfn.CONCAT(FIXED(VLOOKUP($L27,outB!$B:Q,2,0),4)," ",VLOOKUP($L27,outB!$B:$Z,15,0))</f>
        <v>0.1904 ^</v>
      </c>
      <c r="G27" s="28" t="str">
        <f>_xlfn.CONCAT(FIXED(VLOOKUP($L27,outBF!$B:R,2,0),4)," ",VLOOKUP($L27,outBF!$B:$Z,15,0))</f>
        <v xml:space="preserve">0.0776 </v>
      </c>
      <c r="H27" s="28" t="str">
        <f>_xlfn.CONCAT(FIXED(VLOOKUP($L27,outBM!$B:S,2,0),4)," ",VLOOKUP($L27,outBM!$B:$Z,15,0))</f>
        <v>0.3119 *</v>
      </c>
      <c r="I27" s="15" t="str">
        <f>_xlfn.CONCAT(FIXED(VLOOKUP($L27,outH!$B:T,2,0),4)," ",VLOOKUP($L27,outH!$B:$Z,15,0))</f>
        <v xml:space="preserve">-0.0741 </v>
      </c>
      <c r="J27" s="28" t="str">
        <f>_xlfn.CONCAT(FIXED(VLOOKUP($L27,outHF!$B:U,2,0),4)," ",VLOOKUP($L27,outHF!$B:$Z,15,0))</f>
        <v xml:space="preserve">-0.0816 </v>
      </c>
      <c r="K27" s="28" t="str">
        <f>_xlfn.CONCAT(FIXED(VLOOKUP($L27,outHM!$B:V,2,0),4)," ",VLOOKUP($L27,outHM!$B:$Z,15,0))</f>
        <v xml:space="preserve">-0.0809 </v>
      </c>
      <c r="L27" s="11" t="s">
        <v>27</v>
      </c>
    </row>
    <row r="28" spans="2:12" x14ac:dyDescent="0.25">
      <c r="B28" s="108"/>
      <c r="C28" s="13" t="str">
        <f>_xlfn.CONCAT("(",FIXED(VLOOKUP($L27,outW!$B:G,3,0),4),")")</f>
        <v>(0.0698)</v>
      </c>
      <c r="D28" s="29" t="str">
        <f>_xlfn.CONCAT("(",FIXED(VLOOKUP($L27,outWF!$B:H,3,0),4),")")</f>
        <v>(0.0993)</v>
      </c>
      <c r="E28" s="29" t="str">
        <f>_xlfn.CONCAT("(",FIXED(VLOOKUP($L27,outWM!$B:I,3,0),4),")")</f>
        <v>(0.1009)</v>
      </c>
      <c r="F28" s="13" t="str">
        <f>_xlfn.CONCAT("(",FIXED(VLOOKUP($L27,outB!$B:J,3,0),4),")")</f>
        <v>(0.0988)</v>
      </c>
      <c r="G28" s="29" t="str">
        <f>_xlfn.CONCAT("(",FIXED(VLOOKUP($L27,outBF!$B:K,3,0),4),")")</f>
        <v>(0.1323)</v>
      </c>
      <c r="H28" s="29" t="str">
        <f>_xlfn.CONCAT("(",FIXED(VLOOKUP($L27,outBM!$B:L,3,0),4),")")</f>
        <v>(0.1549)</v>
      </c>
      <c r="I28" s="13" t="str">
        <f>_xlfn.CONCAT("(",FIXED(VLOOKUP($L27,outH!$B:M,3,0),4),")")</f>
        <v>(0.1217)</v>
      </c>
      <c r="J28" s="29" t="str">
        <f>_xlfn.CONCAT("(",FIXED(VLOOKUP($L27,outHF!$B:N,3,0),4),")")</f>
        <v>(0.1631)</v>
      </c>
      <c r="K28" s="29" t="str">
        <f>_xlfn.CONCAT("(",FIXED(VLOOKUP($L27,outHM!$B:O,3,0),4),")")</f>
        <v>(0.1984)</v>
      </c>
    </row>
    <row r="29" spans="2:12" x14ac:dyDescent="0.25">
      <c r="B29" s="107" t="s">
        <v>634</v>
      </c>
      <c r="C29" s="15" t="str">
        <f>_xlfn.CONCAT(FIXED(VLOOKUP($L29,outW!$B:N,2,0),4)," ",VLOOKUP($L29,outW!$B:$Z,15,0))</f>
        <v>0.1931 ^</v>
      </c>
      <c r="D29" s="28" t="str">
        <f>_xlfn.CONCAT(FIXED(VLOOKUP($L29,outWF!$B:O,2,0),4)," ",VLOOKUP($L29,outWF!$B:$Z,15,0))</f>
        <v xml:space="preserve">0.1841 </v>
      </c>
      <c r="E29" s="28" t="str">
        <f>_xlfn.CONCAT(FIXED(VLOOKUP($L29,outWM!$B:P,2,0),4)," ",VLOOKUP($L29,outWM!$B:$Z,15,0))</f>
        <v xml:space="preserve">0.2002 </v>
      </c>
      <c r="F29" s="15" t="str">
        <f>_xlfn.CONCAT(FIXED(VLOOKUP($L29,outB!$B:Q,2,0),4)," ",VLOOKUP($L29,outB!$B:$Z,15,0))</f>
        <v xml:space="preserve">0.2407 </v>
      </c>
      <c r="G29" s="28" t="str">
        <f>_xlfn.CONCAT(FIXED(VLOOKUP($L29,outBF!$B:R,2,0),4)," ",VLOOKUP($L29,outBF!$B:$Z,15,0))</f>
        <v xml:space="preserve">0.0131 </v>
      </c>
      <c r="H29" s="28" t="str">
        <f>_xlfn.CONCAT(FIXED(VLOOKUP($L29,outBM!$B:S,2,0),4)," ",VLOOKUP($L29,outBM!$B:$Z,15,0))</f>
        <v>0.9228 *</v>
      </c>
      <c r="I29" s="15" t="str">
        <f>_xlfn.CONCAT(FIXED(VLOOKUP($L29,outH!$B:T,2,0),4)," ",VLOOKUP($L29,outH!$B:$Z,15,0))</f>
        <v xml:space="preserve">0.0187 </v>
      </c>
      <c r="J29" s="28" t="str">
        <f>_xlfn.CONCAT(FIXED(VLOOKUP($L29,outHF!$B:U,2,0),4)," ",VLOOKUP($L29,outHF!$B:$Z,15,0))</f>
        <v xml:space="preserve">0.0578 </v>
      </c>
      <c r="K29" s="28" t="str">
        <f>_xlfn.CONCAT(FIXED(VLOOKUP($L29,outHM!$B:V,2,0),4)," ",VLOOKUP($L29,outHM!$B:$Z,15,0))</f>
        <v xml:space="preserve">-0.0322 </v>
      </c>
      <c r="L29" s="11" t="s">
        <v>28</v>
      </c>
    </row>
    <row r="30" spans="2:12" x14ac:dyDescent="0.25">
      <c r="B30" s="108"/>
      <c r="C30" s="13" t="str">
        <f>_xlfn.CONCAT("(",FIXED(VLOOKUP($L29,outW!$B:G,3,0),4),")")</f>
        <v>(0.0993)</v>
      </c>
      <c r="D30" s="29" t="str">
        <f>_xlfn.CONCAT("(",FIXED(VLOOKUP($L29,outWF!$B:H,3,0),4),")")</f>
        <v>(0.1427)</v>
      </c>
      <c r="E30" s="29" t="str">
        <f>_xlfn.CONCAT("(",FIXED(VLOOKUP($L29,outWM!$B:I,3,0),4),")")</f>
        <v>(0.1417)</v>
      </c>
      <c r="F30" s="13" t="str">
        <f>_xlfn.CONCAT("(",FIXED(VLOOKUP($L29,outB!$B:J,3,0),4),")")</f>
        <v>(0.1586)</v>
      </c>
      <c r="G30" s="29" t="str">
        <f>_xlfn.CONCAT("(",FIXED(VLOOKUP($L29,outBF!$B:K,3,0),4),")")</f>
        <v>(0.1838)</v>
      </c>
      <c r="H30" s="29" t="str">
        <f>_xlfn.CONCAT("(",FIXED(VLOOKUP($L29,outBM!$B:L,3,0),4),")")</f>
        <v>(0.3622)</v>
      </c>
      <c r="I30" s="13" t="str">
        <f>_xlfn.CONCAT("(",FIXED(VLOOKUP($L29,outH!$B:M,3,0),4),")")</f>
        <v>(0.2019)</v>
      </c>
      <c r="J30" s="29" t="str">
        <f>_xlfn.CONCAT("(",FIXED(VLOOKUP($L29,outHF!$B:N,3,0),4),")")</f>
        <v>(0.2884)</v>
      </c>
      <c r="K30" s="29" t="str">
        <f>_xlfn.CONCAT("(",FIXED(VLOOKUP($L29,outHM!$B:O,3,0),4),")")</f>
        <v>(0.2930)</v>
      </c>
    </row>
    <row r="31" spans="2:12" x14ac:dyDescent="0.25">
      <c r="B31" s="107" t="s">
        <v>34</v>
      </c>
      <c r="C31" s="15" t="str">
        <f>_xlfn.CONCAT(FIXED(VLOOKUP($L31,outW!$B:N,2,0),4)," ",VLOOKUP($L31,outW!$B:$Z,15,0))</f>
        <v>0.0038 ***</v>
      </c>
      <c r="D31" s="28" t="str">
        <f>_xlfn.CONCAT(FIXED(VLOOKUP($L31,outWF!$B:O,2,0),4)," ",VLOOKUP($L31,outWF!$B:$Z,15,0))</f>
        <v>0.0042 ***</v>
      </c>
      <c r="E31" s="28" t="str">
        <f>_xlfn.CONCAT(FIXED(VLOOKUP($L31,outWM!$B:P,2,0),4)," ",VLOOKUP($L31,outWM!$B:$Z,15,0))</f>
        <v>0.0034 ***</v>
      </c>
      <c r="F31" s="15" t="str">
        <f>_xlfn.CONCAT(FIXED(VLOOKUP($L31,outB!$B:Q,2,0),4)," ",VLOOKUP($L31,outB!$B:$Z,15,0))</f>
        <v>0.0044 ***</v>
      </c>
      <c r="G31" s="28" t="str">
        <f>_xlfn.CONCAT(FIXED(VLOOKUP($L31,outBF!$B:R,2,0),4)," ",VLOOKUP($L31,outBF!$B:$Z,15,0))</f>
        <v>0.0046 ***</v>
      </c>
      <c r="H31" s="28" t="str">
        <f>_xlfn.CONCAT(FIXED(VLOOKUP($L31,outBM!$B:S,2,0),4)," ",VLOOKUP($L31,outBM!$B:$Z,15,0))</f>
        <v>0.0036 *</v>
      </c>
      <c r="I31" s="15" t="str">
        <f>_xlfn.CONCAT(FIXED(VLOOKUP($L31,outH!$B:T,2,0),4)," ",VLOOKUP($L31,outH!$B:$Z,15,0))</f>
        <v>0.0038 ***</v>
      </c>
      <c r="J31" s="28" t="str">
        <f>_xlfn.CONCAT(FIXED(VLOOKUP($L31,outHF!$B:U,2,0),4)," ",VLOOKUP($L31,outHF!$B:$Z,15,0))</f>
        <v>0.0041 *</v>
      </c>
      <c r="K31" s="28" t="str">
        <f>_xlfn.CONCAT(FIXED(VLOOKUP($L31,outHM!$B:V,2,0),4)," ",VLOOKUP($L31,outHM!$B:$Z,15,0))</f>
        <v>0.0035 *</v>
      </c>
      <c r="L31" s="11" t="s">
        <v>34</v>
      </c>
    </row>
    <row r="32" spans="2:12" x14ac:dyDescent="0.25">
      <c r="B32" s="108"/>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(0.0014)</v>
      </c>
      <c r="H32" s="29" t="str">
        <f>_xlfn.CONCAT("(",FIXED(VLOOKUP($L31,outBM!$B:L,3,0),4),")")</f>
        <v>(0.0015)</v>
      </c>
      <c r="I32" s="13" t="str">
        <f>_xlfn.CONCAT("(",FIXED(VLOOKUP($L31,outH!$B:M,3,0),4),")")</f>
        <v>(0.0011)</v>
      </c>
      <c r="J32" s="29" t="str">
        <f>_xlfn.CONCAT("(",FIXED(VLOOKUP($L31,outHF!$B:N,3,0),4),")")</f>
        <v>(0.0017)</v>
      </c>
      <c r="K32" s="29" t="str">
        <f>_xlfn.CONCAT("(",FIXED(VLOOKUP($L31,outHM!$B:O,3,0),4),")")</f>
        <v>(0.0015)</v>
      </c>
    </row>
    <row r="33" spans="2:12" x14ac:dyDescent="0.25">
      <c r="B33" s="107" t="s">
        <v>99</v>
      </c>
      <c r="C33" s="15" t="str">
        <f>_xlfn.CONCAT(FIXED(VLOOKUP($L33,outW!$B:N,2,0),4)," ",VLOOKUP($L33,outW!$B:$Z,15,0))</f>
        <v xml:space="preserve">0.0000 </v>
      </c>
      <c r="D33" s="28" t="str">
        <f>_xlfn.CONCAT(FIXED(VLOOKUP($L33,outWF!$B:O,2,0),4)," ",VLOOKUP($L33,outWF!$B:$Z,15,0))</f>
        <v xml:space="preserve">0.0001 </v>
      </c>
      <c r="E33" s="28" t="str">
        <f>_xlfn.CONCAT(FIXED(VLOOKUP($L33,outWM!$B:P,2,0),4)," ",VLOOKUP($L33,outWM!$B:$Z,15,0))</f>
        <v xml:space="preserve">0.0000 </v>
      </c>
      <c r="F33" s="15" t="str">
        <f>_xlfn.CONCAT(FIXED(VLOOKUP($L33,outB!$B:Q,2,0),4)," ",VLOOKUP($L33,outB!$B:$Z,15,0))</f>
        <v xml:space="preserve">-0.0007 </v>
      </c>
      <c r="G33" s="28" t="str">
        <f>_xlfn.CONCAT(FIXED(VLOOKUP($L33,outBF!$B:R,2,0),4)," ",VLOOKUP($L33,outBF!$B:$Z,15,0))</f>
        <v>-0.0012 ^</v>
      </c>
      <c r="H33" s="28" t="str">
        <f>_xlfn.CONCAT(FIXED(VLOOKUP($L33,outBM!$B:S,2,0),4)," ",VLOOKUP($L33,outBM!$B:$Z,15,0))</f>
        <v xml:space="preserve">-0.0001 </v>
      </c>
      <c r="I33" s="15" t="str">
        <f>_xlfn.CONCAT(FIXED(VLOOKUP($L33,outH!$B:T,2,0),4)," ",VLOOKUP($L33,outH!$B:$Z,15,0))</f>
        <v>-0.0017 **</v>
      </c>
      <c r="J33" s="28" t="str">
        <f>_xlfn.CONCAT(FIXED(VLOOKUP($L33,outHF!$B:U,2,0),4)," ",VLOOKUP($L33,outHF!$B:$Z,15,0))</f>
        <v>-0.0024 **</v>
      </c>
      <c r="K33" s="28" t="str">
        <f>_xlfn.CONCAT(FIXED(VLOOKUP($L33,outHM!$B:V,2,0),4)," ",VLOOKUP($L33,outHM!$B:$Z,15,0))</f>
        <v xml:space="preserve">-0.0010 </v>
      </c>
      <c r="L33" s="11" t="s">
        <v>35</v>
      </c>
    </row>
    <row r="34" spans="2:12" x14ac:dyDescent="0.25">
      <c r="B34" s="108"/>
      <c r="C34" s="13" t="str">
        <f>_xlfn.CONCAT("(",FIXED(VLOOKUP($L33,outW!$B:G,3,0),4),")")</f>
        <v>(0.0003)</v>
      </c>
      <c r="D34" s="29" t="str">
        <f>_xlfn.CONCAT("(",FIXED(VLOOKUP($L33,outWF!$B:H,3,0),4),")")</f>
        <v>(0.0005)</v>
      </c>
      <c r="E34" s="29" t="str">
        <f>_xlfn.CONCAT("(",FIXED(VLOOKUP($L33,outWM!$B:I,3,0),4),")")</f>
        <v>(0.0004)</v>
      </c>
      <c r="F34" s="13" t="str">
        <f>_xlfn.CONCAT("(",FIXED(VLOOKUP($L33,outB!$B:J,3,0),4),")")</f>
        <v>(0.0005)</v>
      </c>
      <c r="G34" s="29" t="str">
        <f>_xlfn.CONCAT("(",FIXED(VLOOKUP($L33,outBF!$B:K,3,0),4),")")</f>
        <v>(0.0007)</v>
      </c>
      <c r="H34" s="29" t="str">
        <f>_xlfn.CONCAT("(",FIXED(VLOOKUP($L33,outBM!$B:L,3,0),4),")")</f>
        <v>(0.0007)</v>
      </c>
      <c r="I34" s="13" t="str">
        <f>_xlfn.CONCAT("(",FIXED(VLOOKUP($L33,outH!$B:M,3,0),4),")")</f>
        <v>(0.0005)</v>
      </c>
      <c r="J34" s="29" t="str">
        <f>_xlfn.CONCAT("(",FIXED(VLOOKUP($L33,outHF!$B:N,3,0),4),")")</f>
        <v>(0.0009)</v>
      </c>
      <c r="K34" s="29" t="str">
        <f>_xlfn.CONCAT("(",FIXED(VLOOKUP($L33,outHM!$B:O,3,0),4),")")</f>
        <v>(0.0007)</v>
      </c>
    </row>
    <row r="35" spans="2:12" x14ac:dyDescent="0.25">
      <c r="B35" s="107" t="s">
        <v>100</v>
      </c>
      <c r="C35" s="15" t="str">
        <f>_xlfn.CONCAT(FIXED(VLOOKUP($L35,outW!$B:N,2,0),4)," ",VLOOKUP($L35,outW!$B:$Z,15,0))</f>
        <v>0.0003 ^</v>
      </c>
      <c r="D35" s="28" t="str">
        <f>_xlfn.CONCAT(FIXED(VLOOKUP($L35,outWF!$B:O,2,0),4)," ",VLOOKUP($L35,outWF!$B:$Z,15,0))</f>
        <v xml:space="preserve">0.0002 </v>
      </c>
      <c r="E35" s="28" t="str">
        <f>_xlfn.CONCAT(FIXED(VLOOKUP($L35,outWM!$B:P,2,0),4)," ",VLOOKUP($L35,outWM!$B:$Z,15,0))</f>
        <v>0.0005 ^</v>
      </c>
      <c r="F35" s="15" t="str">
        <f>_xlfn.CONCAT(FIXED(VLOOKUP($L35,outB!$B:Q,2,0),4)," ",VLOOKUP($L35,outB!$B:$Z,15,0))</f>
        <v xml:space="preserve">0.0002 </v>
      </c>
      <c r="G35" s="28" t="str">
        <f>_xlfn.CONCAT(FIXED(VLOOKUP($L35,outBF!$B:R,2,0),4)," ",VLOOKUP($L35,outBF!$B:$Z,15,0))</f>
        <v xml:space="preserve">0.0001 </v>
      </c>
      <c r="H35" s="28" t="str">
        <f>_xlfn.CONCAT(FIXED(VLOOKUP($L35,outBM!$B:S,2,0),4)," ",VLOOKUP($L35,outBM!$B:$Z,15,0))</f>
        <v xml:space="preserve">0.0004 </v>
      </c>
      <c r="I35" s="15" t="str">
        <f>_xlfn.CONCAT(FIXED(VLOOKUP($L35,outH!$B:T,2,0),4)," ",VLOOKUP($L35,outH!$B:$Z,15,0))</f>
        <v>0.0006 *</v>
      </c>
      <c r="J35" s="28" t="str">
        <f>_xlfn.CONCAT(FIXED(VLOOKUP($L35,outHF!$B:U,2,0),4)," ",VLOOKUP($L35,outHF!$B:$Z,15,0))</f>
        <v xml:space="preserve">0.0003 </v>
      </c>
      <c r="K35" s="28" t="str">
        <f>_xlfn.CONCAT(FIXED(VLOOKUP($L35,outHM!$B:V,2,0),4)," ",VLOOKUP($L35,outHM!$B:$Z,15,0))</f>
        <v>0.0010 **</v>
      </c>
      <c r="L35" s="11" t="s">
        <v>36</v>
      </c>
    </row>
    <row r="36" spans="2:12" x14ac:dyDescent="0.25">
      <c r="B36" s="108"/>
      <c r="C36" s="13" t="str">
        <f>_xlfn.CONCAT("(",FIXED(VLOOKUP($L35,outW!$B:G,3,0),4),")")</f>
        <v>(0.0002)</v>
      </c>
      <c r="D36" s="29" t="str">
        <f>_xlfn.CONCAT("(",FIXED(VLOOKUP($L35,outWF!$B:H,3,0),4),")")</f>
        <v>(0.0003)</v>
      </c>
      <c r="E36" s="29" t="str">
        <f>_xlfn.CONCAT("(",FIXED(VLOOKUP($L35,outWM!$B:I,3,0),4),")")</f>
        <v>(0.0003)</v>
      </c>
      <c r="F36" s="13" t="str">
        <f>_xlfn.CONCAT("(",FIXED(VLOOKUP($L35,outB!$B:J,3,0),4),")")</f>
        <v>(0.0002)</v>
      </c>
      <c r="G36" s="29" t="str">
        <f>_xlfn.CONCAT("(",FIXED(VLOOKUP($L35,outBF!$B:K,3,0),4),")")</f>
        <v>(0.0003)</v>
      </c>
      <c r="H36" s="29" t="str">
        <f>_xlfn.CONCAT("(",FIXED(VLOOKUP($L35,outBM!$B:L,3,0),4),")")</f>
        <v>(0.0003)</v>
      </c>
      <c r="I36" s="13" t="str">
        <f>_xlfn.CONCAT("(",FIXED(VLOOKUP($L35,outH!$B:M,3,0),4),")")</f>
        <v>(0.0003)</v>
      </c>
      <c r="J36" s="29" t="str">
        <f>_xlfn.CONCAT("(",FIXED(VLOOKUP($L35,outHF!$B:N,3,0),4),")")</f>
        <v>(0.0004)</v>
      </c>
      <c r="K36" s="29" t="str">
        <f>_xlfn.CONCAT("(",FIXED(VLOOKUP($L35,outHM!$B:O,3,0),4),")")</f>
        <v>(0.0004)</v>
      </c>
    </row>
    <row r="37" spans="2:12" x14ac:dyDescent="0.25">
      <c r="B37" s="107" t="s">
        <v>635</v>
      </c>
      <c r="C37" s="15" t="str">
        <f>_xlfn.CONCAT(FIXED(VLOOKUP($L37,outW!$B:N,2,0),4)," ",VLOOKUP($L37,outW!$B:$Z,15,0))</f>
        <v xml:space="preserve">0.0251 </v>
      </c>
      <c r="D37" s="28" t="str">
        <f>_xlfn.CONCAT(FIXED(VLOOKUP($L37,outWF!$B:O,2,0),4)," ",VLOOKUP($L37,outWF!$B:$Z,15,0))</f>
        <v xml:space="preserve">-0.0118 </v>
      </c>
      <c r="E37" s="28" t="str">
        <f>_xlfn.CONCAT(FIXED(VLOOKUP($L37,outWM!$B:P,2,0),4)," ",VLOOKUP($L37,outWM!$B:$Z,15,0))</f>
        <v xml:space="preserve">0.0714 </v>
      </c>
      <c r="F37" s="15" t="str">
        <f>_xlfn.CONCAT(FIXED(VLOOKUP($L37,outB!$B:Q,2,0),4)," ",VLOOKUP($L37,outB!$B:$Z,15,0))</f>
        <v xml:space="preserve">-0.0118 </v>
      </c>
      <c r="G37" s="28" t="str">
        <f>_xlfn.CONCAT(FIXED(VLOOKUP($L37,outBF!$B:R,2,0),4)," ",VLOOKUP($L37,outBF!$B:$Z,15,0))</f>
        <v xml:space="preserve">0.0229 </v>
      </c>
      <c r="H37" s="28" t="str">
        <f>_xlfn.CONCAT(FIXED(VLOOKUP($L37,outBM!$B:S,2,0),4)," ",VLOOKUP($L37,outBM!$B:$Z,15,0))</f>
        <v xml:space="preserve">-0.0527 </v>
      </c>
      <c r="I37" s="15" t="str">
        <f>_xlfn.CONCAT(FIXED(VLOOKUP($L37,outH!$B:T,2,0),4)," ",VLOOKUP($L37,outH!$B:$Z,15,0))</f>
        <v xml:space="preserve">-0.0152 </v>
      </c>
      <c r="J37" s="28" t="str">
        <f>_xlfn.CONCAT(FIXED(VLOOKUP($L37,outHF!$B:U,2,0),4)," ",VLOOKUP($L37,outHF!$B:$Z,15,0))</f>
        <v xml:space="preserve">0.0634 </v>
      </c>
      <c r="K37" s="28" t="str">
        <f>_xlfn.CONCAT(FIXED(VLOOKUP($L37,outHM!$B:V,2,0),4)," ",VLOOKUP($L37,outHM!$B:$Z,15,0))</f>
        <v xml:space="preserve">-0.1113 </v>
      </c>
      <c r="L37" s="11" t="s">
        <v>37</v>
      </c>
    </row>
    <row r="38" spans="2:12" x14ac:dyDescent="0.25">
      <c r="B38" s="108"/>
      <c r="C38" s="13" t="str">
        <f>_xlfn.CONCAT("(",FIXED(VLOOKUP($L37,outW!$B:G,3,0),4),")")</f>
        <v>(0.0323)</v>
      </c>
      <c r="D38" s="29" t="str">
        <f>_xlfn.CONCAT("(",FIXED(VLOOKUP($L37,outWF!$B:H,3,0),4),")")</f>
        <v>(0.0467)</v>
      </c>
      <c r="E38" s="29" t="str">
        <f>_xlfn.CONCAT("(",FIXED(VLOOKUP($L37,outWM!$B:I,3,0),4),")")</f>
        <v>(0.0453)</v>
      </c>
      <c r="F38" s="13" t="str">
        <f>_xlfn.CONCAT("(",FIXED(VLOOKUP($L37,outB!$B:J,3,0),4),")")</f>
        <v>(0.0366)</v>
      </c>
      <c r="G38" s="29" t="str">
        <f>_xlfn.CONCAT("(",FIXED(VLOOKUP($L37,outBF!$B:K,3,0),4),")")</f>
        <v>(0.0495)</v>
      </c>
      <c r="H38" s="29" t="str">
        <f>_xlfn.CONCAT("(",FIXED(VLOOKUP($L37,outBM!$B:L,3,0),4),")")</f>
        <v>(0.0554)</v>
      </c>
      <c r="I38" s="13" t="str">
        <f>_xlfn.CONCAT("(",FIXED(VLOOKUP($L37,outH!$B:M,3,0),4),")")</f>
        <v>(0.0491)</v>
      </c>
      <c r="J38" s="29" t="str">
        <f>_xlfn.CONCAT("(",FIXED(VLOOKUP($L37,outHF!$B:N,3,0),4),")")</f>
        <v>(0.0694)</v>
      </c>
      <c r="K38" s="29" t="str">
        <f>_xlfn.CONCAT("(",FIXED(VLOOKUP($L37,outHM!$B:O,3,0),4),")")</f>
        <v>(0.0729)</v>
      </c>
    </row>
    <row r="39" spans="2:12" x14ac:dyDescent="0.25">
      <c r="B39" s="107" t="s">
        <v>636</v>
      </c>
      <c r="C39" s="15" t="str">
        <f>_xlfn.CONCAT(FIXED(VLOOKUP($L39,outW!$B:N,2,0),4)," ",VLOOKUP($L39,outW!$B:$Z,15,0))</f>
        <v xml:space="preserve">-0.0248 </v>
      </c>
      <c r="D39" s="28" t="str">
        <f>_xlfn.CONCAT(FIXED(VLOOKUP($L39,outWF!$B:O,2,0),4)," ",VLOOKUP($L39,outWF!$B:$Z,15,0))</f>
        <v xml:space="preserve">-0.0107 </v>
      </c>
      <c r="E39" s="28" t="str">
        <f>_xlfn.CONCAT(FIXED(VLOOKUP($L39,outWM!$B:P,2,0),4)," ",VLOOKUP($L39,outWM!$B:$Z,15,0))</f>
        <v xml:space="preserve">-0.0325 </v>
      </c>
      <c r="F39" s="15" t="str">
        <f>_xlfn.CONCAT(FIXED(VLOOKUP($L39,outB!$B:Q,2,0),4)," ",VLOOKUP($L39,outB!$B:$Z,15,0))</f>
        <v xml:space="preserve">0.0815 </v>
      </c>
      <c r="G39" s="28" t="str">
        <f>_xlfn.CONCAT(FIXED(VLOOKUP($L39,outBF!$B:R,2,0),4)," ",VLOOKUP($L39,outBF!$B:$Z,15,0))</f>
        <v>0.1656 *</v>
      </c>
      <c r="H39" s="28" t="str">
        <f>_xlfn.CONCAT(FIXED(VLOOKUP($L39,outBM!$B:S,2,0),4)," ",VLOOKUP($L39,outBM!$B:$Z,15,0))</f>
        <v xml:space="preserve">-0.0486 </v>
      </c>
      <c r="I39" s="15" t="str">
        <f>_xlfn.CONCAT(FIXED(VLOOKUP($L39,outH!$B:T,2,0),4)," ",VLOOKUP($L39,outH!$B:$Z,15,0))</f>
        <v xml:space="preserve">-0.0499 </v>
      </c>
      <c r="J39" s="28" t="str">
        <f>_xlfn.CONCAT(FIXED(VLOOKUP($L39,outHF!$B:U,2,0),4)," ",VLOOKUP($L39,outHF!$B:$Z,15,0))</f>
        <v xml:space="preserve">0.0617 </v>
      </c>
      <c r="K39" s="28" t="str">
        <f>_xlfn.CONCAT(FIXED(VLOOKUP($L39,outHM!$B:V,2,0),4)," ",VLOOKUP($L39,outHM!$B:$Z,15,0))</f>
        <v>-0.1988 ^</v>
      </c>
      <c r="L39" s="11" t="s">
        <v>38</v>
      </c>
    </row>
    <row r="40" spans="2:12" x14ac:dyDescent="0.25">
      <c r="B40" s="108"/>
      <c r="C40" s="13" t="str">
        <f>_xlfn.CONCAT("(",FIXED(VLOOKUP($L39,outW!$B:G,3,0),4),")")</f>
        <v>(0.0503)</v>
      </c>
      <c r="D40" s="29" t="str">
        <f>_xlfn.CONCAT("(",FIXED(VLOOKUP($L39,outWF!$B:H,3,0),4),")")</f>
        <v>(0.0720)</v>
      </c>
      <c r="E40" s="29" t="str">
        <f>_xlfn.CONCAT("(",FIXED(VLOOKUP($L39,outWM!$B:I,3,0),4),")")</f>
        <v>(0.0718)</v>
      </c>
      <c r="F40" s="13" t="str">
        <f>_xlfn.CONCAT("(",FIXED(VLOOKUP($L39,outB!$B:J,3,0),4),")")</f>
        <v>(0.0523)</v>
      </c>
      <c r="G40" s="29" t="str">
        <f>_xlfn.CONCAT("(",FIXED(VLOOKUP($L39,outBF!$B:K,3,0),4),")")</f>
        <v>(0.0684)</v>
      </c>
      <c r="H40" s="29" t="str">
        <f>_xlfn.CONCAT("(",FIXED(VLOOKUP($L39,outBM!$B:L,3,0),4),")")</f>
        <v>(0.0837)</v>
      </c>
      <c r="I40" s="13" t="str">
        <f>_xlfn.CONCAT("(",FIXED(VLOOKUP($L39,outH!$B:M,3,0),4),")")</f>
        <v>(0.0732)</v>
      </c>
      <c r="J40" s="29" t="str">
        <f>_xlfn.CONCAT("(",FIXED(VLOOKUP($L39,outHF!$B:N,3,0),4),")")</f>
        <v>(0.1022)</v>
      </c>
      <c r="K40" s="29" t="str">
        <f>_xlfn.CONCAT("(",FIXED(VLOOKUP($L39,outHM!$B:O,3,0),4),")")</f>
        <v>(0.1095)</v>
      </c>
    </row>
    <row r="41" spans="2:12" x14ac:dyDescent="0.25">
      <c r="B41" s="107" t="s">
        <v>127</v>
      </c>
      <c r="C41" s="15" t="str">
        <f>_xlfn.CONCAT(FIXED(VLOOKUP($L41,outW!$B:N,2,0),4)," ",VLOOKUP($L41,outW!$B:$Z,15,0))</f>
        <v>-0.1563 ***</v>
      </c>
      <c r="D41" s="28" t="str">
        <f>_xlfn.CONCAT(FIXED(VLOOKUP($L41,outWF!$B:O,2,0),4)," ",VLOOKUP($L41,outWF!$B:$Z,15,0))</f>
        <v xml:space="preserve">-0.0803 </v>
      </c>
      <c r="E41" s="28" t="str">
        <f>_xlfn.CONCAT(FIXED(VLOOKUP($L41,outWM!$B:P,2,0),4)," ",VLOOKUP($L41,outWM!$B:$Z,15,0))</f>
        <v>-0.2490 ***</v>
      </c>
      <c r="F41" s="15" t="str">
        <f>_xlfn.CONCAT(FIXED(VLOOKUP($L41,outB!$B:Q,2,0),4)," ",VLOOKUP($L41,outB!$B:$Z,15,0))</f>
        <v xml:space="preserve">-0.1048 </v>
      </c>
      <c r="G41" s="28" t="str">
        <f>_xlfn.CONCAT(FIXED(VLOOKUP($L41,outBF!$B:R,2,0),4)," ",VLOOKUP($L41,outBF!$B:$Z,15,0))</f>
        <v xml:space="preserve">-0.1218 </v>
      </c>
      <c r="H41" s="28" t="str">
        <f>_xlfn.CONCAT(FIXED(VLOOKUP($L41,outBM!$B:S,2,0),4)," ",VLOOKUP($L41,outBM!$B:$Z,15,0))</f>
        <v xml:space="preserve">-0.0757 </v>
      </c>
      <c r="I41" s="15" t="str">
        <f>_xlfn.CONCAT(FIXED(VLOOKUP($L41,outH!$B:T,2,0),4)," ",VLOOKUP($L41,outH!$B:$Z,15,0))</f>
        <v xml:space="preserve">-0.0800 </v>
      </c>
      <c r="J41" s="28" t="str">
        <f>_xlfn.CONCAT(FIXED(VLOOKUP($L41,outHF!$B:U,2,0),4)," ",VLOOKUP($L41,outHF!$B:$Z,15,0))</f>
        <v xml:space="preserve">0.0985 </v>
      </c>
      <c r="K41" s="28" t="str">
        <f>_xlfn.CONCAT(FIXED(VLOOKUP($L41,outHM!$B:V,2,0),4)," ",VLOOKUP($L41,outHM!$B:$Z,15,0))</f>
        <v xml:space="preserve">-0.2019 </v>
      </c>
      <c r="L41" s="11" t="s">
        <v>39</v>
      </c>
    </row>
    <row r="42" spans="2:12" x14ac:dyDescent="0.25">
      <c r="B42" s="108"/>
      <c r="C42" s="13" t="str">
        <f>_xlfn.CONCAT("(",FIXED(VLOOKUP($L41,outW!$B:G,3,0),4),")")</f>
        <v>(0.0444)</v>
      </c>
      <c r="D42" s="29" t="str">
        <f>_xlfn.CONCAT("(",FIXED(VLOOKUP($L41,outWF!$B:H,3,0),4),")")</f>
        <v>(0.0657)</v>
      </c>
      <c r="E42" s="29" t="str">
        <f>_xlfn.CONCAT("(",FIXED(VLOOKUP($L41,outWM!$B:I,3,0),4),")")</f>
        <v>(0.0612)</v>
      </c>
      <c r="F42" s="13" t="str">
        <f>_xlfn.CONCAT("(",FIXED(VLOOKUP($L41,outB!$B:J,3,0),4),")")</f>
        <v>(0.0910)</v>
      </c>
      <c r="G42" s="29" t="str">
        <f>_xlfn.CONCAT("(",FIXED(VLOOKUP($L41,outBF!$B:K,3,0),4),")")</f>
        <v>(0.1331)</v>
      </c>
      <c r="H42" s="29" t="str">
        <f>_xlfn.CONCAT("(",FIXED(VLOOKUP($L41,outBM!$B:L,3,0),4),")")</f>
        <v>(0.1265)</v>
      </c>
      <c r="I42" s="13" t="str">
        <f>_xlfn.CONCAT("(",FIXED(VLOOKUP($L41,outH!$B:M,3,0),4),")")</f>
        <v>(0.0896)</v>
      </c>
      <c r="J42" s="29" t="str">
        <f>_xlfn.CONCAT("(",FIXED(VLOOKUP($L41,outHF!$B:N,3,0),4),")")</f>
        <v>(0.1339)</v>
      </c>
      <c r="K42" s="29" t="str">
        <f>_xlfn.CONCAT("(",FIXED(VLOOKUP($L41,outHM!$B:O,3,0),4),")")</f>
        <v>(0.1279)</v>
      </c>
    </row>
    <row r="43" spans="2:12" x14ac:dyDescent="0.25">
      <c r="B43" s="107" t="s">
        <v>126</v>
      </c>
      <c r="C43" s="15" t="str">
        <f>_xlfn.CONCAT(FIXED(VLOOKUP($L43,outW!$B:N,2,0),4)," ",VLOOKUP($L43,outW!$B:$Z,15,0))</f>
        <v>-0.1710 ***</v>
      </c>
      <c r="D43" s="28" t="str">
        <f>_xlfn.CONCAT(FIXED(VLOOKUP($L43,outWF!$B:O,2,0),4)," ",VLOOKUP($L43,outWF!$B:$Z,15,0))</f>
        <v xml:space="preserve">-0.1125 </v>
      </c>
      <c r="E43" s="28" t="str">
        <f>_xlfn.CONCAT(FIXED(VLOOKUP($L43,outWM!$B:P,2,0),4)," ",VLOOKUP($L43,outWM!$B:$Z,15,0))</f>
        <v>-0.2314 ***</v>
      </c>
      <c r="F43" s="15" t="str">
        <f>_xlfn.CONCAT(FIXED(VLOOKUP($L43,outB!$B:Q,2,0),4)," ",VLOOKUP($L43,outB!$B:$Z,15,0))</f>
        <v>-0.2941 **</v>
      </c>
      <c r="G43" s="28" t="str">
        <f>_xlfn.CONCAT(FIXED(VLOOKUP($L43,outBF!$B:R,2,0),4)," ",VLOOKUP($L43,outBF!$B:$Z,15,0))</f>
        <v xml:space="preserve">-0.1403 </v>
      </c>
      <c r="H43" s="28" t="str">
        <f>_xlfn.CONCAT(FIXED(VLOOKUP($L43,outBM!$B:S,2,0),4)," ",VLOOKUP($L43,outBM!$B:$Z,15,0))</f>
        <v>-0.4696 ***</v>
      </c>
      <c r="I43" s="15" t="str">
        <f>_xlfn.CONCAT(FIXED(VLOOKUP($L43,outH!$B:T,2,0),4)," ",VLOOKUP($L43,outH!$B:$Z,15,0))</f>
        <v>-0.3633 ***</v>
      </c>
      <c r="J43" s="28" t="str">
        <f>_xlfn.CONCAT(FIXED(VLOOKUP($L43,outHF!$B:U,2,0),4)," ",VLOOKUP($L43,outHF!$B:$Z,15,0))</f>
        <v>-0.3507 **</v>
      </c>
      <c r="K43" s="28" t="str">
        <f>_xlfn.CONCAT(FIXED(VLOOKUP($L43,outHM!$B:V,2,0),4)," ",VLOOKUP($L43,outHM!$B:$Z,15,0))</f>
        <v>-0.3632 ***</v>
      </c>
      <c r="L43" s="11" t="s">
        <v>40</v>
      </c>
    </row>
    <row r="44" spans="2:12" x14ac:dyDescent="0.25">
      <c r="B44" s="108"/>
      <c r="C44" s="13" t="str">
        <f>_xlfn.CONCAT("(",FIXED(VLOOKUP($L43,outW!$B:G,3,0),4),")")</f>
        <v>(0.0516)</v>
      </c>
      <c r="D44" s="29" t="str">
        <f>_xlfn.CONCAT("(",FIXED(VLOOKUP($L43,outWF!$B:H,3,0),4),")")</f>
        <v>(0.0780)</v>
      </c>
      <c r="E44" s="29" t="str">
        <f>_xlfn.CONCAT("(",FIXED(VLOOKUP($L43,outWM!$B:I,3,0),4),")")</f>
        <v>(0.0698)</v>
      </c>
      <c r="F44" s="13" t="str">
        <f>_xlfn.CONCAT("(",FIXED(VLOOKUP($L43,outB!$B:J,3,0),4),")")</f>
        <v>(0.0962)</v>
      </c>
      <c r="G44" s="29" t="str">
        <f>_xlfn.CONCAT("(",FIXED(VLOOKUP($L43,outBF!$B:K,3,0),4),")")</f>
        <v>(0.1386)</v>
      </c>
      <c r="H44" s="29" t="str">
        <f>_xlfn.CONCAT("(",FIXED(VLOOKUP($L43,outBM!$B:L,3,0),4),")")</f>
        <v>(0.1370)</v>
      </c>
      <c r="I44" s="13" t="str">
        <f>_xlfn.CONCAT("(",FIXED(VLOOKUP($L43,outH!$B:M,3,0),4),")")</f>
        <v>(0.0757)</v>
      </c>
      <c r="J44" s="29" t="str">
        <f>_xlfn.CONCAT("(",FIXED(VLOOKUP($L43,outHF!$B:N,3,0),4),")")</f>
        <v>(0.1100)</v>
      </c>
      <c r="K44" s="29" t="str">
        <f>_xlfn.CONCAT("(",FIXED(VLOOKUP($L43,outHM!$B:O,3,0),4),")")</f>
        <v>(0.1085)</v>
      </c>
    </row>
    <row r="45" spans="2:12" x14ac:dyDescent="0.25">
      <c r="B45" s="107" t="s">
        <v>103</v>
      </c>
      <c r="C45" s="15" t="str">
        <f>_xlfn.CONCAT(FIXED(VLOOKUP($L45,outW!$B:N,2,0),4)," ",VLOOKUP($L45,outW!$B:$Z,15,0))</f>
        <v>-0.1914 ***</v>
      </c>
      <c r="D45" s="28" t="str">
        <f>_xlfn.CONCAT(FIXED(VLOOKUP($L45,outWF!$B:O,2,0),4)," ",VLOOKUP($L45,outWF!$B:$Z,15,0))</f>
        <v>-0.1554 *</v>
      </c>
      <c r="E45" s="28" t="str">
        <f>_xlfn.CONCAT(FIXED(VLOOKUP($L45,outWM!$B:P,2,0),4)," ",VLOOKUP($L45,outWM!$B:$Z,15,0))</f>
        <v>-0.2406 ***</v>
      </c>
      <c r="F45" s="15" t="str">
        <f>_xlfn.CONCAT(FIXED(VLOOKUP($L45,outB!$B:Q,2,0),4)," ",VLOOKUP($L45,outB!$B:$Z,15,0))</f>
        <v xml:space="preserve">-0.0740 </v>
      </c>
      <c r="G45" s="28" t="str">
        <f>_xlfn.CONCAT(FIXED(VLOOKUP($L45,outBF!$B:R,2,0),4)," ",VLOOKUP($L45,outBF!$B:$Z,15,0))</f>
        <v xml:space="preserve">0.0115 </v>
      </c>
      <c r="H45" s="28" t="str">
        <f>_xlfn.CONCAT(FIXED(VLOOKUP($L45,outBM!$B:S,2,0),4)," ",VLOOKUP($L45,outBM!$B:$Z,15,0))</f>
        <v xml:space="preserve">-0.1613 </v>
      </c>
      <c r="I45" s="15" t="str">
        <f>_xlfn.CONCAT(FIXED(VLOOKUP($L45,outH!$B:T,2,0),4)," ",VLOOKUP($L45,outH!$B:$Z,15,0))</f>
        <v xml:space="preserve">-0.0097 </v>
      </c>
      <c r="J45" s="28" t="str">
        <f>_xlfn.CONCAT(FIXED(VLOOKUP($L45,outHF!$B:U,2,0),4)," ",VLOOKUP($L45,outHF!$B:$Z,15,0))</f>
        <v xml:space="preserve">0.0998 </v>
      </c>
      <c r="K45" s="28" t="str">
        <f>_xlfn.CONCAT(FIXED(VLOOKUP($L45,outHM!$B:V,2,0),4)," ",VLOOKUP($L45,outHM!$B:$Z,15,0))</f>
        <v xml:space="preserve">-0.1029 </v>
      </c>
      <c r="L45" s="11" t="s">
        <v>41</v>
      </c>
    </row>
    <row r="46" spans="2:12" x14ac:dyDescent="0.25">
      <c r="B46" s="108"/>
      <c r="C46" s="13" t="str">
        <f>_xlfn.CONCAT("(",FIXED(VLOOKUP($L45,outW!$B:G,3,0),4),")")</f>
        <v>(0.0438)</v>
      </c>
      <c r="D46" s="29" t="str">
        <f>_xlfn.CONCAT("(",FIXED(VLOOKUP($L45,outWF!$B:H,3,0),4),")")</f>
        <v>(0.0627)</v>
      </c>
      <c r="E46" s="29" t="str">
        <f>_xlfn.CONCAT("(",FIXED(VLOOKUP($L45,outWM!$B:I,3,0),4),")")</f>
        <v>(0.0622)</v>
      </c>
      <c r="F46" s="13" t="str">
        <f>_xlfn.CONCAT("(",FIXED(VLOOKUP($L45,outB!$B:J,3,0),4),")")</f>
        <v>(0.0831)</v>
      </c>
      <c r="G46" s="29" t="str">
        <f>_xlfn.CONCAT("(",FIXED(VLOOKUP($L45,outBF!$B:K,3,0),4),")")</f>
        <v>(0.1214)</v>
      </c>
      <c r="H46" s="29" t="str">
        <f>_xlfn.CONCAT("(",FIXED(VLOOKUP($L45,outBM!$B:L,3,0),4),")")</f>
        <v>(0.1162)</v>
      </c>
      <c r="I46" s="13" t="str">
        <f>_xlfn.CONCAT("(",FIXED(VLOOKUP($L45,outH!$B:M,3,0),4),")")</f>
        <v>(0.0575)</v>
      </c>
      <c r="J46" s="29" t="str">
        <f>_xlfn.CONCAT("(",FIXED(VLOOKUP($L45,outHF!$B:N,3,0),4),")")</f>
        <v>(0.0838)</v>
      </c>
      <c r="K46" s="29" t="str">
        <f>_xlfn.CONCAT("(",FIXED(VLOOKUP($L45,outHM!$B:O,3,0),4),")")</f>
        <v>(0.0834)</v>
      </c>
    </row>
    <row r="47" spans="2:12" customFormat="1" x14ac:dyDescent="0.25">
      <c r="B47" s="119" t="s">
        <v>505</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502</v>
      </c>
    </row>
    <row r="48" spans="2:12" customFormat="1" x14ac:dyDescent="0.25">
      <c r="B48" s="120"/>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19" t="s">
        <v>506</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503</v>
      </c>
    </row>
    <row r="50" spans="2:12" customFormat="1" x14ac:dyDescent="0.25">
      <c r="B50" s="120"/>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19" t="s">
        <v>507</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504</v>
      </c>
    </row>
    <row r="52" spans="2:12" customFormat="1" x14ac:dyDescent="0.25">
      <c r="B52" s="120"/>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07" t="s">
        <v>637</v>
      </c>
      <c r="C53" s="15" t="str">
        <f>_xlfn.CONCAT(FIXED(VLOOKUP($L53,outW!$B:N,2,0),4)," ",VLOOKUP($L53,outW!$B:$Z,15,0))</f>
        <v>-0.0833 ***</v>
      </c>
      <c r="D53" s="28" t="str">
        <f>_xlfn.CONCAT(FIXED(VLOOKUP($L53,outWF!$B:O,2,0),4)," ",VLOOKUP($L53,outWF!$B:$Z,15,0))</f>
        <v>-0.0837 ***</v>
      </c>
      <c r="E53" s="28" t="str">
        <f>_xlfn.CONCAT(FIXED(VLOOKUP($L53,outWM!$B:P,2,0),4)," ",VLOOKUP($L53,outWM!$B:$Z,15,0))</f>
        <v>-0.0879 ***</v>
      </c>
      <c r="F53" s="15" t="str">
        <f>_xlfn.CONCAT(FIXED(VLOOKUP($L53,outB!$B:Q,2,0),4)," ",VLOOKUP($L53,outB!$B:$Z,15,0))</f>
        <v>-0.0875 ***</v>
      </c>
      <c r="G53" s="28" t="str">
        <f>_xlfn.CONCAT(FIXED(VLOOKUP($L53,outBF!$B:R,2,0),4)," ",VLOOKUP($L53,outBF!$B:$Z,15,0))</f>
        <v>-0.0848 ***</v>
      </c>
      <c r="H53" s="28" t="str">
        <f>_xlfn.CONCAT(FIXED(VLOOKUP($L53,outBM!$B:S,2,0),4)," ",VLOOKUP($L53,outBM!$B:$Z,15,0))</f>
        <v>-0.0970 ***</v>
      </c>
      <c r="I53" s="15" t="str">
        <f>_xlfn.CONCAT(FIXED(VLOOKUP($L53,outH!$B:T,2,0),4)," ",VLOOKUP($L53,outH!$B:$Z,15,0))</f>
        <v>-0.0757 ***</v>
      </c>
      <c r="J53" s="28" t="str">
        <f>_xlfn.CONCAT(FIXED(VLOOKUP($L53,outHF!$B:U,2,0),4)," ",VLOOKUP($L53,outHF!$B:$Z,15,0))</f>
        <v>-0.0816 ***</v>
      </c>
      <c r="K53" s="28" t="str">
        <f>_xlfn.CONCAT(FIXED(VLOOKUP($L53,outHM!$B:V,2,0),4)," ",VLOOKUP($L53,outHM!$B:$Z,15,0))</f>
        <v>-0.0739 **</v>
      </c>
      <c r="L53" s="11" t="s">
        <v>43</v>
      </c>
    </row>
    <row r="54" spans="2:12" x14ac:dyDescent="0.25">
      <c r="B54" s="108"/>
      <c r="C54" s="13" t="str">
        <f>_xlfn.CONCAT("(",FIXED(VLOOKUP($L53,outW!$B:G,3,0),4),")")</f>
        <v>(0.0112)</v>
      </c>
      <c r="D54" s="29" t="str">
        <f>_xlfn.CONCAT("(",FIXED(VLOOKUP($L53,outWF!$B:H,3,0),4),")")</f>
        <v>(0.0168)</v>
      </c>
      <c r="E54" s="29" t="str">
        <f>_xlfn.CONCAT("(",FIXED(VLOOKUP($L53,outWM!$B:I,3,0),4),")")</f>
        <v>(0.0152)</v>
      </c>
      <c r="F54" s="13" t="str">
        <f>_xlfn.CONCAT("(",FIXED(VLOOKUP($L53,outB!$B:J,3,0),4),")")</f>
        <v>(0.0123)</v>
      </c>
      <c r="G54" s="29" t="str">
        <f>_xlfn.CONCAT("(",FIXED(VLOOKUP($L53,outBF!$B:K,3,0),4),")")</f>
        <v>(0.0172)</v>
      </c>
      <c r="H54" s="29" t="str">
        <f>_xlfn.CONCAT("(",FIXED(VLOOKUP($L53,outBM!$B:L,3,0),4),")")</f>
        <v>(0.0182)</v>
      </c>
      <c r="I54" s="13" t="str">
        <f>_xlfn.CONCAT("(",FIXED(VLOOKUP($L53,outH!$B:M,3,0),4),")")</f>
        <v>(0.0160)</v>
      </c>
      <c r="J54" s="29" t="str">
        <f>_xlfn.CONCAT("(",FIXED(VLOOKUP($L53,outHF!$B:N,3,0),4),")")</f>
        <v>(0.0240)</v>
      </c>
      <c r="K54" s="29" t="str">
        <f>_xlfn.CONCAT("(",FIXED(VLOOKUP($L53,outHM!$B:O,3,0),4),")")</f>
        <v>(0.0225)</v>
      </c>
    </row>
    <row r="55" spans="2:12" x14ac:dyDescent="0.25">
      <c r="B55" s="107" t="s">
        <v>638</v>
      </c>
      <c r="C55" s="15" t="str">
        <f>_xlfn.CONCAT(FIXED(VLOOKUP($L55,outW!$B:N,2,0),4)," ",VLOOKUP($L55,outW!$B:$Z,15,0))</f>
        <v xml:space="preserve">0.0316 </v>
      </c>
      <c r="D55" s="28" t="str">
        <f>_xlfn.CONCAT(FIXED(VLOOKUP($L55,outWF!$B:O,2,0),4)," ",VLOOKUP($L55,outWF!$B:$Z,15,0))</f>
        <v xml:space="preserve">0.0298 </v>
      </c>
      <c r="E55" s="28" t="str">
        <f>_xlfn.CONCAT(FIXED(VLOOKUP($L55,outWM!$B:P,2,0),4)," ",VLOOKUP($L55,outWM!$B:$Z,15,0))</f>
        <v xml:space="preserve">0.0372 </v>
      </c>
      <c r="F55" s="15" t="str">
        <f>_xlfn.CONCAT(FIXED(VLOOKUP($L55,outB!$B:Q,2,0),4)," ",VLOOKUP($L55,outB!$B:$Z,15,0))</f>
        <v xml:space="preserve">-0.0130 </v>
      </c>
      <c r="G55" s="28" t="str">
        <f>_xlfn.CONCAT(FIXED(VLOOKUP($L55,outBF!$B:R,2,0),4)," ",VLOOKUP($L55,outBF!$B:$Z,15,0))</f>
        <v xml:space="preserve">0.0261 </v>
      </c>
      <c r="H55" s="28" t="str">
        <f>_xlfn.CONCAT(FIXED(VLOOKUP($L55,outBM!$B:S,2,0),4)," ",VLOOKUP($L55,outBM!$B:$Z,15,0))</f>
        <v xml:space="preserve">-0.0857 </v>
      </c>
      <c r="I55" s="15" t="str">
        <f>_xlfn.CONCAT(FIXED(VLOOKUP($L55,outH!$B:T,2,0),4)," ",VLOOKUP($L55,outH!$B:$Z,15,0))</f>
        <v xml:space="preserve">0.0603 </v>
      </c>
      <c r="J55" s="28" t="str">
        <f>_xlfn.CONCAT(FIXED(VLOOKUP($L55,outHF!$B:U,2,0),4)," ",VLOOKUP($L55,outHF!$B:$Z,15,0))</f>
        <v xml:space="preserve">0.1110 </v>
      </c>
      <c r="K55" s="28" t="str">
        <f>_xlfn.CONCAT(FIXED(VLOOKUP($L55,outHM!$B:V,2,0),4)," ",VLOOKUP($L55,outHM!$B:$Z,15,0))</f>
        <v xml:space="preserve">0.0163 </v>
      </c>
      <c r="L55" s="11" t="s">
        <v>44</v>
      </c>
    </row>
    <row r="56" spans="2:12" x14ac:dyDescent="0.25">
      <c r="B56" s="108"/>
      <c r="C56" s="13" t="str">
        <f>_xlfn.CONCAT("(",FIXED(VLOOKUP($L55,outW!$B:G,3,0),4),")")</f>
        <v>(0.0235)</v>
      </c>
      <c r="D56" s="29" t="str">
        <f>_xlfn.CONCAT("(",FIXED(VLOOKUP($L55,outWF!$B:H,3,0),4),")")</f>
        <v>(0.0341)</v>
      </c>
      <c r="E56" s="29" t="str">
        <f>_xlfn.CONCAT("(",FIXED(VLOOKUP($L55,outWM!$B:I,3,0),4),")")</f>
        <v>(0.0334)</v>
      </c>
      <c r="F56" s="13" t="str">
        <f>_xlfn.CONCAT("(",FIXED(VLOOKUP($L55,outB!$B:J,3,0),4),")")</f>
        <v>(0.0336)</v>
      </c>
      <c r="G56" s="29" t="str">
        <f>_xlfn.CONCAT("(",FIXED(VLOOKUP($L55,outBF!$B:K,3,0),4),")")</f>
        <v>(0.0445)</v>
      </c>
      <c r="H56" s="29" t="str">
        <f>_xlfn.CONCAT("(",FIXED(VLOOKUP($L55,outBM!$B:L,3,0),4),")")</f>
        <v>(0.0541)</v>
      </c>
      <c r="I56" s="13" t="str">
        <f>_xlfn.CONCAT("(",FIXED(VLOOKUP($L55,outH!$B:M,3,0),4),")")</f>
        <v>(0.0502)</v>
      </c>
      <c r="J56" s="29" t="str">
        <f>_xlfn.CONCAT("(",FIXED(VLOOKUP($L55,outHF!$B:N,3,0),4),")")</f>
        <v>(0.0838)</v>
      </c>
      <c r="K56" s="29" t="str">
        <f>_xlfn.CONCAT("(",FIXED(VLOOKUP($L55,outHM!$B:O,3,0),4),")")</f>
        <v>(0.0666)</v>
      </c>
    </row>
    <row r="57" spans="2:12" x14ac:dyDescent="0.25">
      <c r="B57" s="107" t="s">
        <v>145</v>
      </c>
      <c r="C57" s="15" t="str">
        <f>_xlfn.CONCAT(FIXED(VLOOKUP($L57,outW!$B:N,2,0),4)," ",VLOOKUP($L57,outW!$B:$Z,15,0))</f>
        <v xml:space="preserve">-0.1982 </v>
      </c>
      <c r="D57" s="28" t="str">
        <f>_xlfn.CONCAT(FIXED(VLOOKUP($L57,outWF!$B:O,2,0),4)," ",VLOOKUP($L57,outWF!$B:$Z,15,0))</f>
        <v xml:space="preserve">-0.4171 </v>
      </c>
      <c r="E57" s="28" t="str">
        <f>_xlfn.CONCAT(FIXED(VLOOKUP($L57,outWM!$B:P,2,0),4)," ",VLOOKUP($L57,outWM!$B:$Z,15,0))</f>
        <v xml:space="preserve">-0.2061 </v>
      </c>
      <c r="F57" s="15" t="str">
        <f>_xlfn.CONCAT(FIXED(VLOOKUP($L57,outB!$B:Q,2,0),4)," ",VLOOKUP($L57,outB!$B:$Z,15,0))</f>
        <v xml:space="preserve">-0.1986 </v>
      </c>
      <c r="G57" s="28" t="str">
        <f>_xlfn.CONCAT(FIXED(VLOOKUP($L57,outBF!$B:R,2,0),4)," ",VLOOKUP($L57,outBF!$B:$Z,15,0))</f>
        <v xml:space="preserve">-0.0366 </v>
      </c>
      <c r="H57" s="28" t="str">
        <f>_xlfn.CONCAT(FIXED(VLOOKUP($L57,outBM!$B:S,2,0),4)," ",VLOOKUP($L57,outBM!$B:$Z,15,0))</f>
        <v xml:space="preserve">-0.0010 </v>
      </c>
      <c r="I57" s="15" t="str">
        <f>_xlfn.CONCAT(FIXED(VLOOKUP($L57,outH!$B:T,2,0),4)," ",VLOOKUP($L57,outH!$B:$Z,15,0))</f>
        <v>1.1814 *</v>
      </c>
      <c r="J57" s="28" t="str">
        <f>_xlfn.CONCAT(FIXED(VLOOKUP($L57,outHF!$B:U,2,0),4)," ",VLOOKUP($L57,outHF!$B:$Z,15,0))</f>
        <v>4.2219 ***</v>
      </c>
      <c r="K57" s="28" t="str">
        <f>_xlfn.CONCAT(FIXED(VLOOKUP($L57,outHM!$B:V,2,0),4)," ",VLOOKUP($L57,outHM!$B:$Z,15,0))</f>
        <v xml:space="preserve">0.6503 </v>
      </c>
      <c r="L57" s="11" t="s">
        <v>144</v>
      </c>
    </row>
    <row r="58" spans="2:12" x14ac:dyDescent="0.25">
      <c r="B58" s="108"/>
      <c r="C58" s="13" t="str">
        <f>_xlfn.CONCAT("(",FIXED(VLOOKUP($L57,outW!$B:G,3,0),4),")")</f>
        <v>(0.3243)</v>
      </c>
      <c r="D58" s="29" t="str">
        <f>_xlfn.CONCAT("(",FIXED(VLOOKUP($L57,outWF!$B:H,3,0),4),")")</f>
        <v>(0.6403)</v>
      </c>
      <c r="E58" s="29" t="str">
        <f>_xlfn.CONCAT("(",FIXED(VLOOKUP($L57,outWM!$B:I,3,0),4),")")</f>
        <v>(0.3953)</v>
      </c>
      <c r="F58" s="13" t="str">
        <f>_xlfn.CONCAT("(",FIXED(VLOOKUP($L57,outB!$B:J,3,0),4),")")</f>
        <v>(0.4507)</v>
      </c>
      <c r="G58" s="29" t="str">
        <f>_xlfn.CONCAT("(",FIXED(VLOOKUP($L57,outBF!$B:K,3,0),4),")")</f>
        <v>(0.8183)</v>
      </c>
      <c r="H58" s="29" t="str">
        <f>_xlfn.CONCAT("(",FIXED(VLOOKUP($L57,outBM!$B:L,3,0),4),")")</f>
        <v>(0.5665)</v>
      </c>
      <c r="I58" s="13" t="str">
        <f>_xlfn.CONCAT("(",FIXED(VLOOKUP($L57,outH!$B:M,3,0),4),")")</f>
        <v>(0.5104)</v>
      </c>
      <c r="J58" s="29" t="str">
        <f>_xlfn.CONCAT("(",FIXED(VLOOKUP($L57,outHF!$B:N,3,0),4),")")</f>
        <v>(1.1943)</v>
      </c>
      <c r="K58" s="29" t="str">
        <f>_xlfn.CONCAT("(",FIXED(VLOOKUP($L57,outHM!$B:O,3,0),4),")")</f>
        <v>(0.6132)</v>
      </c>
    </row>
    <row r="59" spans="2:12" x14ac:dyDescent="0.25">
      <c r="B59" s="107" t="s">
        <v>131</v>
      </c>
      <c r="C59" s="15" t="str">
        <f>_xlfn.CONCAT(FIXED(VLOOKUP($L59,outW!$B:N,2,0),4)," ",VLOOKUP($L59,outW!$B:$Z,15,0))</f>
        <v xml:space="preserve">0.4229 </v>
      </c>
      <c r="D59" s="28" t="str">
        <f>_xlfn.CONCAT(FIXED(VLOOKUP($L59,outWF!$B:O,2,0),4)," ",VLOOKUP($L59,outWF!$B:$Z,15,0))</f>
        <v xml:space="preserve">-0.0319 </v>
      </c>
      <c r="E59" s="28" t="str">
        <f>_xlfn.CONCAT(FIXED(VLOOKUP($L59,outWM!$B:P,2,0),4)," ",VLOOKUP($L59,outWM!$B:$Z,15,0))</f>
        <v xml:space="preserve">0.4462 </v>
      </c>
      <c r="F59" s="15" t="str">
        <f>_xlfn.CONCAT(FIXED(VLOOKUP($L59,outB!$B:Q,2,0),4)," ",VLOOKUP($L59,outB!$B:$Z,15,0))</f>
        <v xml:space="preserve">-0.3376 </v>
      </c>
      <c r="G59" s="28" t="str">
        <f>_xlfn.CONCAT(FIXED(VLOOKUP($L59,outBF!$B:R,2,0),4)," ",VLOOKUP($L59,outBF!$B:$Z,15,0))</f>
        <v xml:space="preserve">-0.0786 </v>
      </c>
      <c r="H59" s="28" t="str">
        <f>_xlfn.CONCAT(FIXED(VLOOKUP($L59,outBM!$B:S,2,0),4)," ",VLOOKUP($L59,outBM!$B:$Z,15,0))</f>
        <v xml:space="preserve">-0.3699 </v>
      </c>
      <c r="I59" s="15" t="str">
        <f>_xlfn.CONCAT(FIXED(VLOOKUP($L59,outH!$B:T,2,0),4)," ",VLOOKUP($L59,outH!$B:$Z,15,0))</f>
        <v>1.8292 **</v>
      </c>
      <c r="J59" s="28" t="str">
        <f>_xlfn.CONCAT(FIXED(VLOOKUP($L59,outHF!$B:U,2,0),4)," ",VLOOKUP($L59,outHF!$B:$Z,15,0))</f>
        <v>3.9693 **</v>
      </c>
      <c r="K59" s="28" t="str">
        <f>_xlfn.CONCAT(FIXED(VLOOKUP($L59,outHM!$B:V,2,0),4)," ",VLOOKUP($L59,outHM!$B:$Z,15,0))</f>
        <v>1.7163 *</v>
      </c>
      <c r="L59" s="11" t="s">
        <v>45</v>
      </c>
    </row>
    <row r="60" spans="2:12" x14ac:dyDescent="0.25">
      <c r="B60" s="108"/>
      <c r="C60" s="13" t="str">
        <f>_xlfn.CONCAT("(",FIXED(VLOOKUP($L59,outW!$B:G,3,0),4),")")</f>
        <v>(0.4249)</v>
      </c>
      <c r="D60" s="29" t="str">
        <f>_xlfn.CONCAT("(",FIXED(VLOOKUP($L59,outWF!$B:H,3,0),4),")")</f>
        <v>(0.7293)</v>
      </c>
      <c r="E60" s="29" t="str">
        <f>_xlfn.CONCAT("(",FIXED(VLOOKUP($L59,outWM!$B:I,3,0),4),")")</f>
        <v>(0.5945)</v>
      </c>
      <c r="F60" s="13" t="str">
        <f>_xlfn.CONCAT("(",FIXED(VLOOKUP($L59,outB!$B:J,3,0),4),")")</f>
        <v>(0.5122)</v>
      </c>
      <c r="G60" s="29" t="str">
        <f>_xlfn.CONCAT("(",FIXED(VLOOKUP($L59,outBF!$B:K,3,0),4),")")</f>
        <v>(0.9500)</v>
      </c>
      <c r="H60" s="29" t="str">
        <f>_xlfn.CONCAT("(",FIXED(VLOOKUP($L59,outBM!$B:L,3,0),4),")")</f>
        <v>(0.6144)</v>
      </c>
      <c r="I60" s="13" t="str">
        <f>_xlfn.CONCAT("(",FIXED(VLOOKUP($L59,outH!$B:M,3,0),4),")")</f>
        <v>(0.5872)</v>
      </c>
      <c r="J60" s="29" t="str">
        <f>_xlfn.CONCAT("(",FIXED(VLOOKUP($L59,outHF!$B:N,3,0),4),")")</f>
        <v>(1.3448)</v>
      </c>
      <c r="K60" s="29" t="str">
        <f>_xlfn.CONCAT("(",FIXED(VLOOKUP($L59,outHM!$B:O,3,0),4),")")</f>
        <v>(0.6972)</v>
      </c>
    </row>
    <row r="61" spans="2:12" x14ac:dyDescent="0.25">
      <c r="B61" s="107" t="s">
        <v>132</v>
      </c>
      <c r="C61" s="15" t="str">
        <f>_xlfn.CONCAT(FIXED(VLOOKUP($L61,outW!$B:N,2,0),4)," ",VLOOKUP($L61,outW!$B:$Z,15,0))</f>
        <v xml:space="preserve">-0.0628 </v>
      </c>
      <c r="D61" s="28" t="str">
        <f>_xlfn.CONCAT(FIXED(VLOOKUP($L61,outWF!$B:O,2,0),4)," ",VLOOKUP($L61,outWF!$B:$Z,15,0))</f>
        <v xml:space="preserve">-0.6697 </v>
      </c>
      <c r="E61" s="28" t="str">
        <f>_xlfn.CONCAT(FIXED(VLOOKUP($L61,outWM!$B:P,2,0),4)," ",VLOOKUP($L61,outWM!$B:$Z,15,0))</f>
        <v xml:space="preserve">0.2267 </v>
      </c>
      <c r="F61" s="15" t="str">
        <f>_xlfn.CONCAT(FIXED(VLOOKUP($L61,outB!$B:Q,2,0),4)," ",VLOOKUP($L61,outB!$B:$Z,15,0))</f>
        <v xml:space="preserve">-0.2479 </v>
      </c>
      <c r="G61" s="28" t="str">
        <f>_xlfn.CONCAT(FIXED(VLOOKUP($L61,outBF!$B:R,2,0),4)," ",VLOOKUP($L61,outBF!$B:$Z,15,0))</f>
        <v xml:space="preserve">0.1365 </v>
      </c>
      <c r="H61" s="28" t="str">
        <f>_xlfn.CONCAT(FIXED(VLOOKUP($L61,outBM!$B:S,2,0),4)," ",VLOOKUP($L61,outBM!$B:$Z,15,0))</f>
        <v xml:space="preserve">-0.3939 </v>
      </c>
      <c r="I61" s="15" t="str">
        <f>_xlfn.CONCAT(FIXED(VLOOKUP($L61,outH!$B:T,2,0),4)," ",VLOOKUP($L61,outH!$B:$Z,15,0))</f>
        <v>1.0426 *</v>
      </c>
      <c r="J61" s="28" t="str">
        <f>_xlfn.CONCAT(FIXED(VLOOKUP($L61,outHF!$B:U,2,0),4)," ",VLOOKUP($L61,outHF!$B:$Z,15,0))</f>
        <v>3.2149 **</v>
      </c>
      <c r="K61" s="28" t="str">
        <f>_xlfn.CONCAT(FIXED(VLOOKUP($L61,outHM!$B:V,2,0),4)," ",VLOOKUP($L61,outHM!$B:$Z,15,0))</f>
        <v xml:space="preserve">0.9332 </v>
      </c>
      <c r="L61" s="11" t="s">
        <v>128</v>
      </c>
    </row>
    <row r="62" spans="2:12" x14ac:dyDescent="0.25">
      <c r="B62" s="108"/>
      <c r="C62" s="13" t="str">
        <f>_xlfn.CONCAT("(",FIXED(VLOOKUP($L61,outW!$B:G,3,0),4),")")</f>
        <v>(0.3177)</v>
      </c>
      <c r="D62" s="29" t="str">
        <f>_xlfn.CONCAT("(",FIXED(VLOOKUP($L61,outWF!$B:H,3,0),4),")")</f>
        <v>(0.6566)</v>
      </c>
      <c r="E62" s="29" t="str">
        <f>_xlfn.CONCAT("(",FIXED(VLOOKUP($L61,outWM!$B:I,3,0),4),")")</f>
        <v>(0.3654)</v>
      </c>
      <c r="F62" s="13" t="str">
        <f>_xlfn.CONCAT("(",FIXED(VLOOKUP($L61,outB!$B:J,3,0),4),")")</f>
        <v>(0.4234)</v>
      </c>
      <c r="G62" s="29" t="str">
        <f>_xlfn.CONCAT("(",FIXED(VLOOKUP($L61,outBF!$B:K,3,0),4),")")</f>
        <v>(0.7911)</v>
      </c>
      <c r="H62" s="29" t="str">
        <f>_xlfn.CONCAT("(",FIXED(VLOOKUP($L61,outBM!$B:L,3,0),4),")")</f>
        <v>(0.5105)</v>
      </c>
      <c r="I62" s="13" t="str">
        <f>_xlfn.CONCAT("(",FIXED(VLOOKUP($L61,outH!$B:M,3,0),4),")")</f>
        <v>(0.4766)</v>
      </c>
      <c r="J62" s="29" t="str">
        <f>_xlfn.CONCAT("(",FIXED(VLOOKUP($L61,outHF!$B:N,3,0),4),")")</f>
        <v>(1.1510)</v>
      </c>
      <c r="K62" s="29" t="str">
        <f>_xlfn.CONCAT("(",FIXED(VLOOKUP($L61,outHM!$B:O,3,0),4),")")</f>
        <v>(0.5718)</v>
      </c>
    </row>
    <row r="63" spans="2:12" x14ac:dyDescent="0.25">
      <c r="B63" s="107" t="s">
        <v>133</v>
      </c>
      <c r="C63" s="15" t="str">
        <f>_xlfn.CONCAT(FIXED(VLOOKUP($L63,outW!$B:N,2,0),4)," ",VLOOKUP($L63,outW!$B:$Z,15,0))</f>
        <v xml:space="preserve">-0.0624 </v>
      </c>
      <c r="D63" s="28" t="str">
        <f>_xlfn.CONCAT(FIXED(VLOOKUP($L63,outWF!$B:O,2,0),4)," ",VLOOKUP($L63,outWF!$B:$Z,15,0))</f>
        <v xml:space="preserve">-0.3721 </v>
      </c>
      <c r="E63" s="28" t="str">
        <f>_xlfn.CONCAT(FIXED(VLOOKUP($L63,outWM!$B:P,2,0),4)," ",VLOOKUP($L63,outWM!$B:$Z,15,0))</f>
        <v xml:space="preserve">0.0618 </v>
      </c>
      <c r="F63" s="15" t="str">
        <f>_xlfn.CONCAT(FIXED(VLOOKUP($L63,outB!$B:Q,2,0),4)," ",VLOOKUP($L63,outB!$B:$Z,15,0))</f>
        <v xml:space="preserve">0.0298 </v>
      </c>
      <c r="G63" s="28" t="str">
        <f>_xlfn.CONCAT(FIXED(VLOOKUP($L63,outBF!$B:R,2,0),4)," ",VLOOKUP($L63,outBF!$B:$Z,15,0))</f>
        <v xml:space="preserve">0.4225 </v>
      </c>
      <c r="H63" s="28" t="str">
        <f>_xlfn.CONCAT(FIXED(VLOOKUP($L63,outBM!$B:S,2,0),4)," ",VLOOKUP($L63,outBM!$B:$Z,15,0))</f>
        <v xml:space="preserve">-0.1326 </v>
      </c>
      <c r="I63" s="15" t="str">
        <f>_xlfn.CONCAT(FIXED(VLOOKUP($L63,outH!$B:T,2,0),4)," ",VLOOKUP($L63,outH!$B:$Z,15,0))</f>
        <v>0.9766 *</v>
      </c>
      <c r="J63" s="28" t="str">
        <f>_xlfn.CONCAT(FIXED(VLOOKUP($L63,outHF!$B:U,2,0),4)," ",VLOOKUP($L63,outHF!$B:$Z,15,0))</f>
        <v>3.7056 **</v>
      </c>
      <c r="K63" s="28" t="str">
        <f>_xlfn.CONCAT(FIXED(VLOOKUP($L63,outHM!$B:V,2,0),4)," ",VLOOKUP($L63,outHM!$B:$Z,15,0))</f>
        <v xml:space="preserve">0.4725 </v>
      </c>
      <c r="L63" s="11" t="s">
        <v>129</v>
      </c>
    </row>
    <row r="64" spans="2:12" x14ac:dyDescent="0.25">
      <c r="B64" s="108"/>
      <c r="C64" s="13" t="str">
        <f>_xlfn.CONCAT("(",FIXED(VLOOKUP($L63,outW!$B:G,3,0),4),")")</f>
        <v>(0.3131)</v>
      </c>
      <c r="D64" s="29" t="str">
        <f>_xlfn.CONCAT("(",FIXED(VLOOKUP($L63,outWF!$B:H,3,0),4),")")</f>
        <v>(0.6401)</v>
      </c>
      <c r="E64" s="29" t="str">
        <f>_xlfn.CONCAT("(",FIXED(VLOOKUP($L63,outWM!$B:I,3,0),4),")")</f>
        <v>(0.3640)</v>
      </c>
      <c r="F64" s="13" t="str">
        <f>_xlfn.CONCAT("(",FIXED(VLOOKUP($L63,outB!$B:J,3,0),4),")")</f>
        <v>(0.4120)</v>
      </c>
      <c r="G64" s="29" t="str">
        <f>_xlfn.CONCAT("(",FIXED(VLOOKUP($L63,outBF!$B:K,3,0),4),")")</f>
        <v>(0.7865)</v>
      </c>
      <c r="H64" s="29" t="str">
        <f>_xlfn.CONCAT("(",FIXED(VLOOKUP($L63,outBM!$B:L,3,0),4),")")</f>
        <v>(0.4879)</v>
      </c>
      <c r="I64" s="13" t="str">
        <f>_xlfn.CONCAT("(",FIXED(VLOOKUP($L63,outH!$B:M,3,0),4),")")</f>
        <v>(0.4805)</v>
      </c>
      <c r="J64" s="29" t="str">
        <f>_xlfn.CONCAT("(",FIXED(VLOOKUP($L63,outHF!$B:N,3,0),4),")")</f>
        <v>(1.1767)</v>
      </c>
      <c r="K64" s="29" t="str">
        <f>_xlfn.CONCAT("(",FIXED(VLOOKUP($L63,outHM!$B:O,3,0),4),")")</f>
        <v>(0.5658)</v>
      </c>
    </row>
    <row r="65" spans="2:12" x14ac:dyDescent="0.25">
      <c r="B65" s="107" t="s">
        <v>135</v>
      </c>
      <c r="C65" s="15" t="str">
        <f>_xlfn.CONCAT(FIXED(VLOOKUP($L65,outW!$B:N,2,0),4)," ",VLOOKUP($L65,outW!$B:$Z,15,0))</f>
        <v xml:space="preserve">-0.1290 </v>
      </c>
      <c r="D65" s="28" t="str">
        <f>_xlfn.CONCAT(FIXED(VLOOKUP($L65,outWF!$B:O,2,0),4)," ",VLOOKUP($L65,outWF!$B:$Z,15,0))</f>
        <v xml:space="preserve">-0.5520 </v>
      </c>
      <c r="E65" s="28" t="str">
        <f>_xlfn.CONCAT(FIXED(VLOOKUP($L65,outWM!$B:P,2,0),4)," ",VLOOKUP($L65,outWM!$B:$Z,15,0))</f>
        <v xml:space="preserve">0.1306 </v>
      </c>
      <c r="F65" s="15" t="str">
        <f>_xlfn.CONCAT(FIXED(VLOOKUP($L65,outB!$B:Q,2,0),4)," ",VLOOKUP($L65,outB!$B:$Z,15,0))</f>
        <v xml:space="preserve">0.0861 </v>
      </c>
      <c r="G65" s="28" t="str">
        <f>_xlfn.CONCAT(FIXED(VLOOKUP($L65,outBF!$B:R,2,0),4)," ",VLOOKUP($L65,outBF!$B:$Z,15,0))</f>
        <v xml:space="preserve">0.6914 </v>
      </c>
      <c r="H65" s="28" t="str">
        <f>_xlfn.CONCAT(FIXED(VLOOKUP($L65,outBM!$B:S,2,0),4)," ",VLOOKUP($L65,outBM!$B:$Z,15,0))</f>
        <v xml:space="preserve">-0.2260 </v>
      </c>
      <c r="I65" s="15" t="str">
        <f>_xlfn.CONCAT(FIXED(VLOOKUP($L65,outH!$B:T,2,0),4)," ",VLOOKUP($L65,outH!$B:$Z,15,0))</f>
        <v>1.5067 ***</v>
      </c>
      <c r="J65" s="28" t="str">
        <f>_xlfn.CONCAT(FIXED(VLOOKUP($L65,outHF!$B:U,2,0),4)," ",VLOOKUP($L65,outHF!$B:$Z,15,0))</f>
        <v>3.9475 ***</v>
      </c>
      <c r="K65" s="28" t="str">
        <f>_xlfn.CONCAT(FIXED(VLOOKUP($L65,outHM!$B:V,2,0),4)," ",VLOOKUP($L65,outHM!$B:$Z,15,0))</f>
        <v>1.3179 *</v>
      </c>
      <c r="L65" s="11" t="s">
        <v>46</v>
      </c>
    </row>
    <row r="66" spans="2:12" x14ac:dyDescent="0.25">
      <c r="B66" s="108"/>
      <c r="C66" s="13" t="str">
        <f>_xlfn.CONCAT("(",FIXED(VLOOKUP($L65,outW!$B:G,3,0),4),")")</f>
        <v>(0.3069)</v>
      </c>
      <c r="D66" s="29" t="str">
        <f>_xlfn.CONCAT("(",FIXED(VLOOKUP($L65,outWF!$B:H,3,0),4),")")</f>
        <v>(0.6268)</v>
      </c>
      <c r="E66" s="29" t="str">
        <f>_xlfn.CONCAT("(",FIXED(VLOOKUP($L65,outWM!$B:I,3,0),4),")")</f>
        <v>(0.3598)</v>
      </c>
      <c r="F66" s="13" t="str">
        <f>_xlfn.CONCAT("(",FIXED(VLOOKUP($L65,outB!$B:J,3,0),4),")")</f>
        <v>(0.4195)</v>
      </c>
      <c r="G66" s="29" t="str">
        <f>_xlfn.CONCAT("(",FIXED(VLOOKUP($L65,outBF!$B:K,3,0),4),")")</f>
        <v>(0.7864)</v>
      </c>
      <c r="H66" s="29" t="str">
        <f>_xlfn.CONCAT("(",FIXED(VLOOKUP($L65,outBM!$B:L,3,0),4),")")</f>
        <v>(0.5048)</v>
      </c>
      <c r="I66" s="13" t="str">
        <f>_xlfn.CONCAT("(",FIXED(VLOOKUP($L65,outH!$B:M,3,0),4),")")</f>
        <v>(0.4523)</v>
      </c>
      <c r="J66" s="29" t="str">
        <f>_xlfn.CONCAT("(",FIXED(VLOOKUP($L65,outHF!$B:N,3,0),4),")")</f>
        <v>(1.1348)</v>
      </c>
      <c r="K66" s="29" t="str">
        <f>_xlfn.CONCAT("(",FIXED(VLOOKUP($L65,outHM!$B:O,3,0),4),")")</f>
        <v>(0.5397)</v>
      </c>
    </row>
    <row r="67" spans="2:12" x14ac:dyDescent="0.25">
      <c r="B67" s="107" t="s">
        <v>134</v>
      </c>
      <c r="C67" s="15" t="str">
        <f>_xlfn.CONCAT(FIXED(VLOOKUP($L67,outW!$B:N,2,0),4)," ",VLOOKUP($L67,outW!$B:$Z,15,0))</f>
        <v xml:space="preserve">0.2439 </v>
      </c>
      <c r="D67" s="28" t="str">
        <f>_xlfn.CONCAT(FIXED(VLOOKUP($L67,outWF!$B:O,2,0),4)," ",VLOOKUP($L67,outWF!$B:$Z,15,0))</f>
        <v xml:space="preserve">-0.1412 </v>
      </c>
      <c r="E67" s="28" t="str">
        <f>_xlfn.CONCAT(FIXED(VLOOKUP($L67,outWM!$B:P,2,0),4)," ",VLOOKUP($L67,outWM!$B:$Z,15,0))</f>
        <v xml:space="preserve">0.4250 </v>
      </c>
      <c r="F67" s="15" t="str">
        <f>_xlfn.CONCAT(FIXED(VLOOKUP($L67,outB!$B:Q,2,0),4)," ",VLOOKUP($L67,outB!$B:$Z,15,0))</f>
        <v xml:space="preserve">0.2092 </v>
      </c>
      <c r="G67" s="28" t="str">
        <f>_xlfn.CONCAT(FIXED(VLOOKUP($L67,outBF!$B:R,2,0),4)," ",VLOOKUP($L67,outBF!$B:$Z,15,0))</f>
        <v xml:space="preserve">0.5815 </v>
      </c>
      <c r="H67" s="28" t="str">
        <f>_xlfn.CONCAT(FIXED(VLOOKUP($L67,outBM!$B:S,2,0),4)," ",VLOOKUP($L67,outBM!$B:$Z,15,0))</f>
        <v xml:space="preserve">0.0819 </v>
      </c>
      <c r="I67" s="15" t="str">
        <f>_xlfn.CONCAT(FIXED(VLOOKUP($L67,outH!$B:T,2,0),4)," ",VLOOKUP($L67,outH!$B:$Z,15,0))</f>
        <v>1.4672 ***</v>
      </c>
      <c r="J67" s="28" t="str">
        <f>_xlfn.CONCAT(FIXED(VLOOKUP($L67,outHF!$B:U,2,0),4)," ",VLOOKUP($L67,outHF!$B:$Z,15,0))</f>
        <v>3.9427 ***</v>
      </c>
      <c r="K67" s="28" t="str">
        <f>_xlfn.CONCAT(FIXED(VLOOKUP($L67,outHM!$B:V,2,0),4)," ",VLOOKUP($L67,outHM!$B:$Z,15,0))</f>
        <v>1.2406 *</v>
      </c>
      <c r="L67" s="11" t="s">
        <v>130</v>
      </c>
    </row>
    <row r="68" spans="2:12" x14ac:dyDescent="0.25">
      <c r="B68" s="108"/>
      <c r="C68" s="13" t="str">
        <f>_xlfn.CONCAT("(",FIXED(VLOOKUP($L67,outW!$B:G,3,0),4),")")</f>
        <v>(0.2913)</v>
      </c>
      <c r="D68" s="29" t="str">
        <f>_xlfn.CONCAT("(",FIXED(VLOOKUP($L67,outWF!$B:H,3,0),4),")")</f>
        <v>(0.6100)</v>
      </c>
      <c r="E68" s="29" t="str">
        <f>_xlfn.CONCAT("(",FIXED(VLOOKUP($L67,outWM!$B:I,3,0),4),")")</f>
        <v>(0.3347)</v>
      </c>
      <c r="F68" s="13" t="str">
        <f>_xlfn.CONCAT("(",FIXED(VLOOKUP($L67,outB!$B:J,3,0),4),")")</f>
        <v>(0.4025)</v>
      </c>
      <c r="G68" s="29" t="str">
        <f>_xlfn.CONCAT("(",FIXED(VLOOKUP($L67,outBF!$B:K,3,0),4),")")</f>
        <v>(0.7676)</v>
      </c>
      <c r="H68" s="29" t="str">
        <f>_xlfn.CONCAT("(",FIXED(VLOOKUP($L67,outBM!$B:L,3,0),4),")")</f>
        <v>(0.4762)</v>
      </c>
      <c r="I68" s="13" t="str">
        <f>_xlfn.CONCAT("(",FIXED(VLOOKUP($L67,outH!$B:M,3,0),4),")")</f>
        <v>(0.4238)</v>
      </c>
      <c r="J68" s="29" t="str">
        <f>_xlfn.CONCAT("(",FIXED(VLOOKUP($L67,outHF!$B:N,3,0),4),")")</f>
        <v>(1.1087)</v>
      </c>
      <c r="K68" s="29" t="str">
        <f>_xlfn.CONCAT("(",FIXED(VLOOKUP($L67,outHM!$B:O,3,0),4),")")</f>
        <v>(0.4920)</v>
      </c>
    </row>
    <row r="69" spans="2:12" x14ac:dyDescent="0.25">
      <c r="B69" s="107" t="s">
        <v>106</v>
      </c>
      <c r="C69" s="15" t="str">
        <f>_xlfn.CONCAT(FIXED(VLOOKUP($L69,outW!$B:N,2,0),4)," ",VLOOKUP($L69,outW!$B:$Z,15,0))</f>
        <v xml:space="preserve">-0.1414 </v>
      </c>
      <c r="D69" s="28" t="str">
        <f>_xlfn.CONCAT(FIXED(VLOOKUP($L69,outWF!$B:O,2,0),4)," ",VLOOKUP($L69,outWF!$B:$Z,15,0))</f>
        <v xml:space="preserve">-0.2943 </v>
      </c>
      <c r="E69" s="28" t="str">
        <f>_xlfn.CONCAT(FIXED(VLOOKUP($L69,outWM!$B:P,2,0),4)," ",VLOOKUP($L69,outWM!$B:$Z,15,0))</f>
        <v xml:space="preserve">-0.0929 </v>
      </c>
      <c r="F69" s="15" t="str">
        <f>_xlfn.CONCAT(FIXED(VLOOKUP($L69,outB!$B:Q,2,0),4)," ",VLOOKUP($L69,outB!$B:$Z,15,0))</f>
        <v xml:space="preserve">0.1056 </v>
      </c>
      <c r="G69" s="28" t="str">
        <f>_xlfn.CONCAT(FIXED(VLOOKUP($L69,outBF!$B:R,2,0),4)," ",VLOOKUP($L69,outBF!$B:$Z,15,0))</f>
        <v>0.2884 ^</v>
      </c>
      <c r="H69" s="28" t="str">
        <f>_xlfn.CONCAT(FIXED(VLOOKUP($L69,outBM!$B:S,2,0),4)," ",VLOOKUP($L69,outBM!$B:$Z,15,0))</f>
        <v xml:space="preserve">-0.0793 </v>
      </c>
      <c r="I69" s="15" t="str">
        <f>_xlfn.CONCAT(FIXED(VLOOKUP($L69,outH!$B:T,2,0),4)," ",VLOOKUP($L69,outH!$B:$Z,15,0))</f>
        <v xml:space="preserve">0.1384 </v>
      </c>
      <c r="J69" s="28" t="str">
        <f>_xlfn.CONCAT(FIXED(VLOOKUP($L69,outHF!$B:U,2,0),4)," ",VLOOKUP($L69,outHF!$B:$Z,15,0))</f>
        <v xml:space="preserve">0.0362 </v>
      </c>
      <c r="K69" s="28" t="str">
        <f>_xlfn.CONCAT(FIXED(VLOOKUP($L69,outHM!$B:V,2,0),4)," ",VLOOKUP($L69,outHM!$B:$Z,15,0))</f>
        <v xml:space="preserve">0.0660 </v>
      </c>
      <c r="L69" s="11" t="s">
        <v>106</v>
      </c>
    </row>
    <row r="70" spans="2:12" x14ac:dyDescent="0.25">
      <c r="B70" s="108"/>
      <c r="C70" s="13" t="str">
        <f>_xlfn.CONCAT("(",FIXED(VLOOKUP($L69,outW!$B:G,3,0),4),")")</f>
        <v>(0.1055)</v>
      </c>
      <c r="D70" s="29" t="str">
        <f>_xlfn.CONCAT("(",FIXED(VLOOKUP($L69,outWF!$B:H,3,0),4),")")</f>
        <v>(0.1963)</v>
      </c>
      <c r="E70" s="29" t="str">
        <f>_xlfn.CONCAT("(",FIXED(VLOOKUP($L69,outWM!$B:I,3,0),4),")")</f>
        <v>(0.1269)</v>
      </c>
      <c r="F70" s="13" t="str">
        <f>_xlfn.CONCAT("(",FIXED(VLOOKUP($L69,outB!$B:J,3,0),4),")")</f>
        <v>(0.1098)</v>
      </c>
      <c r="G70" s="29" t="str">
        <f>_xlfn.CONCAT("(",FIXED(VLOOKUP($L69,outBF!$B:K,3,0),4),")")</f>
        <v>(0.1620)</v>
      </c>
      <c r="H70" s="29" t="str">
        <f>_xlfn.CONCAT("(",FIXED(VLOOKUP($L69,outBM!$B:L,3,0),4),")")</f>
        <v>(0.1515)</v>
      </c>
      <c r="I70" s="13" t="str">
        <f>_xlfn.CONCAT("(",FIXED(VLOOKUP($L69,outH!$B:M,3,0),4),")")</f>
        <v>(0.1567)</v>
      </c>
      <c r="J70" s="29" t="str">
        <f>_xlfn.CONCAT("(",FIXED(VLOOKUP($L69,outHF!$B:N,3,0),4),")")</f>
        <v>(0.2800)</v>
      </c>
      <c r="K70" s="29" t="str">
        <f>_xlfn.CONCAT("(",FIXED(VLOOKUP($L69,outHM!$B:O,3,0),4),")")</f>
        <v>(0.2038)</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170</v>
      </c>
      <c r="C73" s="46"/>
      <c r="D73" s="33"/>
      <c r="E73" s="47"/>
      <c r="F73" s="46"/>
      <c r="G73" s="33"/>
      <c r="H73" s="47"/>
      <c r="I73" s="46"/>
      <c r="J73" s="33"/>
      <c r="K73" s="33"/>
    </row>
    <row r="74" spans="2:12" ht="15.75" thickBot="1" x14ac:dyDescent="0.3">
      <c r="B74" s="51" t="s">
        <v>628</v>
      </c>
      <c r="C74" s="21"/>
      <c r="D74" s="49"/>
      <c r="E74" s="48"/>
      <c r="F74" s="21"/>
      <c r="G74" s="49"/>
      <c r="H74" s="48"/>
      <c r="I74" s="21"/>
      <c r="J74" s="49"/>
      <c r="K74" s="49"/>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tabSelected="1" workbookViewId="0">
      <selection activeCell="C1" sqref="C1:H21"/>
    </sheetView>
  </sheetViews>
  <sheetFormatPr defaultRowHeight="15" x14ac:dyDescent="0.25"/>
  <cols>
    <col min="1" max="2" width="9.140625" style="11"/>
    <col min="3" max="3" width="15.5703125" style="11" bestFit="1" customWidth="1"/>
    <col min="4" max="6" width="15.7109375" style="36" customWidth="1"/>
    <col min="7" max="16384" width="9.140625" style="11"/>
  </cols>
  <sheetData>
    <row r="1" spans="3:10" ht="15.75" x14ac:dyDescent="0.25">
      <c r="C1" s="122" t="s">
        <v>695</v>
      </c>
      <c r="D1" s="122"/>
      <c r="E1" s="122"/>
      <c r="F1" s="122"/>
      <c r="G1" s="122"/>
      <c r="H1" s="122"/>
    </row>
    <row r="2" spans="3:10" ht="15.75" x14ac:dyDescent="0.25">
      <c r="C2" s="127" t="s">
        <v>694</v>
      </c>
      <c r="D2" s="127"/>
      <c r="E2" s="127"/>
      <c r="F2" s="127"/>
      <c r="G2" s="127"/>
      <c r="H2" s="127"/>
    </row>
    <row r="3" spans="3:10" ht="16.5" thickBot="1" x14ac:dyDescent="0.3">
      <c r="C3" s="27"/>
      <c r="D3" s="63" t="s">
        <v>123</v>
      </c>
      <c r="E3" s="63" t="s">
        <v>0</v>
      </c>
      <c r="F3" s="63" t="s">
        <v>2</v>
      </c>
      <c r="G3" s="65"/>
      <c r="H3" s="27"/>
    </row>
    <row r="4" spans="3:10" x14ac:dyDescent="0.25">
      <c r="C4" s="125" t="s">
        <v>160</v>
      </c>
      <c r="D4" s="53" t="str">
        <f>_xlfn.CONCAT(FIXED(outW!$C$2,4),outW!$P$2)</f>
        <v>0.0043</v>
      </c>
      <c r="E4" s="53" t="str">
        <f>_xlfn.CONCAT(FIXED(outW!$C$3,4),outW!$P$3)</f>
        <v>-0.0614^</v>
      </c>
      <c r="F4" s="53" t="str">
        <f>_xlfn.CONCAT(FIXED(outW!$C$4,4),outW!$P$4)</f>
        <v>-0.0351</v>
      </c>
      <c r="G4" s="59" t="s">
        <v>691</v>
      </c>
      <c r="H4" s="52">
        <v>6745</v>
      </c>
    </row>
    <row r="5" spans="3:10" x14ac:dyDescent="0.25">
      <c r="C5" s="126"/>
      <c r="D5" s="54" t="str">
        <f>_xlfn.CONCAT("(",FIXED(outW!$D$2,4),")")</f>
        <v>(0.0808)</v>
      </c>
      <c r="E5" s="54" t="str">
        <f>_xlfn.CONCAT("(",FIXED(outW!$D$3,4),")")</f>
        <v>(0.0356)</v>
      </c>
      <c r="F5" s="54" t="str">
        <f>_xlfn.CONCAT("(",FIXED(outW!$D$4,4),")")</f>
        <v>(0.0420)</v>
      </c>
      <c r="G5" s="58" t="s">
        <v>692</v>
      </c>
      <c r="H5" s="88" t="str">
        <f>FIXED(J5,4)</f>
        <v>0.3895</v>
      </c>
      <c r="J5" s="11">
        <v>0.38947310000000002</v>
      </c>
    </row>
    <row r="6" spans="3:10" x14ac:dyDescent="0.25">
      <c r="C6" s="125" t="s">
        <v>161</v>
      </c>
      <c r="D6" s="53" t="str">
        <f>_xlfn.CONCAT(FIXED(outWF!$C$2,4),outWF!$P$2)</f>
        <v>0.1248</v>
      </c>
      <c r="E6" s="53" t="str">
        <f>_xlfn.CONCAT(FIXED(outWF!$C$3,4),outWF!$P$3)</f>
        <v>-0.0781</v>
      </c>
      <c r="F6" s="53" t="str">
        <f>_xlfn.CONCAT(FIXED(outWF!$C$4,4),outWF!$P$4)</f>
        <v>-0.1225*</v>
      </c>
      <c r="G6" s="59" t="s">
        <v>691</v>
      </c>
      <c r="H6" s="52">
        <v>3187</v>
      </c>
    </row>
    <row r="7" spans="3:10" x14ac:dyDescent="0.25">
      <c r="C7" s="125"/>
      <c r="D7" s="54" t="str">
        <f>_xlfn.CONCAT("(",FIXED(outWF!$D$2,4),")")</f>
        <v>(0.1006)</v>
      </c>
      <c r="E7" s="54" t="str">
        <f>_xlfn.CONCAT("(",FIXED(outWF!$D$3,4),")")</f>
        <v>(0.0565)</v>
      </c>
      <c r="F7" s="54" t="str">
        <f>_xlfn.CONCAT("(",FIXED(outWF!$D$4,4),")")</f>
        <v>(0.0595)</v>
      </c>
      <c r="G7" s="58" t="s">
        <v>692</v>
      </c>
      <c r="H7" s="88" t="str">
        <f>FIXED(J7,4)</f>
        <v>0.3973</v>
      </c>
      <c r="J7" s="11">
        <v>0.39727390000000001</v>
      </c>
    </row>
    <row r="8" spans="3:10" x14ac:dyDescent="0.25">
      <c r="C8" s="123" t="s">
        <v>162</v>
      </c>
      <c r="D8" s="53" t="str">
        <f>_xlfn.CONCAT(FIXED(outWM!$C$2,4),outWM!$P$2)</f>
        <v>-0.1964</v>
      </c>
      <c r="E8" s="53" t="str">
        <f>_xlfn.CONCAT(FIXED(outWM!$C$3,4),outWM!$P$3)</f>
        <v>-0.0344</v>
      </c>
      <c r="F8" s="53" t="str">
        <f>_xlfn.CONCAT(FIXED(outWM!$C$4,4),outWM!$P$4)</f>
        <v>0.0630</v>
      </c>
      <c r="G8" s="57" t="s">
        <v>691</v>
      </c>
      <c r="H8" s="61">
        <v>3558</v>
      </c>
    </row>
    <row r="9" spans="3:10" ht="15.75" thickBot="1" x14ac:dyDescent="0.3">
      <c r="C9" s="124"/>
      <c r="D9" s="54" t="str">
        <f>_xlfn.CONCAT("(",FIXED(outWM!$D$2,4),")")</f>
        <v>(0.1407)</v>
      </c>
      <c r="E9" s="54" t="str">
        <f>_xlfn.CONCAT("(",FIXED(outWM!$D$3,4),")")</f>
        <v>(0.0468)</v>
      </c>
      <c r="F9" s="54" t="str">
        <f>_xlfn.CONCAT("(",FIXED(outWM!$D$4,4),")")</f>
        <v>(0.0601)</v>
      </c>
      <c r="G9" s="62" t="s">
        <v>692</v>
      </c>
      <c r="H9" s="88" t="str">
        <f>FIXED(J9,4)</f>
        <v>0.3811</v>
      </c>
      <c r="J9" s="11">
        <v>0.38105240000000001</v>
      </c>
    </row>
    <row r="10" spans="3:10" x14ac:dyDescent="0.25">
      <c r="C10" s="125" t="s">
        <v>163</v>
      </c>
      <c r="D10" s="53" t="str">
        <f>_xlfn.CONCAT(FIXED(outB!$C$2,4),outB!$P$2)</f>
        <v>-0.1405</v>
      </c>
      <c r="E10" s="53" t="str">
        <f>_xlfn.CONCAT(FIXED(outB!$C$3,4),outB!$P$3)</f>
        <v>0.0275</v>
      </c>
      <c r="F10" s="53" t="str">
        <f>_xlfn.CONCAT(FIXED(outB!$C$4,4),outB!$P$4)</f>
        <v>-0.1110*</v>
      </c>
      <c r="G10" s="59" t="s">
        <v>691</v>
      </c>
      <c r="H10" s="52">
        <v>5553</v>
      </c>
    </row>
    <row r="11" spans="3:10" x14ac:dyDescent="0.25">
      <c r="C11" s="126"/>
      <c r="D11" s="54" t="str">
        <f>_xlfn.CONCAT("(",FIXED(outB!$D$2,4),")")</f>
        <v>(0.1222)</v>
      </c>
      <c r="E11" s="54" t="str">
        <f>_xlfn.CONCAT("(",FIXED(outB!$D$3,4),")")</f>
        <v>(0.0404)</v>
      </c>
      <c r="F11" s="54" t="str">
        <f>_xlfn.CONCAT("(",FIXED(outB!$D$4,4),")")</f>
        <v>(0.0448)</v>
      </c>
      <c r="G11" s="58" t="s">
        <v>692</v>
      </c>
      <c r="H11" s="88" t="str">
        <f>FIXED(J11,4)</f>
        <v>0.4211</v>
      </c>
      <c r="J11" s="11">
        <v>0.42107699999999998</v>
      </c>
    </row>
    <row r="12" spans="3:10" x14ac:dyDescent="0.25">
      <c r="C12" s="125" t="s">
        <v>164</v>
      </c>
      <c r="D12" s="53" t="str">
        <f>_xlfn.CONCAT(FIXED(outBF!$C$2,4),outBF!$P$2)</f>
        <v>-0.1098</v>
      </c>
      <c r="E12" s="53" t="str">
        <f>_xlfn.CONCAT(FIXED(outBF!$C$3,4),outBF!$P$3)</f>
        <v>0.0578</v>
      </c>
      <c r="F12" s="53" t="str">
        <f>_xlfn.CONCAT(FIXED(outBF!$C$4,4),outBF!$P$4)</f>
        <v>-0.1118^</v>
      </c>
      <c r="G12" s="59" t="s">
        <v>691</v>
      </c>
      <c r="H12" s="52">
        <v>2955</v>
      </c>
    </row>
    <row r="13" spans="3:10" x14ac:dyDescent="0.25">
      <c r="C13" s="125"/>
      <c r="D13" s="54" t="str">
        <f>_xlfn.CONCAT("(",FIXED(outBF!$D$2,4),")")</f>
        <v>(0.1493)</v>
      </c>
      <c r="E13" s="54" t="str">
        <f>_xlfn.CONCAT("(",FIXED(outBF!$D$3,4),")")</f>
        <v>(0.0576)</v>
      </c>
      <c r="F13" s="54" t="str">
        <f>_xlfn.CONCAT("(",FIXED(outBF!$D$4,4),")")</f>
        <v>(0.0595)</v>
      </c>
      <c r="G13" s="58" t="s">
        <v>692</v>
      </c>
      <c r="H13" s="88" t="str">
        <f>FIXED(J13,4)</f>
        <v>0.4083</v>
      </c>
      <c r="J13" s="11">
        <v>0.408335</v>
      </c>
    </row>
    <row r="14" spans="3:10" x14ac:dyDescent="0.25">
      <c r="C14" s="123" t="s">
        <v>165</v>
      </c>
      <c r="D14" s="53" t="str">
        <f>_xlfn.CONCAT(FIXED(outBM!$C$2,4),outBM!$P$2)</f>
        <v>-0.2186</v>
      </c>
      <c r="E14" s="53" t="str">
        <f>_xlfn.CONCAT(FIXED(outBM!$C$3,4),outBM!$P$3)</f>
        <v>-0.0106</v>
      </c>
      <c r="F14" s="53" t="str">
        <f>_xlfn.CONCAT(FIXED(outBM!$C$4,4),outBM!$P$4)</f>
        <v>-0.1126</v>
      </c>
      <c r="G14" s="57" t="s">
        <v>691</v>
      </c>
      <c r="H14" s="61">
        <v>2598</v>
      </c>
    </row>
    <row r="15" spans="3:10" ht="15.75" thickBot="1" x14ac:dyDescent="0.3">
      <c r="C15" s="124"/>
      <c r="D15" s="54" t="str">
        <f>_xlfn.CONCAT("(",FIXED(outBM!$D$2,4),")")</f>
        <v>(0.2181)</v>
      </c>
      <c r="E15" s="54" t="str">
        <f>_xlfn.CONCAT("(",FIXED(outBM!$D$3,4),")")</f>
        <v>(0.0574)</v>
      </c>
      <c r="F15" s="54" t="str">
        <f>_xlfn.CONCAT("(",FIXED(outBM!$D$4,4),")")</f>
        <v>(0.0701)</v>
      </c>
      <c r="G15" s="62" t="s">
        <v>692</v>
      </c>
      <c r="H15" s="88" t="str">
        <f>FIXED(J15,4)</f>
        <v>0.4271</v>
      </c>
      <c r="J15" s="11">
        <v>0.42708580000000002</v>
      </c>
    </row>
    <row r="16" spans="3:10" x14ac:dyDescent="0.25">
      <c r="C16" s="125" t="s">
        <v>166</v>
      </c>
      <c r="D16" s="53" t="str">
        <f>_xlfn.CONCAT(FIXED(outH!$C$2,4),outH!$P$2)</f>
        <v>-0.1430</v>
      </c>
      <c r="E16" s="53" t="str">
        <f>_xlfn.CONCAT(FIXED(outH!$C$3,4),outH!$P$3)</f>
        <v>-0.0273</v>
      </c>
      <c r="F16" s="53" t="str">
        <f>_xlfn.CONCAT(FIXED(outH!$C$4,4),outH!$P$4)</f>
        <v>-0.1869**</v>
      </c>
      <c r="G16" s="59" t="s">
        <v>691</v>
      </c>
      <c r="H16" s="52">
        <v>2930</v>
      </c>
    </row>
    <row r="17" spans="3:10" x14ac:dyDescent="0.25">
      <c r="C17" s="126"/>
      <c r="D17" s="54" t="str">
        <f>_xlfn.CONCAT("(",FIXED(outH!$D$2,4),")")</f>
        <v>(0.1607)</v>
      </c>
      <c r="E17" s="54" t="str">
        <f>_xlfn.CONCAT("(",FIXED(outH!$D$3,4),")")</f>
        <v>(0.0542)</v>
      </c>
      <c r="F17" s="54" t="str">
        <f>_xlfn.CONCAT("(",FIXED(outH!$D$4,4),")")</f>
        <v>(0.0607)</v>
      </c>
      <c r="G17" s="58" t="s">
        <v>692</v>
      </c>
      <c r="H17" s="88" t="str">
        <f>FIXED(J17,4)</f>
        <v>0.3834</v>
      </c>
      <c r="J17" s="11">
        <v>0.3833781</v>
      </c>
    </row>
    <row r="18" spans="3:10" x14ac:dyDescent="0.25">
      <c r="C18" s="123" t="s">
        <v>167</v>
      </c>
      <c r="D18" s="53" t="str">
        <f>_xlfn.CONCAT(FIXED(outHF!$C$2,4),outHF!$P$2)</f>
        <v>0.1174</v>
      </c>
      <c r="E18" s="53" t="str">
        <f>_xlfn.CONCAT(FIXED(outHF!$C$3,4),outHF!$P$3)</f>
        <v>-0.0317</v>
      </c>
      <c r="F18" s="53" t="str">
        <f>_xlfn.CONCAT(FIXED(outHF!$C$4,4),outHF!$P$4)</f>
        <v>-0.1999*</v>
      </c>
      <c r="G18" s="59" t="s">
        <v>691</v>
      </c>
      <c r="H18" s="52">
        <v>1451</v>
      </c>
    </row>
    <row r="19" spans="3:10" x14ac:dyDescent="0.25">
      <c r="C19" s="126"/>
      <c r="D19" s="54" t="str">
        <f>_xlfn.CONCAT("(",FIXED(outHF!$D$2,4),")")</f>
        <v>(0.1988)</v>
      </c>
      <c r="E19" s="54" t="str">
        <f>_xlfn.CONCAT("(",FIXED(outHF!$D$3,4),")")</f>
        <v>(0.0820)</v>
      </c>
      <c r="F19" s="54" t="str">
        <f>_xlfn.CONCAT("(",FIXED(outHF!$D$4,4),")")</f>
        <v>(0.0856)</v>
      </c>
      <c r="G19" s="58" t="s">
        <v>692</v>
      </c>
      <c r="H19" s="88" t="str">
        <f>FIXED(J19,4)</f>
        <v>0.3918</v>
      </c>
      <c r="J19" s="11">
        <v>0.39177869999999998</v>
      </c>
    </row>
    <row r="20" spans="3:10" x14ac:dyDescent="0.25">
      <c r="C20" s="123" t="s">
        <v>168</v>
      </c>
      <c r="D20" s="53" t="str">
        <f>_xlfn.CONCAT(FIXED(outHM!$C$2,4),outHM!$P$2)</f>
        <v>-0.4634</v>
      </c>
      <c r="E20" s="53" t="str">
        <f>_xlfn.CONCAT(FIXED(outHM!$C$3,4),outHM!$P$3)</f>
        <v>-0.0387</v>
      </c>
      <c r="F20" s="53" t="str">
        <f>_xlfn.CONCAT(FIXED(outHM!$C$4,4),outHM!$P$4)</f>
        <v>-0.1569^</v>
      </c>
      <c r="G20" s="57" t="s">
        <v>691</v>
      </c>
      <c r="H20" s="61">
        <v>1479</v>
      </c>
    </row>
    <row r="21" spans="3:10" ht="15.75" thickBot="1" x14ac:dyDescent="0.3">
      <c r="C21" s="124"/>
      <c r="D21" s="54" t="str">
        <f>_xlfn.CONCAT("(",FIXED(outHM!$D$2,4),")")</f>
        <v>(0.2826)</v>
      </c>
      <c r="E21" s="54" t="str">
        <f>_xlfn.CONCAT("(",FIXED(outHM!$D$3,4),")")</f>
        <v>(0.0757)</v>
      </c>
      <c r="F21" s="54" t="str">
        <f>_xlfn.CONCAT("(",FIXED(outHM!$D$4,4),")")</f>
        <v>(0.0908)</v>
      </c>
      <c r="G21" s="62" t="s">
        <v>692</v>
      </c>
      <c r="H21" s="88" t="str">
        <f>FIXED(J21,4)</f>
        <v>0.3845</v>
      </c>
      <c r="J21" s="11">
        <v>0.38453540000000003</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169</v>
      </c>
      <c r="M6" t="s">
        <v>169</v>
      </c>
      <c r="N6" t="s">
        <v>169</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169</v>
      </c>
      <c r="M7" t="s">
        <v>169</v>
      </c>
      <c r="N7" t="s">
        <v>169</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169</v>
      </c>
      <c r="M8" t="s">
        <v>169</v>
      </c>
      <c r="N8" t="s">
        <v>169</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169</v>
      </c>
      <c r="M9" t="s">
        <v>169</v>
      </c>
      <c r="N9" t="s">
        <v>169</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169</v>
      </c>
      <c r="M10" t="s">
        <v>169</v>
      </c>
      <c r="N10" t="s">
        <v>169</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169</v>
      </c>
      <c r="M11" t="s">
        <v>169</v>
      </c>
      <c r="N11" t="s">
        <v>169</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169</v>
      </c>
      <c r="M12" t="s">
        <v>169</v>
      </c>
      <c r="N12" t="s">
        <v>169</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169</v>
      </c>
      <c r="M13" t="s">
        <v>169</v>
      </c>
      <c r="N13" t="s">
        <v>169</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169</v>
      </c>
      <c r="M14" t="s">
        <v>169</v>
      </c>
      <c r="N14" t="s">
        <v>169</v>
      </c>
      <c r="P14" t="str">
        <f t="shared" si="3"/>
        <v>^</v>
      </c>
      <c r="Q14" t="str">
        <f t="shared" si="0"/>
        <v/>
      </c>
      <c r="R14" t="str">
        <f t="shared" si="1"/>
        <v/>
      </c>
      <c r="S14" t="str">
        <f t="shared" si="2"/>
        <v/>
      </c>
    </row>
    <row r="15" spans="1:19" x14ac:dyDescent="0.25">
      <c r="A15">
        <v>14</v>
      </c>
      <c r="B15" t="s">
        <v>502</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169</v>
      </c>
      <c r="M15" t="s">
        <v>169</v>
      </c>
      <c r="N15" t="s">
        <v>169</v>
      </c>
      <c r="P15" t="str">
        <f t="shared" si="3"/>
        <v/>
      </c>
      <c r="Q15" t="str">
        <f t="shared" si="0"/>
        <v/>
      </c>
      <c r="R15" t="str">
        <f t="shared" si="1"/>
        <v>^</v>
      </c>
      <c r="S15" t="str">
        <f t="shared" si="2"/>
        <v/>
      </c>
    </row>
    <row r="16" spans="1:19" x14ac:dyDescent="0.25">
      <c r="A16">
        <v>15</v>
      </c>
      <c r="B16" t="s">
        <v>503</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169</v>
      </c>
      <c r="M16" t="s">
        <v>169</v>
      </c>
      <c r="N16" t="s">
        <v>169</v>
      </c>
      <c r="P16" t="str">
        <f t="shared" si="3"/>
        <v/>
      </c>
      <c r="Q16" t="str">
        <f t="shared" si="0"/>
        <v/>
      </c>
      <c r="R16" t="str">
        <f t="shared" si="1"/>
        <v/>
      </c>
      <c r="S16" t="str">
        <f t="shared" si="2"/>
        <v/>
      </c>
    </row>
    <row r="17" spans="1:19" x14ac:dyDescent="0.25">
      <c r="A17">
        <v>16</v>
      </c>
      <c r="B17" t="s">
        <v>504</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169</v>
      </c>
      <c r="M17" t="s">
        <v>169</v>
      </c>
      <c r="N17" t="s">
        <v>169</v>
      </c>
      <c r="P17" t="str">
        <f t="shared" si="3"/>
        <v/>
      </c>
      <c r="Q17" t="str">
        <f t="shared" si="0"/>
        <v/>
      </c>
      <c r="R17" t="str">
        <f t="shared" si="1"/>
        <v/>
      </c>
      <c r="S17" t="str">
        <f t="shared" si="2"/>
        <v/>
      </c>
    </row>
    <row r="18" spans="1:19" x14ac:dyDescent="0.25">
      <c r="A18">
        <v>17</v>
      </c>
      <c r="B18" t="s">
        <v>172</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169</v>
      </c>
      <c r="M18" t="s">
        <v>169</v>
      </c>
      <c r="N18" t="s">
        <v>169</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169</v>
      </c>
      <c r="M19" t="s">
        <v>169</v>
      </c>
      <c r="N19" t="s">
        <v>169</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169</v>
      </c>
      <c r="M20" t="s">
        <v>169</v>
      </c>
      <c r="N20" t="s">
        <v>169</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169</v>
      </c>
      <c r="M21" t="s">
        <v>169</v>
      </c>
      <c r="N21" t="s">
        <v>169</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169</v>
      </c>
      <c r="M22" t="s">
        <v>169</v>
      </c>
      <c r="N22" t="s">
        <v>169</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169</v>
      </c>
      <c r="M23" t="s">
        <v>169</v>
      </c>
      <c r="N23" t="s">
        <v>169</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169</v>
      </c>
      <c r="M24" t="s">
        <v>169</v>
      </c>
      <c r="N24" t="s">
        <v>169</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169</v>
      </c>
      <c r="M25" t="s">
        <v>169</v>
      </c>
      <c r="N25" t="s">
        <v>169</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169</v>
      </c>
      <c r="M26" t="s">
        <v>169</v>
      </c>
      <c r="N26" t="s">
        <v>169</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169</v>
      </c>
      <c r="M27" t="s">
        <v>169</v>
      </c>
      <c r="N27" t="s">
        <v>169</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169</v>
      </c>
      <c r="M28" t="s">
        <v>169</v>
      </c>
      <c r="N28" t="s">
        <v>169</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169</v>
      </c>
      <c r="M29" t="s">
        <v>169</v>
      </c>
      <c r="N29" t="s">
        <v>169</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169</v>
      </c>
      <c r="M30" t="s">
        <v>169</v>
      </c>
      <c r="N30" t="s">
        <v>169</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169</v>
      </c>
      <c r="J31" t="s">
        <v>169</v>
      </c>
      <c r="K31" t="s">
        <v>169</v>
      </c>
      <c r="L31" t="s">
        <v>169</v>
      </c>
      <c r="M31" t="s">
        <v>169</v>
      </c>
      <c r="N31" t="s">
        <v>169</v>
      </c>
    </row>
    <row r="32" spans="1:19" x14ac:dyDescent="0.25">
      <c r="A32">
        <v>31</v>
      </c>
      <c r="B32" t="s">
        <v>44</v>
      </c>
      <c r="C32">
        <v>2.7679635046543999E-2</v>
      </c>
      <c r="D32">
        <v>1.7302554805009199E-2</v>
      </c>
      <c r="E32">
        <v>0.10965568391413801</v>
      </c>
      <c r="F32">
        <v>2.5230854187433399E-2</v>
      </c>
      <c r="G32">
        <v>1.7167047092130398E-2</v>
      </c>
      <c r="H32">
        <v>0.14163599802555499</v>
      </c>
      <c r="I32" t="s">
        <v>169</v>
      </c>
      <c r="J32" t="s">
        <v>169</v>
      </c>
      <c r="K32" t="s">
        <v>169</v>
      </c>
      <c r="L32" t="s">
        <v>169</v>
      </c>
      <c r="M32" t="s">
        <v>169</v>
      </c>
      <c r="N32" t="s">
        <v>169</v>
      </c>
    </row>
    <row r="33" spans="1:14" x14ac:dyDescent="0.25">
      <c r="A33">
        <v>32</v>
      </c>
      <c r="B33" t="s">
        <v>130</v>
      </c>
      <c r="C33">
        <v>0.53833735827665896</v>
      </c>
      <c r="D33">
        <v>0.208346661282302</v>
      </c>
      <c r="E33">
        <v>9.77031382562925E-3</v>
      </c>
      <c r="F33">
        <v>-0.10800466409319601</v>
      </c>
      <c r="G33">
        <v>2.36590533540375E-2</v>
      </c>
      <c r="H33" s="1">
        <v>4.9938510586559803E-6</v>
      </c>
      <c r="I33" t="s">
        <v>169</v>
      </c>
      <c r="J33" t="s">
        <v>169</v>
      </c>
      <c r="K33" t="s">
        <v>169</v>
      </c>
      <c r="L33" t="s">
        <v>169</v>
      </c>
      <c r="M33" t="s">
        <v>169</v>
      </c>
      <c r="N33" t="s">
        <v>169</v>
      </c>
    </row>
    <row r="34" spans="1:14" x14ac:dyDescent="0.25">
      <c r="A34">
        <v>33</v>
      </c>
      <c r="B34" t="s">
        <v>144</v>
      </c>
      <c r="C34">
        <v>0.126267361070314</v>
      </c>
      <c r="D34">
        <v>0.23211252406833999</v>
      </c>
      <c r="E34">
        <v>0.58644696353978198</v>
      </c>
      <c r="F34">
        <v>-0.51943246623704697</v>
      </c>
      <c r="G34">
        <v>0.10189385288883</v>
      </c>
      <c r="H34" s="1">
        <v>3.4365950525801799E-7</v>
      </c>
      <c r="I34" t="s">
        <v>169</v>
      </c>
      <c r="J34" t="s">
        <v>169</v>
      </c>
      <c r="K34" t="s">
        <v>169</v>
      </c>
      <c r="L34" t="s">
        <v>169</v>
      </c>
      <c r="M34" t="s">
        <v>169</v>
      </c>
      <c r="N34" t="s">
        <v>169</v>
      </c>
    </row>
    <row r="35" spans="1:14" x14ac:dyDescent="0.25">
      <c r="A35">
        <v>34</v>
      </c>
      <c r="B35" t="s">
        <v>46</v>
      </c>
      <c r="C35">
        <v>0.30092466151082198</v>
      </c>
      <c r="D35">
        <v>0.21789117668152999</v>
      </c>
      <c r="E35">
        <v>0.167255048283871</v>
      </c>
      <c r="F35">
        <v>-0.34404792092216901</v>
      </c>
      <c r="G35">
        <v>6.5189507666540095E-2</v>
      </c>
      <c r="H35" s="1">
        <v>1.3084543596684901E-7</v>
      </c>
      <c r="I35" t="s">
        <v>169</v>
      </c>
      <c r="J35" t="s">
        <v>169</v>
      </c>
      <c r="K35" t="s">
        <v>169</v>
      </c>
      <c r="L35" t="s">
        <v>169</v>
      </c>
      <c r="M35" t="s">
        <v>169</v>
      </c>
      <c r="N35" t="s">
        <v>169</v>
      </c>
    </row>
    <row r="36" spans="1:14" x14ac:dyDescent="0.25">
      <c r="A36">
        <v>35</v>
      </c>
      <c r="B36" t="s">
        <v>128</v>
      </c>
      <c r="C36">
        <v>0.13546338706407601</v>
      </c>
      <c r="D36">
        <v>0.222382717018935</v>
      </c>
      <c r="E36">
        <v>0.54242813292184899</v>
      </c>
      <c r="F36">
        <v>-0.51038529836926205</v>
      </c>
      <c r="G36">
        <v>8.1715026772443494E-2</v>
      </c>
      <c r="H36" s="1">
        <v>4.2132010026080201E-10</v>
      </c>
      <c r="I36" t="s">
        <v>169</v>
      </c>
      <c r="J36" t="s">
        <v>169</v>
      </c>
      <c r="K36" t="s">
        <v>169</v>
      </c>
      <c r="L36" t="s">
        <v>169</v>
      </c>
      <c r="M36" t="s">
        <v>169</v>
      </c>
      <c r="N36" t="s">
        <v>169</v>
      </c>
    </row>
    <row r="37" spans="1:14" x14ac:dyDescent="0.25">
      <c r="A37">
        <v>36</v>
      </c>
      <c r="B37" t="s">
        <v>129</v>
      </c>
      <c r="C37">
        <v>0.31210264250516601</v>
      </c>
      <c r="D37">
        <v>0.21849681321200701</v>
      </c>
      <c r="E37">
        <v>0.153174396594531</v>
      </c>
      <c r="F37">
        <v>-0.31278984758915501</v>
      </c>
      <c r="G37">
        <v>7.3384128332787402E-2</v>
      </c>
      <c r="H37" s="1">
        <v>2.02275840891993E-5</v>
      </c>
      <c r="I37" t="s">
        <v>169</v>
      </c>
      <c r="J37" t="s">
        <v>169</v>
      </c>
      <c r="K37" t="s">
        <v>169</v>
      </c>
      <c r="L37" t="s">
        <v>169</v>
      </c>
      <c r="M37" t="s">
        <v>169</v>
      </c>
      <c r="N37" t="s">
        <v>169</v>
      </c>
    </row>
    <row r="38" spans="1:14" x14ac:dyDescent="0.25">
      <c r="A38">
        <v>37</v>
      </c>
      <c r="B38" t="s">
        <v>45</v>
      </c>
      <c r="C38">
        <v>0.42734610138485402</v>
      </c>
      <c r="D38">
        <v>0.28145346662887399</v>
      </c>
      <c r="E38">
        <v>0.12892508781165901</v>
      </c>
      <c r="F38">
        <v>-0.21261328920403499</v>
      </c>
      <c r="G38">
        <v>0.188682309676173</v>
      </c>
      <c r="H38">
        <v>0.25981346247842901</v>
      </c>
      <c r="I38" t="s">
        <v>169</v>
      </c>
      <c r="J38" t="s">
        <v>169</v>
      </c>
      <c r="K38" t="s">
        <v>169</v>
      </c>
      <c r="L38" t="s">
        <v>169</v>
      </c>
      <c r="M38" t="s">
        <v>169</v>
      </c>
      <c r="N38" t="s">
        <v>169</v>
      </c>
    </row>
    <row r="39" spans="1:14" x14ac:dyDescent="0.25">
      <c r="A39">
        <v>38</v>
      </c>
      <c r="B39" t="s">
        <v>106</v>
      </c>
      <c r="C39">
        <v>3.3215270403482398E-2</v>
      </c>
      <c r="D39">
        <v>6.5300377974328694E-2</v>
      </c>
      <c r="E39">
        <v>0.61099507217709703</v>
      </c>
      <c r="F39" t="s">
        <v>169</v>
      </c>
      <c r="G39" t="s">
        <v>169</v>
      </c>
      <c r="H39" t="s">
        <v>169</v>
      </c>
      <c r="I39" t="s">
        <v>169</v>
      </c>
      <c r="J39" t="s">
        <v>169</v>
      </c>
      <c r="K39" t="s">
        <v>169</v>
      </c>
      <c r="L39" t="s">
        <v>169</v>
      </c>
      <c r="M39" t="s">
        <v>169</v>
      </c>
      <c r="N39" t="s">
        <v>169</v>
      </c>
    </row>
    <row r="40" spans="1:14" x14ac:dyDescent="0.25">
      <c r="A40">
        <v>39</v>
      </c>
      <c r="B40" t="s">
        <v>62</v>
      </c>
      <c r="C40">
        <v>5.6290705255467401E-2</v>
      </c>
      <c r="D40">
        <v>0.16614513183718099</v>
      </c>
      <c r="E40">
        <v>0.73475707030329196</v>
      </c>
      <c r="F40" t="s">
        <v>169</v>
      </c>
      <c r="G40" t="s">
        <v>169</v>
      </c>
      <c r="H40" t="s">
        <v>169</v>
      </c>
      <c r="I40" t="s">
        <v>169</v>
      </c>
      <c r="J40" t="s">
        <v>169</v>
      </c>
      <c r="K40" t="s">
        <v>169</v>
      </c>
      <c r="L40" t="s">
        <v>169</v>
      </c>
      <c r="M40" t="s">
        <v>169</v>
      </c>
      <c r="N40" t="s">
        <v>169</v>
      </c>
    </row>
    <row r="41" spans="1:14" x14ac:dyDescent="0.25">
      <c r="A41">
        <v>40</v>
      </c>
      <c r="B41" t="s">
        <v>65</v>
      </c>
      <c r="C41">
        <v>0.15173589998062201</v>
      </c>
      <c r="D41">
        <v>0.19011793567673299</v>
      </c>
      <c r="E41">
        <v>0.424803990286509</v>
      </c>
      <c r="F41" t="s">
        <v>169</v>
      </c>
      <c r="G41" t="s">
        <v>169</v>
      </c>
      <c r="H41" t="s">
        <v>169</v>
      </c>
      <c r="I41" t="s">
        <v>169</v>
      </c>
      <c r="J41" t="s">
        <v>169</v>
      </c>
      <c r="K41" t="s">
        <v>169</v>
      </c>
      <c r="L41" t="s">
        <v>169</v>
      </c>
      <c r="M41" t="s">
        <v>169</v>
      </c>
      <c r="N41" t="s">
        <v>169</v>
      </c>
    </row>
    <row r="42" spans="1:14" x14ac:dyDescent="0.25">
      <c r="A42">
        <v>41</v>
      </c>
      <c r="B42" t="s">
        <v>47</v>
      </c>
      <c r="C42">
        <v>0.17295713098980001</v>
      </c>
      <c r="D42">
        <v>0.20072687771395201</v>
      </c>
      <c r="E42">
        <v>0.38887790778328302</v>
      </c>
      <c r="F42" t="s">
        <v>169</v>
      </c>
      <c r="G42" t="s">
        <v>169</v>
      </c>
      <c r="H42" t="s">
        <v>169</v>
      </c>
      <c r="I42" t="s">
        <v>169</v>
      </c>
      <c r="J42" t="s">
        <v>169</v>
      </c>
      <c r="K42" t="s">
        <v>169</v>
      </c>
      <c r="L42" t="s">
        <v>169</v>
      </c>
      <c r="M42" t="s">
        <v>169</v>
      </c>
      <c r="N42" t="s">
        <v>169</v>
      </c>
    </row>
    <row r="43" spans="1:14" x14ac:dyDescent="0.25">
      <c r="A43">
        <v>42</v>
      </c>
      <c r="B43" t="s">
        <v>61</v>
      </c>
      <c r="C43">
        <v>0.14264033563626999</v>
      </c>
      <c r="D43">
        <v>0.168940334705971</v>
      </c>
      <c r="E43">
        <v>0.39848852230627002</v>
      </c>
      <c r="F43" t="s">
        <v>169</v>
      </c>
      <c r="G43" t="s">
        <v>169</v>
      </c>
      <c r="H43" t="s">
        <v>169</v>
      </c>
      <c r="I43" t="s">
        <v>169</v>
      </c>
      <c r="J43" t="s">
        <v>169</v>
      </c>
      <c r="K43" t="s">
        <v>169</v>
      </c>
      <c r="L43" t="s">
        <v>169</v>
      </c>
      <c r="M43" t="s">
        <v>169</v>
      </c>
      <c r="N43" t="s">
        <v>169</v>
      </c>
    </row>
    <row r="44" spans="1:14" x14ac:dyDescent="0.25">
      <c r="A44">
        <v>43</v>
      </c>
      <c r="B44" t="s">
        <v>67</v>
      </c>
      <c r="C44">
        <v>0.173324723771801</v>
      </c>
      <c r="D44">
        <v>0.171149560335742</v>
      </c>
      <c r="E44">
        <v>0.31119911164088399</v>
      </c>
      <c r="F44" t="s">
        <v>169</v>
      </c>
      <c r="G44" t="s">
        <v>169</v>
      </c>
      <c r="H44" t="s">
        <v>169</v>
      </c>
      <c r="I44" t="s">
        <v>169</v>
      </c>
      <c r="J44" t="s">
        <v>169</v>
      </c>
      <c r="K44" t="s">
        <v>169</v>
      </c>
      <c r="L44" t="s">
        <v>169</v>
      </c>
      <c r="M44" t="s">
        <v>169</v>
      </c>
      <c r="N44" t="s">
        <v>169</v>
      </c>
    </row>
    <row r="45" spans="1:14" x14ac:dyDescent="0.25">
      <c r="A45">
        <v>44</v>
      </c>
      <c r="B45" t="s">
        <v>53</v>
      </c>
      <c r="C45">
        <v>-0.16140827999155299</v>
      </c>
      <c r="D45">
        <v>0.30168511123386299</v>
      </c>
      <c r="E45">
        <v>0.59263439607148904</v>
      </c>
      <c r="F45" t="s">
        <v>169</v>
      </c>
      <c r="G45" t="s">
        <v>169</v>
      </c>
      <c r="H45" t="s">
        <v>169</v>
      </c>
      <c r="I45" t="s">
        <v>169</v>
      </c>
      <c r="J45" t="s">
        <v>169</v>
      </c>
      <c r="K45" t="s">
        <v>169</v>
      </c>
      <c r="L45" t="s">
        <v>169</v>
      </c>
      <c r="M45" t="s">
        <v>169</v>
      </c>
      <c r="N45" t="s">
        <v>169</v>
      </c>
    </row>
    <row r="46" spans="1:14" x14ac:dyDescent="0.25">
      <c r="A46">
        <v>45</v>
      </c>
      <c r="B46" t="s">
        <v>57</v>
      </c>
      <c r="C46">
        <v>1.5658671090519698E-2</v>
      </c>
      <c r="D46">
        <v>0.196988075983246</v>
      </c>
      <c r="E46">
        <v>0.93664252621868604</v>
      </c>
      <c r="F46" t="s">
        <v>169</v>
      </c>
      <c r="G46" t="s">
        <v>169</v>
      </c>
      <c r="H46" t="s">
        <v>169</v>
      </c>
      <c r="I46" t="s">
        <v>169</v>
      </c>
      <c r="J46" t="s">
        <v>169</v>
      </c>
      <c r="K46" t="s">
        <v>169</v>
      </c>
      <c r="L46" t="s">
        <v>169</v>
      </c>
      <c r="M46" t="s">
        <v>169</v>
      </c>
      <c r="N46" t="s">
        <v>169</v>
      </c>
    </row>
    <row r="47" spans="1:14" x14ac:dyDescent="0.25">
      <c r="A47">
        <v>46</v>
      </c>
      <c r="B47" t="s">
        <v>64</v>
      </c>
      <c r="C47">
        <v>0.17123040148037399</v>
      </c>
      <c r="D47">
        <v>0.19261818468234199</v>
      </c>
      <c r="E47">
        <v>0.37402307069177099</v>
      </c>
      <c r="F47" t="s">
        <v>169</v>
      </c>
      <c r="G47" t="s">
        <v>169</v>
      </c>
      <c r="H47" t="s">
        <v>169</v>
      </c>
      <c r="I47" t="s">
        <v>169</v>
      </c>
      <c r="J47" t="s">
        <v>169</v>
      </c>
      <c r="K47" t="s">
        <v>169</v>
      </c>
      <c r="L47" t="s">
        <v>169</v>
      </c>
      <c r="M47" t="s">
        <v>169</v>
      </c>
      <c r="N47" t="s">
        <v>169</v>
      </c>
    </row>
    <row r="48" spans="1:14" x14ac:dyDescent="0.25">
      <c r="A48">
        <v>47</v>
      </c>
      <c r="B48" t="s">
        <v>58</v>
      </c>
      <c r="C48">
        <v>0.167732031348403</v>
      </c>
      <c r="D48">
        <v>0.17308801626214401</v>
      </c>
      <c r="E48">
        <v>0.33251710333620599</v>
      </c>
      <c r="F48" t="s">
        <v>169</v>
      </c>
      <c r="G48" t="s">
        <v>169</v>
      </c>
      <c r="H48" t="s">
        <v>169</v>
      </c>
      <c r="I48" t="s">
        <v>169</v>
      </c>
      <c r="J48" t="s">
        <v>169</v>
      </c>
      <c r="K48" t="s">
        <v>169</v>
      </c>
      <c r="L48" t="s">
        <v>169</v>
      </c>
      <c r="M48" t="s">
        <v>169</v>
      </c>
      <c r="N48" t="s">
        <v>169</v>
      </c>
    </row>
    <row r="49" spans="1:14" x14ac:dyDescent="0.25">
      <c r="A49">
        <v>48</v>
      </c>
      <c r="B49" t="s">
        <v>52</v>
      </c>
      <c r="C49">
        <v>6.8973952355789996E-3</v>
      </c>
      <c r="D49">
        <v>0.22961368781084601</v>
      </c>
      <c r="E49">
        <v>0.97603584664698895</v>
      </c>
      <c r="F49" t="s">
        <v>169</v>
      </c>
      <c r="G49" t="s">
        <v>169</v>
      </c>
      <c r="H49" t="s">
        <v>169</v>
      </c>
      <c r="I49" t="s">
        <v>169</v>
      </c>
      <c r="J49" t="s">
        <v>169</v>
      </c>
      <c r="K49" t="s">
        <v>169</v>
      </c>
      <c r="L49" t="s">
        <v>169</v>
      </c>
      <c r="M49" t="s">
        <v>169</v>
      </c>
      <c r="N49" t="s">
        <v>169</v>
      </c>
    </row>
    <row r="50" spans="1:14" x14ac:dyDescent="0.25">
      <c r="A50">
        <v>49</v>
      </c>
      <c r="B50" t="s">
        <v>60</v>
      </c>
      <c r="C50">
        <v>0.136955549303587</v>
      </c>
      <c r="D50">
        <v>0.18085929317355601</v>
      </c>
      <c r="E50">
        <v>0.44890059828513101</v>
      </c>
      <c r="F50" t="s">
        <v>169</v>
      </c>
      <c r="G50" t="s">
        <v>169</v>
      </c>
      <c r="H50" t="s">
        <v>169</v>
      </c>
      <c r="I50" t="s">
        <v>169</v>
      </c>
      <c r="J50" t="s">
        <v>169</v>
      </c>
      <c r="K50" t="s">
        <v>169</v>
      </c>
      <c r="L50" t="s">
        <v>169</v>
      </c>
      <c r="M50" t="s">
        <v>169</v>
      </c>
      <c r="N50" t="s">
        <v>169</v>
      </c>
    </row>
    <row r="51" spans="1:14" x14ac:dyDescent="0.25">
      <c r="A51">
        <v>50</v>
      </c>
      <c r="B51" t="s">
        <v>54</v>
      </c>
      <c r="C51">
        <v>0.14316106168582901</v>
      </c>
      <c r="D51">
        <v>0.193080271408168</v>
      </c>
      <c r="E51">
        <v>0.45841531828887699</v>
      </c>
      <c r="F51" t="s">
        <v>169</v>
      </c>
      <c r="G51" t="s">
        <v>169</v>
      </c>
      <c r="H51" t="s">
        <v>169</v>
      </c>
      <c r="I51" t="s">
        <v>169</v>
      </c>
      <c r="J51" t="s">
        <v>169</v>
      </c>
      <c r="K51" t="s">
        <v>169</v>
      </c>
      <c r="L51" t="s">
        <v>169</v>
      </c>
      <c r="M51" t="s">
        <v>169</v>
      </c>
      <c r="N51" t="s">
        <v>169</v>
      </c>
    </row>
    <row r="52" spans="1:14" x14ac:dyDescent="0.25">
      <c r="A52">
        <v>51</v>
      </c>
      <c r="B52" t="s">
        <v>56</v>
      </c>
      <c r="C52">
        <v>0.16364003743934399</v>
      </c>
      <c r="D52">
        <v>0.194130184873299</v>
      </c>
      <c r="E52">
        <v>0.399262175666182</v>
      </c>
      <c r="F52" t="s">
        <v>169</v>
      </c>
      <c r="G52" t="s">
        <v>169</v>
      </c>
      <c r="H52" t="s">
        <v>169</v>
      </c>
      <c r="I52" t="s">
        <v>169</v>
      </c>
      <c r="J52" t="s">
        <v>169</v>
      </c>
      <c r="K52" t="s">
        <v>169</v>
      </c>
      <c r="L52" t="s">
        <v>169</v>
      </c>
      <c r="M52" t="s">
        <v>169</v>
      </c>
      <c r="N52" t="s">
        <v>169</v>
      </c>
    </row>
    <row r="53" spans="1:14" x14ac:dyDescent="0.25">
      <c r="A53">
        <v>52</v>
      </c>
      <c r="B53" t="s">
        <v>48</v>
      </c>
      <c r="C53">
        <v>0.13931697367940399</v>
      </c>
      <c r="D53">
        <v>0.22009172977460401</v>
      </c>
      <c r="E53">
        <v>0.52673688085890402</v>
      </c>
      <c r="F53" t="s">
        <v>169</v>
      </c>
      <c r="G53" t="s">
        <v>169</v>
      </c>
      <c r="H53" t="s">
        <v>169</v>
      </c>
      <c r="I53" t="s">
        <v>169</v>
      </c>
      <c r="J53" t="s">
        <v>169</v>
      </c>
      <c r="K53" t="s">
        <v>169</v>
      </c>
      <c r="L53" t="s">
        <v>169</v>
      </c>
      <c r="M53" t="s">
        <v>169</v>
      </c>
      <c r="N53" t="s">
        <v>169</v>
      </c>
    </row>
    <row r="54" spans="1:14" x14ac:dyDescent="0.25">
      <c r="A54">
        <v>53</v>
      </c>
      <c r="B54" t="s">
        <v>55</v>
      </c>
      <c r="C54">
        <v>-6.8090192721334203E-3</v>
      </c>
      <c r="D54">
        <v>0.20200589119611301</v>
      </c>
      <c r="E54">
        <v>0.97311077051402395</v>
      </c>
      <c r="F54" t="s">
        <v>169</v>
      </c>
      <c r="G54" t="s">
        <v>169</v>
      </c>
      <c r="H54" t="s">
        <v>169</v>
      </c>
      <c r="I54" t="s">
        <v>169</v>
      </c>
      <c r="J54" t="s">
        <v>169</v>
      </c>
      <c r="K54" t="s">
        <v>169</v>
      </c>
      <c r="L54" t="s">
        <v>169</v>
      </c>
      <c r="M54" t="s">
        <v>169</v>
      </c>
      <c r="N54" t="s">
        <v>169</v>
      </c>
    </row>
    <row r="55" spans="1:14" x14ac:dyDescent="0.25">
      <c r="A55">
        <v>54</v>
      </c>
      <c r="B55" t="s">
        <v>51</v>
      </c>
      <c r="C55">
        <v>-0.32270744454368999</v>
      </c>
      <c r="D55">
        <v>0.32384704860378899</v>
      </c>
      <c r="E55">
        <v>0.31901647367615599</v>
      </c>
      <c r="F55" t="s">
        <v>169</v>
      </c>
      <c r="G55" t="s">
        <v>169</v>
      </c>
      <c r="H55" t="s">
        <v>169</v>
      </c>
      <c r="I55" t="s">
        <v>169</v>
      </c>
      <c r="J55" t="s">
        <v>169</v>
      </c>
      <c r="K55" t="s">
        <v>169</v>
      </c>
      <c r="L55" t="s">
        <v>169</v>
      </c>
      <c r="M55" t="s">
        <v>169</v>
      </c>
      <c r="N55" t="s">
        <v>169</v>
      </c>
    </row>
    <row r="56" spans="1:14" x14ac:dyDescent="0.25">
      <c r="A56">
        <v>55</v>
      </c>
      <c r="B56" t="s">
        <v>66</v>
      </c>
      <c r="C56">
        <v>0.17581849654826701</v>
      </c>
      <c r="D56">
        <v>0.17621868073951999</v>
      </c>
      <c r="E56">
        <v>0.31841076363138798</v>
      </c>
      <c r="F56" t="s">
        <v>169</v>
      </c>
      <c r="G56" t="s">
        <v>169</v>
      </c>
      <c r="H56" t="s">
        <v>169</v>
      </c>
      <c r="I56" t="s">
        <v>169</v>
      </c>
      <c r="J56" t="s">
        <v>169</v>
      </c>
      <c r="K56" t="s">
        <v>169</v>
      </c>
      <c r="L56" t="s">
        <v>169</v>
      </c>
      <c r="M56" t="s">
        <v>169</v>
      </c>
      <c r="N56" t="s">
        <v>169</v>
      </c>
    </row>
    <row r="57" spans="1:14" x14ac:dyDescent="0.25">
      <c r="A57">
        <v>56</v>
      </c>
      <c r="B57" t="s">
        <v>59</v>
      </c>
      <c r="C57">
        <v>0.16440946184136199</v>
      </c>
      <c r="D57">
        <v>0.174726356309962</v>
      </c>
      <c r="E57">
        <v>0.34672843883521298</v>
      </c>
      <c r="F57" t="s">
        <v>169</v>
      </c>
      <c r="G57" t="s">
        <v>169</v>
      </c>
      <c r="H57" t="s">
        <v>169</v>
      </c>
      <c r="I57" t="s">
        <v>169</v>
      </c>
      <c r="J57" t="s">
        <v>169</v>
      </c>
      <c r="K57" t="s">
        <v>169</v>
      </c>
      <c r="L57" t="s">
        <v>169</v>
      </c>
      <c r="M57" t="s">
        <v>169</v>
      </c>
      <c r="N57" t="s">
        <v>169</v>
      </c>
    </row>
    <row r="58" spans="1:14" x14ac:dyDescent="0.25">
      <c r="A58">
        <v>57</v>
      </c>
      <c r="B58" t="s">
        <v>49</v>
      </c>
      <c r="C58">
        <v>-4.9671721417226603E-2</v>
      </c>
      <c r="D58">
        <v>0.24559927591606601</v>
      </c>
      <c r="E58">
        <v>0.83972361671398899</v>
      </c>
      <c r="F58" t="s">
        <v>169</v>
      </c>
      <c r="G58" t="s">
        <v>169</v>
      </c>
      <c r="H58" t="s">
        <v>169</v>
      </c>
      <c r="I58" t="s">
        <v>169</v>
      </c>
      <c r="J58" t="s">
        <v>169</v>
      </c>
      <c r="K58" t="s">
        <v>169</v>
      </c>
      <c r="L58" t="s">
        <v>169</v>
      </c>
      <c r="M58" t="s">
        <v>169</v>
      </c>
      <c r="N58" t="s">
        <v>169</v>
      </c>
    </row>
    <row r="59" spans="1:14" x14ac:dyDescent="0.25">
      <c r="A59">
        <v>58</v>
      </c>
      <c r="B59" t="s">
        <v>63</v>
      </c>
      <c r="C59">
        <v>0.29269157679860602</v>
      </c>
      <c r="D59">
        <v>0.28094032255170498</v>
      </c>
      <c r="E59">
        <v>0.29749129399833302</v>
      </c>
      <c r="F59" t="s">
        <v>169</v>
      </c>
      <c r="G59" t="s">
        <v>169</v>
      </c>
      <c r="H59" t="s">
        <v>169</v>
      </c>
      <c r="I59" t="s">
        <v>169</v>
      </c>
      <c r="J59" t="s">
        <v>169</v>
      </c>
      <c r="K59" t="s">
        <v>169</v>
      </c>
      <c r="L59" t="s">
        <v>169</v>
      </c>
      <c r="M59" t="s">
        <v>169</v>
      </c>
      <c r="N59" t="s">
        <v>169</v>
      </c>
    </row>
    <row r="60" spans="1:14" x14ac:dyDescent="0.25">
      <c r="A60">
        <v>59</v>
      </c>
      <c r="B60" t="s">
        <v>50</v>
      </c>
      <c r="C60">
        <v>-0.162169440430424</v>
      </c>
      <c r="D60">
        <v>0.24284747310761001</v>
      </c>
      <c r="E60">
        <v>0.50427205052989899</v>
      </c>
      <c r="F60" t="s">
        <v>169</v>
      </c>
      <c r="G60" t="s">
        <v>169</v>
      </c>
      <c r="H60" t="s">
        <v>169</v>
      </c>
      <c r="I60" t="s">
        <v>169</v>
      </c>
      <c r="J60" t="s">
        <v>169</v>
      </c>
      <c r="K60" t="s">
        <v>169</v>
      </c>
      <c r="L60" t="s">
        <v>169</v>
      </c>
      <c r="M60" t="s">
        <v>169</v>
      </c>
      <c r="N60" t="s">
        <v>169</v>
      </c>
    </row>
    <row r="61" spans="1:14" x14ac:dyDescent="0.25">
      <c r="A61">
        <v>60</v>
      </c>
      <c r="B61" t="s">
        <v>75</v>
      </c>
      <c r="C61">
        <v>-0.87720048979486098</v>
      </c>
      <c r="D61">
        <v>0.27220584007323601</v>
      </c>
      <c r="E61">
        <v>1.2704918843926701E-3</v>
      </c>
      <c r="F61" t="s">
        <v>169</v>
      </c>
      <c r="G61" t="s">
        <v>169</v>
      </c>
      <c r="H61" t="s">
        <v>169</v>
      </c>
      <c r="I61" t="s">
        <v>169</v>
      </c>
      <c r="J61" t="s">
        <v>169</v>
      </c>
      <c r="K61" t="s">
        <v>169</v>
      </c>
      <c r="L61" t="s">
        <v>169</v>
      </c>
      <c r="M61" t="s">
        <v>169</v>
      </c>
      <c r="N61" t="s">
        <v>169</v>
      </c>
    </row>
    <row r="62" spans="1:14" x14ac:dyDescent="0.25">
      <c r="A62">
        <v>61</v>
      </c>
      <c r="B62" t="s">
        <v>77</v>
      </c>
      <c r="C62">
        <v>-0.79574461679789499</v>
      </c>
      <c r="D62">
        <v>0.26155626027194301</v>
      </c>
      <c r="E62">
        <v>2.3474197363743199E-3</v>
      </c>
      <c r="F62" t="s">
        <v>169</v>
      </c>
      <c r="G62" t="s">
        <v>169</v>
      </c>
      <c r="H62" t="s">
        <v>169</v>
      </c>
      <c r="I62" t="s">
        <v>169</v>
      </c>
      <c r="J62" t="s">
        <v>169</v>
      </c>
      <c r="K62" t="s">
        <v>169</v>
      </c>
      <c r="L62" t="s">
        <v>169</v>
      </c>
      <c r="M62" t="s">
        <v>169</v>
      </c>
      <c r="N62" t="s">
        <v>169</v>
      </c>
    </row>
    <row r="63" spans="1:14" x14ac:dyDescent="0.25">
      <c r="A63">
        <v>62</v>
      </c>
      <c r="B63" t="s">
        <v>74</v>
      </c>
      <c r="C63">
        <v>-0.852456889494974</v>
      </c>
      <c r="D63">
        <v>0.259600687811191</v>
      </c>
      <c r="E63">
        <v>1.0244536352521599E-3</v>
      </c>
      <c r="F63" t="s">
        <v>169</v>
      </c>
      <c r="G63" t="s">
        <v>169</v>
      </c>
      <c r="H63" t="s">
        <v>169</v>
      </c>
      <c r="I63" t="s">
        <v>169</v>
      </c>
      <c r="J63" t="s">
        <v>169</v>
      </c>
      <c r="K63" t="s">
        <v>169</v>
      </c>
      <c r="L63" t="s">
        <v>169</v>
      </c>
      <c r="M63" t="s">
        <v>169</v>
      </c>
      <c r="N63" t="s">
        <v>169</v>
      </c>
    </row>
    <row r="64" spans="1:14" x14ac:dyDescent="0.25">
      <c r="A64">
        <v>63</v>
      </c>
      <c r="B64" t="s">
        <v>79</v>
      </c>
      <c r="C64">
        <v>-0.82000863655524503</v>
      </c>
      <c r="D64">
        <v>0.25704807340354602</v>
      </c>
      <c r="E64">
        <v>1.42224380527698E-3</v>
      </c>
      <c r="F64" t="s">
        <v>169</v>
      </c>
      <c r="G64" t="s">
        <v>169</v>
      </c>
      <c r="H64" t="s">
        <v>169</v>
      </c>
      <c r="I64" t="s">
        <v>169</v>
      </c>
      <c r="J64" t="s">
        <v>169</v>
      </c>
      <c r="K64" t="s">
        <v>169</v>
      </c>
      <c r="L64" t="s">
        <v>169</v>
      </c>
      <c r="M64" t="s">
        <v>169</v>
      </c>
      <c r="N64" t="s">
        <v>169</v>
      </c>
    </row>
    <row r="65" spans="1:14" x14ac:dyDescent="0.25">
      <c r="A65">
        <v>64</v>
      </c>
      <c r="B65" t="s">
        <v>78</v>
      </c>
      <c r="C65">
        <v>-0.76790031430984995</v>
      </c>
      <c r="D65">
        <v>0.25505289602346098</v>
      </c>
      <c r="E65">
        <v>2.6060396690751799E-3</v>
      </c>
      <c r="F65" t="s">
        <v>169</v>
      </c>
      <c r="G65" t="s">
        <v>169</v>
      </c>
      <c r="H65" t="s">
        <v>169</v>
      </c>
      <c r="I65" t="s">
        <v>169</v>
      </c>
      <c r="J65" t="s">
        <v>169</v>
      </c>
      <c r="K65" t="s">
        <v>169</v>
      </c>
      <c r="L65" t="s">
        <v>169</v>
      </c>
      <c r="M65" t="s">
        <v>169</v>
      </c>
      <c r="N65" t="s">
        <v>169</v>
      </c>
    </row>
    <row r="66" spans="1:14" x14ac:dyDescent="0.25">
      <c r="A66">
        <v>65</v>
      </c>
      <c r="B66" t="s">
        <v>76</v>
      </c>
      <c r="C66">
        <v>-0.77944390974222999</v>
      </c>
      <c r="D66">
        <v>0.26678101804257698</v>
      </c>
      <c r="E66">
        <v>3.4816937807315498E-3</v>
      </c>
      <c r="F66" t="s">
        <v>169</v>
      </c>
      <c r="G66" t="s">
        <v>169</v>
      </c>
      <c r="H66" t="s">
        <v>169</v>
      </c>
      <c r="I66" t="s">
        <v>169</v>
      </c>
      <c r="J66" t="s">
        <v>169</v>
      </c>
      <c r="K66" t="s">
        <v>169</v>
      </c>
      <c r="L66" t="s">
        <v>169</v>
      </c>
      <c r="M66" t="s">
        <v>169</v>
      </c>
      <c r="N66" t="s">
        <v>169</v>
      </c>
    </row>
    <row r="67" spans="1:14" x14ac:dyDescent="0.25">
      <c r="A67">
        <v>66</v>
      </c>
      <c r="B67" t="s">
        <v>70</v>
      </c>
      <c r="C67">
        <v>-0.73186057291065398</v>
      </c>
      <c r="D67">
        <v>0.27199219072140901</v>
      </c>
      <c r="E67">
        <v>7.1293493683790201E-3</v>
      </c>
      <c r="F67" t="s">
        <v>169</v>
      </c>
      <c r="G67" t="s">
        <v>169</v>
      </c>
      <c r="H67" t="s">
        <v>169</v>
      </c>
      <c r="I67" t="s">
        <v>169</v>
      </c>
      <c r="J67" t="s">
        <v>169</v>
      </c>
      <c r="K67" t="s">
        <v>169</v>
      </c>
      <c r="L67" t="s">
        <v>169</v>
      </c>
      <c r="M67" t="s">
        <v>169</v>
      </c>
      <c r="N67" t="s">
        <v>169</v>
      </c>
    </row>
    <row r="68" spans="1:14" x14ac:dyDescent="0.25">
      <c r="A68">
        <v>67</v>
      </c>
      <c r="B68" t="s">
        <v>84</v>
      </c>
      <c r="C68">
        <v>-0.87208376968578005</v>
      </c>
      <c r="D68">
        <v>0.27421896431092102</v>
      </c>
      <c r="E68">
        <v>1.4715006678289401E-3</v>
      </c>
      <c r="F68" t="s">
        <v>169</v>
      </c>
      <c r="G68" t="s">
        <v>169</v>
      </c>
      <c r="H68" t="s">
        <v>169</v>
      </c>
      <c r="I68" t="s">
        <v>169</v>
      </c>
      <c r="J68" t="s">
        <v>169</v>
      </c>
      <c r="K68" t="s">
        <v>169</v>
      </c>
      <c r="L68" t="s">
        <v>169</v>
      </c>
      <c r="M68" t="s">
        <v>169</v>
      </c>
      <c r="N68" t="s">
        <v>169</v>
      </c>
    </row>
    <row r="69" spans="1:14" x14ac:dyDescent="0.25">
      <c r="A69">
        <v>68</v>
      </c>
      <c r="B69" t="s">
        <v>72</v>
      </c>
      <c r="C69">
        <v>-0.72495008149735096</v>
      </c>
      <c r="D69">
        <v>0.25807660962387002</v>
      </c>
      <c r="E69">
        <v>4.9687940191961398E-3</v>
      </c>
      <c r="F69" t="s">
        <v>169</v>
      </c>
      <c r="G69" t="s">
        <v>169</v>
      </c>
      <c r="H69" t="s">
        <v>169</v>
      </c>
      <c r="I69" t="s">
        <v>169</v>
      </c>
      <c r="J69" t="s">
        <v>169</v>
      </c>
      <c r="K69" t="s">
        <v>169</v>
      </c>
      <c r="L69" t="s">
        <v>169</v>
      </c>
      <c r="M69" t="s">
        <v>169</v>
      </c>
      <c r="N69" t="s">
        <v>169</v>
      </c>
    </row>
    <row r="70" spans="1:14" x14ac:dyDescent="0.25">
      <c r="A70">
        <v>69</v>
      </c>
      <c r="B70" t="s">
        <v>71</v>
      </c>
      <c r="C70">
        <v>-0.71261929724046102</v>
      </c>
      <c r="D70">
        <v>0.268618956695932</v>
      </c>
      <c r="E70">
        <v>7.9803450735241102E-3</v>
      </c>
      <c r="F70" t="s">
        <v>169</v>
      </c>
      <c r="G70" t="s">
        <v>169</v>
      </c>
      <c r="H70" t="s">
        <v>169</v>
      </c>
      <c r="I70" t="s">
        <v>169</v>
      </c>
      <c r="J70" t="s">
        <v>169</v>
      </c>
      <c r="K70" t="s">
        <v>169</v>
      </c>
      <c r="L70" t="s">
        <v>169</v>
      </c>
      <c r="M70" t="s">
        <v>169</v>
      </c>
      <c r="N70" t="s">
        <v>169</v>
      </c>
    </row>
    <row r="71" spans="1:14" x14ac:dyDescent="0.25">
      <c r="A71">
        <v>70</v>
      </c>
      <c r="B71" t="s">
        <v>68</v>
      </c>
      <c r="C71">
        <v>-0.48519869898033102</v>
      </c>
      <c r="D71">
        <v>0.29862552665245401</v>
      </c>
      <c r="E71">
        <v>0.104210931725549</v>
      </c>
      <c r="F71" t="s">
        <v>169</v>
      </c>
      <c r="G71" t="s">
        <v>169</v>
      </c>
      <c r="H71" t="s">
        <v>169</v>
      </c>
      <c r="I71" t="s">
        <v>169</v>
      </c>
      <c r="J71" t="s">
        <v>169</v>
      </c>
      <c r="K71" t="s">
        <v>169</v>
      </c>
      <c r="L71" t="s">
        <v>169</v>
      </c>
      <c r="M71" t="s">
        <v>169</v>
      </c>
      <c r="N71" t="s">
        <v>169</v>
      </c>
    </row>
    <row r="72" spans="1:14" x14ac:dyDescent="0.25">
      <c r="A72">
        <v>71</v>
      </c>
      <c r="B72" t="s">
        <v>81</v>
      </c>
      <c r="C72">
        <v>-0.85119032651736304</v>
      </c>
      <c r="D72">
        <v>0.26518309014913899</v>
      </c>
      <c r="E72">
        <v>1.3281752376661899E-3</v>
      </c>
      <c r="F72" t="s">
        <v>169</v>
      </c>
      <c r="G72" t="s">
        <v>169</v>
      </c>
      <c r="H72" t="s">
        <v>169</v>
      </c>
      <c r="I72" t="s">
        <v>169</v>
      </c>
      <c r="J72" t="s">
        <v>169</v>
      </c>
      <c r="K72" t="s">
        <v>169</v>
      </c>
      <c r="L72" t="s">
        <v>169</v>
      </c>
      <c r="M72" t="s">
        <v>169</v>
      </c>
      <c r="N72" t="s">
        <v>169</v>
      </c>
    </row>
    <row r="73" spans="1:14" x14ac:dyDescent="0.25">
      <c r="A73">
        <v>72</v>
      </c>
      <c r="B73" t="s">
        <v>80</v>
      </c>
      <c r="C73">
        <v>-0.64487328550193901</v>
      </c>
      <c r="D73">
        <v>0.272826392879777</v>
      </c>
      <c r="E73">
        <v>1.8094613775199699E-2</v>
      </c>
      <c r="F73" t="s">
        <v>169</v>
      </c>
      <c r="G73" t="s">
        <v>169</v>
      </c>
      <c r="H73" t="s">
        <v>169</v>
      </c>
      <c r="I73" t="s">
        <v>169</v>
      </c>
      <c r="J73" t="s">
        <v>169</v>
      </c>
      <c r="K73" t="s">
        <v>169</v>
      </c>
      <c r="L73" t="s">
        <v>169</v>
      </c>
      <c r="M73" t="s">
        <v>169</v>
      </c>
      <c r="N73" t="s">
        <v>169</v>
      </c>
    </row>
    <row r="74" spans="1:14" x14ac:dyDescent="0.25">
      <c r="A74">
        <v>73</v>
      </c>
      <c r="B74" t="s">
        <v>82</v>
      </c>
      <c r="C74">
        <v>-0.91580180591967097</v>
      </c>
      <c r="D74">
        <v>0.26903548066023097</v>
      </c>
      <c r="E74">
        <v>6.6402208416969596E-4</v>
      </c>
      <c r="F74" t="s">
        <v>169</v>
      </c>
      <c r="G74" t="s">
        <v>169</v>
      </c>
      <c r="H74" t="s">
        <v>169</v>
      </c>
      <c r="I74" t="s">
        <v>169</v>
      </c>
      <c r="J74" t="s">
        <v>169</v>
      </c>
      <c r="K74" t="s">
        <v>169</v>
      </c>
      <c r="L74" t="s">
        <v>169</v>
      </c>
      <c r="M74" t="s">
        <v>169</v>
      </c>
      <c r="N74" t="s">
        <v>169</v>
      </c>
    </row>
    <row r="75" spans="1:14" x14ac:dyDescent="0.25">
      <c r="A75">
        <v>74</v>
      </c>
      <c r="B75" t="s">
        <v>83</v>
      </c>
      <c r="C75">
        <v>-0.59109714413708903</v>
      </c>
      <c r="D75">
        <v>0.47717956972853698</v>
      </c>
      <c r="E75">
        <v>0.21544511992804899</v>
      </c>
      <c r="F75" t="s">
        <v>169</v>
      </c>
      <c r="G75" t="s">
        <v>169</v>
      </c>
      <c r="H75" t="s">
        <v>169</v>
      </c>
      <c r="I75" t="s">
        <v>169</v>
      </c>
      <c r="J75" t="s">
        <v>169</v>
      </c>
      <c r="K75" t="s">
        <v>169</v>
      </c>
      <c r="L75" t="s">
        <v>169</v>
      </c>
      <c r="M75" t="s">
        <v>169</v>
      </c>
      <c r="N75" t="s">
        <v>169</v>
      </c>
    </row>
    <row r="76" spans="1:14" x14ac:dyDescent="0.25">
      <c r="A76">
        <v>75</v>
      </c>
      <c r="B76" t="s">
        <v>69</v>
      </c>
      <c r="C76">
        <v>-1.16403094104973</v>
      </c>
      <c r="D76">
        <v>0.331853657391465</v>
      </c>
      <c r="E76">
        <v>4.52060571614654E-4</v>
      </c>
      <c r="F76" t="s">
        <v>169</v>
      </c>
      <c r="G76" t="s">
        <v>169</v>
      </c>
      <c r="H76" t="s">
        <v>169</v>
      </c>
      <c r="I76" t="s">
        <v>169</v>
      </c>
      <c r="J76" t="s">
        <v>169</v>
      </c>
      <c r="K76" t="s">
        <v>169</v>
      </c>
      <c r="L76" t="s">
        <v>169</v>
      </c>
      <c r="M76" t="s">
        <v>169</v>
      </c>
      <c r="N76" t="s">
        <v>169</v>
      </c>
    </row>
    <row r="77" spans="1:14" x14ac:dyDescent="0.25">
      <c r="A77">
        <v>76</v>
      </c>
      <c r="B77" t="s">
        <v>73</v>
      </c>
      <c r="C77">
        <v>-0.76679324923293901</v>
      </c>
      <c r="D77">
        <v>0.38942847986338802</v>
      </c>
      <c r="E77">
        <v>4.8950563337902701E-2</v>
      </c>
      <c r="F77" t="s">
        <v>169</v>
      </c>
      <c r="G77" t="s">
        <v>169</v>
      </c>
      <c r="H77" t="s">
        <v>169</v>
      </c>
      <c r="I77" t="s">
        <v>169</v>
      </c>
      <c r="J77" t="s">
        <v>169</v>
      </c>
      <c r="K77" t="s">
        <v>169</v>
      </c>
      <c r="L77" t="s">
        <v>169</v>
      </c>
      <c r="M77" t="s">
        <v>169</v>
      </c>
      <c r="N77" t="s">
        <v>169</v>
      </c>
    </row>
    <row r="78" spans="1:14" x14ac:dyDescent="0.25">
      <c r="A78">
        <v>77</v>
      </c>
      <c r="B78" t="s">
        <v>173</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174</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175</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176</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177</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178</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179</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180</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181</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182</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183</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184</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185</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186</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187</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188</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189</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190</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191</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192</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193</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194</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195</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196</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197</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198</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199</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200</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201</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202</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203</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204</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205</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206</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207</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208</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209</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210</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211</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212</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213</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214</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215</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216</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217</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218</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219</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220</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221</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222</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223</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224</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225</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226</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227</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228</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229</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230</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231</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232</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233</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234</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235</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236</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237</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238</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239</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240</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241</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242</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243</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244</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245</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246</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247</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248</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249</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250</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251</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252</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253</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254</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255</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256</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257</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258</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259</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260</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261</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262</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263</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264</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265</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266</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267</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268</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269</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270</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271</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272</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273</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274</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275</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276</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277</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278</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279</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280</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281</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282</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283</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284</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285</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286</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287</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288</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289</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290</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291</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292</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293</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294</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295</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296</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297</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298</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299</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300</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301</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302</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303</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304</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305</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306</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307</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308</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309</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310</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311</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312</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313</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314</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315</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316</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317</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318</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319</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320</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321</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322</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323</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324</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325</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326</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327</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328</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329</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330</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331</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332</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333</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334</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335</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336</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337</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338</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339</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340</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341</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342</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343</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344</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345</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346</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347</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348</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349</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350</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351</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352</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353</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354</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355</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356</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357</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358</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359</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360</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361</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362</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363</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364</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365</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366</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367</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368</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369</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370</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371</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372</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373</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374</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375</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376</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377</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378</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379</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380</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381</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382</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383</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384</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385</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386</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387</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388</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389</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390</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391</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392</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393</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394</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395</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396</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397</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398</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399</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400</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401</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402</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403</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404</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405</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406</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407</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408</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409</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410</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411</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412</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413</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414</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415</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416</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417</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418</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419</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420</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421</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422</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423</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424</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425</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426</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427</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428</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429</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430</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431</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432</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433</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434</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435</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436</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437</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438</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439</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440</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441</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442</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443</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444</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445</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446</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447</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448</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449</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450</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451</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452</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453</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454</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455</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456</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457</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458</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459</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460</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461</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462</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463</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464</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465</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466</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467</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468</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469</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470</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471</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472</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473</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474</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475</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476</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477</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478</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479</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480</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481</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482</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483</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484</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485</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486</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487</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488</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489</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490</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491</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492</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493</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494</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495</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496</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497</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498</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499</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169</v>
      </c>
      <c r="G6" t="s">
        <v>169</v>
      </c>
      <c r="H6" t="s">
        <v>169</v>
      </c>
      <c r="I6" t="s">
        <v>169</v>
      </c>
      <c r="J6" t="s">
        <v>169</v>
      </c>
      <c r="K6" t="s">
        <v>169</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502</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503</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504</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172</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130</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144</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128</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129</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169</v>
      </c>
      <c r="M37" t="s">
        <v>169</v>
      </c>
      <c r="N37" t="s">
        <v>169</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169</v>
      </c>
      <c r="M38" t="s">
        <v>169</v>
      </c>
      <c r="N38" t="s">
        <v>169</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169</v>
      </c>
      <c r="M39" t="s">
        <v>169</v>
      </c>
      <c r="N39" t="s">
        <v>169</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169</v>
      </c>
      <c r="M40" t="s">
        <v>169</v>
      </c>
      <c r="N40" t="s">
        <v>169</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169</v>
      </c>
      <c r="M41" t="s">
        <v>169</v>
      </c>
      <c r="N41" t="s">
        <v>169</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169</v>
      </c>
      <c r="M42" t="s">
        <v>169</v>
      </c>
      <c r="N42" t="s">
        <v>169</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169</v>
      </c>
      <c r="M43" t="s">
        <v>169</v>
      </c>
      <c r="N43" t="s">
        <v>169</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169</v>
      </c>
      <c r="M44" t="s">
        <v>169</v>
      </c>
      <c r="N44" t="s">
        <v>169</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169</v>
      </c>
      <c r="M45" t="s">
        <v>169</v>
      </c>
      <c r="N45" t="s">
        <v>169</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169</v>
      </c>
      <c r="M46" t="s">
        <v>169</v>
      </c>
      <c r="N46" t="s">
        <v>169</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169</v>
      </c>
      <c r="M47" t="s">
        <v>169</v>
      </c>
      <c r="N47" t="s">
        <v>169</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169</v>
      </c>
      <c r="M48" t="s">
        <v>169</v>
      </c>
      <c r="N48" t="s">
        <v>169</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169</v>
      </c>
      <c r="M49" t="s">
        <v>169</v>
      </c>
      <c r="N49" t="s">
        <v>169</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169</v>
      </c>
      <c r="M50" t="s">
        <v>169</v>
      </c>
      <c r="N50" t="s">
        <v>169</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169</v>
      </c>
      <c r="M51" t="s">
        <v>169</v>
      </c>
      <c r="N51" t="s">
        <v>169</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169</v>
      </c>
      <c r="M52" t="s">
        <v>169</v>
      </c>
      <c r="N52" t="s">
        <v>169</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169</v>
      </c>
      <c r="M53" t="s">
        <v>169</v>
      </c>
      <c r="N53" t="s">
        <v>169</v>
      </c>
    </row>
    <row r="54" spans="1:14" x14ac:dyDescent="0.25">
      <c r="A54">
        <v>53</v>
      </c>
      <c r="B54" t="s">
        <v>50</v>
      </c>
      <c r="C54">
        <v>-0.23457287255921599</v>
      </c>
      <c r="D54">
        <v>0.62197588440542195</v>
      </c>
      <c r="E54">
        <v>0.70606850613479</v>
      </c>
      <c r="F54" t="s">
        <v>169</v>
      </c>
      <c r="G54" t="s">
        <v>169</v>
      </c>
      <c r="H54" t="s">
        <v>169</v>
      </c>
      <c r="I54">
        <v>-0.19500967880063499</v>
      </c>
      <c r="J54">
        <v>0.78223457449594402</v>
      </c>
      <c r="K54">
        <v>0.80313011625376196</v>
      </c>
      <c r="L54" t="s">
        <v>169</v>
      </c>
      <c r="M54" t="s">
        <v>169</v>
      </c>
      <c r="N54" t="s">
        <v>169</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169</v>
      </c>
      <c r="M55" t="s">
        <v>169</v>
      </c>
      <c r="N55" t="s">
        <v>169</v>
      </c>
    </row>
    <row r="56" spans="1:14" x14ac:dyDescent="0.25">
      <c r="A56">
        <v>55</v>
      </c>
      <c r="B56" t="s">
        <v>63</v>
      </c>
      <c r="C56">
        <v>0.52035379627981404</v>
      </c>
      <c r="D56">
        <v>0.543634694794636</v>
      </c>
      <c r="E56">
        <v>0.33847869441712902</v>
      </c>
      <c r="F56" t="s">
        <v>169</v>
      </c>
      <c r="G56" t="s">
        <v>169</v>
      </c>
      <c r="H56" t="s">
        <v>169</v>
      </c>
      <c r="I56">
        <v>0.54493303578164598</v>
      </c>
      <c r="J56">
        <v>0.73165648120805404</v>
      </c>
      <c r="K56">
        <v>0.45639652830164001</v>
      </c>
      <c r="L56" t="s">
        <v>169</v>
      </c>
      <c r="M56" t="s">
        <v>169</v>
      </c>
      <c r="N56" t="s">
        <v>169</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169</v>
      </c>
      <c r="M57" t="s">
        <v>169</v>
      </c>
      <c r="N57" t="s">
        <v>169</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169</v>
      </c>
      <c r="M58" t="s">
        <v>169</v>
      </c>
      <c r="N58" t="s">
        <v>169</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169</v>
      </c>
      <c r="M59" t="s">
        <v>169</v>
      </c>
      <c r="N59" t="s">
        <v>169</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169</v>
      </c>
      <c r="M60" t="s">
        <v>169</v>
      </c>
      <c r="N60" t="s">
        <v>169</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169</v>
      </c>
      <c r="M61" t="s">
        <v>169</v>
      </c>
      <c r="N61" t="s">
        <v>169</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169</v>
      </c>
      <c r="M62" t="s">
        <v>169</v>
      </c>
      <c r="N62" t="s">
        <v>169</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169</v>
      </c>
      <c r="M63" t="s">
        <v>169</v>
      </c>
      <c r="N63" t="s">
        <v>169</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169</v>
      </c>
      <c r="M64" t="s">
        <v>169</v>
      </c>
      <c r="N64" t="s">
        <v>169</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169</v>
      </c>
      <c r="M65" t="s">
        <v>169</v>
      </c>
      <c r="N65" t="s">
        <v>169</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169</v>
      </c>
      <c r="M66" t="s">
        <v>169</v>
      </c>
      <c r="N66" t="s">
        <v>169</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169</v>
      </c>
      <c r="M67" t="s">
        <v>169</v>
      </c>
      <c r="N67" t="s">
        <v>169</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169</v>
      </c>
      <c r="M68" t="s">
        <v>169</v>
      </c>
      <c r="N68" t="s">
        <v>169</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169</v>
      </c>
      <c r="M69" t="s">
        <v>169</v>
      </c>
      <c r="N69" t="s">
        <v>169</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169</v>
      </c>
      <c r="M70" t="s">
        <v>169</v>
      </c>
      <c r="N70" t="s">
        <v>169</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169</v>
      </c>
      <c r="M71" t="s">
        <v>169</v>
      </c>
      <c r="N71" t="s">
        <v>169</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169</v>
      </c>
      <c r="M72" t="s">
        <v>169</v>
      </c>
      <c r="N72" t="s">
        <v>169</v>
      </c>
    </row>
    <row r="73" spans="1:14" x14ac:dyDescent="0.25">
      <c r="A73">
        <v>72</v>
      </c>
      <c r="B73" t="s">
        <v>73</v>
      </c>
      <c r="C73">
        <v>-0.72032275648038502</v>
      </c>
      <c r="D73">
        <v>0.80350028248884597</v>
      </c>
      <c r="E73">
        <v>0.369995910356132</v>
      </c>
      <c r="F73" t="s">
        <v>169</v>
      </c>
      <c r="G73" t="s">
        <v>169</v>
      </c>
      <c r="H73" t="s">
        <v>169</v>
      </c>
      <c r="I73">
        <v>-0.96784091118616</v>
      </c>
      <c r="J73">
        <v>0.97770516016299103</v>
      </c>
      <c r="K73">
        <v>0.32221771322321002</v>
      </c>
      <c r="L73" t="s">
        <v>169</v>
      </c>
      <c r="M73" t="s">
        <v>169</v>
      </c>
      <c r="N73" t="s">
        <v>169</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169</v>
      </c>
      <c r="M74" t="s">
        <v>169</v>
      </c>
      <c r="N74" t="s">
        <v>169</v>
      </c>
    </row>
    <row r="75" spans="1:14" x14ac:dyDescent="0.25">
      <c r="A75">
        <v>74</v>
      </c>
      <c r="B75" t="s">
        <v>83</v>
      </c>
      <c r="C75">
        <v>0.86610244237421097</v>
      </c>
      <c r="D75">
        <v>1.3120607274442799</v>
      </c>
      <c r="E75">
        <v>0.50918420259446995</v>
      </c>
      <c r="F75" t="s">
        <v>169</v>
      </c>
      <c r="G75" t="s">
        <v>169</v>
      </c>
      <c r="H75" t="s">
        <v>169</v>
      </c>
      <c r="I75">
        <v>1.17946850724187</v>
      </c>
      <c r="J75">
        <v>1.4333141504809901</v>
      </c>
      <c r="K75">
        <v>0.410567127241736</v>
      </c>
      <c r="L75" t="s">
        <v>169</v>
      </c>
      <c r="M75" t="s">
        <v>169</v>
      </c>
      <c r="N75" t="s">
        <v>169</v>
      </c>
    </row>
    <row r="76" spans="1:14" x14ac:dyDescent="0.25">
      <c r="A76">
        <v>75</v>
      </c>
      <c r="B76" t="s">
        <v>173</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174</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175</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176</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177</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178</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179</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180</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181</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182</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183</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184</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185</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186</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187</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188</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189</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190</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191</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192</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193</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194</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195</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196</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197</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198</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199</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200</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201</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202</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203</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204</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205</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206</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207</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216</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227</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229</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230</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231</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208</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209</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210</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211</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212</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213</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214</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215</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217</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218</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219</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220</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221</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222</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223</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224</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225</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226</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228</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232</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233</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234</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235</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236</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237</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238</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397</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398</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399</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400</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401</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402</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403</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404</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405</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406</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407</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408</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409</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410</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411</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412</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413</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414</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415</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416</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417</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418</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419</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420</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421</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422</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423</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424</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425</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426</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239</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240</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241</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242</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243</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244</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245</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246</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247</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248</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249</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250</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251</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252</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253</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254</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255</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256</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257</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258</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259</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260</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261</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262</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427</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428</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263</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264</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265</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266</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267</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268</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269</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270</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271</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272</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273</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274</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275</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276</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277</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278</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279</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280</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281</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282</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283</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284</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285</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286</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287</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288</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289</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290</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291</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292</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293</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294</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295</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296</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297</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298</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299</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300</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301</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302</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303</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304</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305</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306</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307</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308</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309</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310</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311</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312</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313</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314</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315</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316</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317</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318</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319</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320</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321</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322</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323</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324</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325</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326</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327</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328</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329</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330</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331</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332</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333</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334</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335</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336</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337</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338</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339</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340</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341</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342</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343</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344</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345</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346</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347</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348</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349</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350</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351</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352</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353</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354</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355</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356</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357</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358</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359</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360</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361</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362</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363</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364</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365</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366</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367</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368</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369</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370</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371</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372</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373</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374</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375</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376</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377</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378</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379</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380</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381</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382</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383</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384</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385</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386</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387</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388</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389</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390</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391</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392</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393</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394</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395</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396</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429</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430</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431</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432</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433</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434</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435</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436</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437</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438</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439</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440</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441</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442</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443</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444</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445</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446</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447</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448</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449</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450</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451</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452</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453</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454</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455</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456</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457</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458</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459</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460</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461</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462</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463</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464</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465</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466</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467</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468</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469</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470</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471</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472</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473</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474</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475</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476</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477</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478</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479</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480</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481</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482</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483</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484</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485</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486</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487</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488</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489</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490</v>
      </c>
      <c r="C393">
        <v>-12.2478743719201</v>
      </c>
      <c r="D393">
        <v>2399.5447334426199</v>
      </c>
      <c r="E393">
        <v>0.99592741602436297</v>
      </c>
      <c r="F393" t="s">
        <v>169</v>
      </c>
      <c r="G393" t="s">
        <v>169</v>
      </c>
      <c r="H393" t="s">
        <v>169</v>
      </c>
      <c r="I393">
        <v>-12.8599742863397</v>
      </c>
      <c r="J393">
        <v>3956.18034163636</v>
      </c>
      <c r="K393">
        <v>0.99740639809629394</v>
      </c>
      <c r="L393">
        <v>-12.326661086133001</v>
      </c>
      <c r="M393">
        <v>2399.5447248666201</v>
      </c>
      <c r="N393">
        <v>0.99590121859075198</v>
      </c>
    </row>
    <row r="394" spans="1:14" x14ac:dyDescent="0.25">
      <c r="A394">
        <v>393</v>
      </c>
      <c r="B394" t="s">
        <v>491</v>
      </c>
      <c r="C394">
        <v>-12.2478743719451</v>
      </c>
      <c r="D394">
        <v>2399.5447334466098</v>
      </c>
      <c r="E394">
        <v>0.99592741602436197</v>
      </c>
      <c r="F394" t="s">
        <v>169</v>
      </c>
      <c r="G394" t="s">
        <v>169</v>
      </c>
      <c r="H394" t="s">
        <v>169</v>
      </c>
      <c r="I394">
        <v>-12.859974286373699</v>
      </c>
      <c r="J394">
        <v>3956.18034166905</v>
      </c>
      <c r="K394">
        <v>0.99740639809630904</v>
      </c>
      <c r="L394">
        <v>-12.326661086145</v>
      </c>
      <c r="M394">
        <v>2399.5447248772998</v>
      </c>
      <c r="N394">
        <v>0.99590121859076597</v>
      </c>
    </row>
    <row r="395" spans="1:14" x14ac:dyDescent="0.25">
      <c r="A395">
        <v>394</v>
      </c>
      <c r="B395" t="s">
        <v>492</v>
      </c>
      <c r="C395">
        <v>-12.247874371933699</v>
      </c>
      <c r="D395">
        <v>2399.5447334747801</v>
      </c>
      <c r="E395">
        <v>0.99592741602441304</v>
      </c>
      <c r="F395" t="s">
        <v>169</v>
      </c>
      <c r="G395" t="s">
        <v>169</v>
      </c>
      <c r="H395" t="s">
        <v>169</v>
      </c>
      <c r="I395">
        <v>-12.8599742863674</v>
      </c>
      <c r="J395">
        <v>3956.1803416446601</v>
      </c>
      <c r="K395">
        <v>0.99740639809629394</v>
      </c>
      <c r="L395">
        <v>-12.326661086141099</v>
      </c>
      <c r="M395">
        <v>2399.5447248730502</v>
      </c>
      <c r="N395">
        <v>0.99590121859075997</v>
      </c>
    </row>
    <row r="396" spans="1:14" x14ac:dyDescent="0.25">
      <c r="A396">
        <v>395</v>
      </c>
      <c r="B396" t="s">
        <v>493</v>
      </c>
      <c r="C396">
        <v>-12.2478743719159</v>
      </c>
      <c r="D396">
        <v>2399.5447334477999</v>
      </c>
      <c r="E396">
        <v>0.99592741602437396</v>
      </c>
      <c r="F396" t="s">
        <v>169</v>
      </c>
      <c r="G396" t="s">
        <v>169</v>
      </c>
      <c r="H396" t="s">
        <v>169</v>
      </c>
      <c r="I396">
        <v>-12.859974286373101</v>
      </c>
      <c r="J396">
        <v>3956.1803416612102</v>
      </c>
      <c r="K396">
        <v>0.99740639809630405</v>
      </c>
      <c r="L396">
        <v>-12.3266610861416</v>
      </c>
      <c r="M396">
        <v>2399.5447248758801</v>
      </c>
      <c r="N396">
        <v>0.99590121859076497</v>
      </c>
    </row>
    <row r="397" spans="1:14" x14ac:dyDescent="0.25">
      <c r="A397">
        <v>396</v>
      </c>
      <c r="B397" t="s">
        <v>494</v>
      </c>
      <c r="C397">
        <v>-12.247874371931299</v>
      </c>
      <c r="D397">
        <v>2399.5447334443702</v>
      </c>
      <c r="E397">
        <v>0.99592741602436297</v>
      </c>
      <c r="F397" t="s">
        <v>169</v>
      </c>
      <c r="G397" t="s">
        <v>169</v>
      </c>
      <c r="H397" t="s">
        <v>169</v>
      </c>
      <c r="I397">
        <v>-12.8599742863691</v>
      </c>
      <c r="J397">
        <v>3956.1803416655398</v>
      </c>
      <c r="K397">
        <v>0.99740639809630705</v>
      </c>
      <c r="L397">
        <v>-12.326661086143501</v>
      </c>
      <c r="M397">
        <v>2399.5447248785999</v>
      </c>
      <c r="N397">
        <v>0.99590121859076897</v>
      </c>
    </row>
    <row r="398" spans="1:14" x14ac:dyDescent="0.25">
      <c r="A398">
        <v>397</v>
      </c>
      <c r="B398" t="s">
        <v>495</v>
      </c>
      <c r="C398">
        <v>-12.247874371922601</v>
      </c>
      <c r="D398">
        <v>2399.5447334586502</v>
      </c>
      <c r="E398">
        <v>0.99592741602439006</v>
      </c>
      <c r="F398" t="s">
        <v>169</v>
      </c>
      <c r="G398" t="s">
        <v>169</v>
      </c>
      <c r="H398" t="s">
        <v>169</v>
      </c>
      <c r="I398">
        <v>-12.859974286373699</v>
      </c>
      <c r="J398">
        <v>3956.1803416604598</v>
      </c>
      <c r="K398">
        <v>0.99740639809630305</v>
      </c>
      <c r="L398">
        <v>-12.326661086121099</v>
      </c>
      <c r="M398">
        <v>2399.54472487458</v>
      </c>
      <c r="N398">
        <v>0.99590121859076997</v>
      </c>
    </row>
    <row r="399" spans="1:14" x14ac:dyDescent="0.25">
      <c r="A399">
        <v>398</v>
      </c>
      <c r="B399" t="s">
        <v>496</v>
      </c>
      <c r="C399">
        <v>-12.247874371921499</v>
      </c>
      <c r="D399">
        <v>2399.54473344795</v>
      </c>
      <c r="E399">
        <v>0.99592741602437196</v>
      </c>
      <c r="F399" t="s">
        <v>169</v>
      </c>
      <c r="G399" t="s">
        <v>169</v>
      </c>
      <c r="H399" t="s">
        <v>169</v>
      </c>
      <c r="I399">
        <v>-12.8599742863494</v>
      </c>
      <c r="J399">
        <v>3956.1803417473702</v>
      </c>
      <c r="K399">
        <v>0.997406398096365</v>
      </c>
      <c r="L399">
        <v>-12.326661086142799</v>
      </c>
      <c r="M399">
        <v>2399.5447248711398</v>
      </c>
      <c r="N399">
        <v>0.99590121859075698</v>
      </c>
    </row>
    <row r="400" spans="1:14" x14ac:dyDescent="0.25">
      <c r="B400" t="s">
        <v>497</v>
      </c>
      <c r="C400">
        <v>-12.2478743719201</v>
      </c>
      <c r="D400">
        <v>2399.5447334458299</v>
      </c>
      <c r="E400">
        <v>0.99592741602436896</v>
      </c>
      <c r="F400" t="s">
        <v>169</v>
      </c>
      <c r="G400" t="s">
        <v>169</v>
      </c>
      <c r="H400" t="s">
        <v>169</v>
      </c>
      <c r="I400">
        <v>-12.859974286365</v>
      </c>
      <c r="J400">
        <v>3956.1803416714502</v>
      </c>
      <c r="K400">
        <v>0.99740639809631204</v>
      </c>
      <c r="L400">
        <v>-12.3266610861399</v>
      </c>
      <c r="M400">
        <v>2399.5447248711298</v>
      </c>
      <c r="N400">
        <v>0.99590121859075698</v>
      </c>
    </row>
    <row r="401" spans="2:14" x14ac:dyDescent="0.25">
      <c r="B401" t="s">
        <v>498</v>
      </c>
      <c r="C401">
        <v>-12.2478743719146</v>
      </c>
      <c r="D401">
        <v>2399.5447334495402</v>
      </c>
      <c r="E401">
        <v>0.99592741602437695</v>
      </c>
      <c r="F401" t="s">
        <v>169</v>
      </c>
      <c r="G401" t="s">
        <v>169</v>
      </c>
      <c r="H401" t="s">
        <v>169</v>
      </c>
      <c r="I401">
        <v>-12.8599742863611</v>
      </c>
      <c r="J401">
        <v>3956.1803416828102</v>
      </c>
      <c r="K401">
        <v>0.99740639809632003</v>
      </c>
      <c r="L401">
        <v>-12.326661086140099</v>
      </c>
      <c r="M401">
        <v>2399.5447248631599</v>
      </c>
      <c r="N401">
        <v>0.99590121859074399</v>
      </c>
    </row>
    <row r="402" spans="2:14" x14ac:dyDescent="0.25">
      <c r="B402" t="s">
        <v>499</v>
      </c>
      <c r="C402">
        <v>20.884262473104499</v>
      </c>
      <c r="D402">
        <v>2399.5447335418098</v>
      </c>
      <c r="E402">
        <v>0.99305575762426102</v>
      </c>
      <c r="F402" t="s">
        <v>169</v>
      </c>
      <c r="G402" t="s">
        <v>169</v>
      </c>
      <c r="H402" t="s">
        <v>169</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169</v>
      </c>
      <c r="G6" t="s">
        <v>169</v>
      </c>
      <c r="H6" t="s">
        <v>169</v>
      </c>
      <c r="I6" t="s">
        <v>169</v>
      </c>
      <c r="J6" t="s">
        <v>169</v>
      </c>
      <c r="K6" t="s">
        <v>169</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502</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503</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504</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172</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130</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144</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128</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129</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169</v>
      </c>
      <c r="M37" t="s">
        <v>169</v>
      </c>
      <c r="N37" t="s">
        <v>169</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169</v>
      </c>
      <c r="M38" t="s">
        <v>169</v>
      </c>
      <c r="N38" t="s">
        <v>169</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169</v>
      </c>
      <c r="M39" t="s">
        <v>169</v>
      </c>
      <c r="N39" t="s">
        <v>169</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169</v>
      </c>
      <c r="M40" t="s">
        <v>169</v>
      </c>
      <c r="N40" t="s">
        <v>169</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169</v>
      </c>
      <c r="M41" t="s">
        <v>169</v>
      </c>
      <c r="N41" t="s">
        <v>169</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169</v>
      </c>
      <c r="M42" t="s">
        <v>169</v>
      </c>
      <c r="N42" t="s">
        <v>169</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169</v>
      </c>
      <c r="M43" t="s">
        <v>169</v>
      </c>
      <c r="N43" t="s">
        <v>169</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169</v>
      </c>
      <c r="M44" t="s">
        <v>169</v>
      </c>
      <c r="N44" t="s">
        <v>169</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169</v>
      </c>
      <c r="M45" t="s">
        <v>169</v>
      </c>
      <c r="N45" t="s">
        <v>169</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169</v>
      </c>
      <c r="M46" t="s">
        <v>169</v>
      </c>
      <c r="N46" t="s">
        <v>169</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169</v>
      </c>
      <c r="M47" t="s">
        <v>169</v>
      </c>
      <c r="N47" t="s">
        <v>169</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169</v>
      </c>
      <c r="M48" t="s">
        <v>169</v>
      </c>
      <c r="N48" t="s">
        <v>169</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169</v>
      </c>
      <c r="M49" t="s">
        <v>169</v>
      </c>
      <c r="N49" t="s">
        <v>169</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169</v>
      </c>
      <c r="M50" t="s">
        <v>169</v>
      </c>
      <c r="N50" t="s">
        <v>169</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169</v>
      </c>
      <c r="M51" t="s">
        <v>169</v>
      </c>
      <c r="N51" t="s">
        <v>169</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169</v>
      </c>
      <c r="M52" t="s">
        <v>169</v>
      </c>
      <c r="N52" t="s">
        <v>169</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169</v>
      </c>
      <c r="M53" t="s">
        <v>169</v>
      </c>
      <c r="N53" t="s">
        <v>169</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169</v>
      </c>
      <c r="M54" t="s">
        <v>169</v>
      </c>
      <c r="N54" t="s">
        <v>169</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169</v>
      </c>
      <c r="M55" t="s">
        <v>169</v>
      </c>
      <c r="N55" t="s">
        <v>169</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169</v>
      </c>
      <c r="M56" t="s">
        <v>169</v>
      </c>
      <c r="N56" t="s">
        <v>169</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169</v>
      </c>
      <c r="M57" t="s">
        <v>169</v>
      </c>
      <c r="N57" t="s">
        <v>169</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169</v>
      </c>
      <c r="M58" t="s">
        <v>169</v>
      </c>
      <c r="N58" t="s">
        <v>169</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169</v>
      </c>
      <c r="M59" t="s">
        <v>169</v>
      </c>
      <c r="N59" t="s">
        <v>169</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169</v>
      </c>
      <c r="M60" t="s">
        <v>169</v>
      </c>
      <c r="N60" t="s">
        <v>169</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169</v>
      </c>
      <c r="M61" t="s">
        <v>169</v>
      </c>
      <c r="N61" t="s">
        <v>169</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169</v>
      </c>
      <c r="M62" t="s">
        <v>169</v>
      </c>
      <c r="N62" t="s">
        <v>169</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169</v>
      </c>
      <c r="M63" t="s">
        <v>169</v>
      </c>
      <c r="N63" t="s">
        <v>169</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169</v>
      </c>
      <c r="M64" t="s">
        <v>169</v>
      </c>
      <c r="N64" t="s">
        <v>169</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169</v>
      </c>
      <c r="M65" t="s">
        <v>169</v>
      </c>
      <c r="N65" t="s">
        <v>169</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169</v>
      </c>
      <c r="M66" t="s">
        <v>169</v>
      </c>
      <c r="N66" t="s">
        <v>169</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169</v>
      </c>
      <c r="M67" t="s">
        <v>169</v>
      </c>
      <c r="N67" t="s">
        <v>169</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169</v>
      </c>
      <c r="M68" t="s">
        <v>169</v>
      </c>
      <c r="N68" t="s">
        <v>169</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169</v>
      </c>
      <c r="M69" t="s">
        <v>169</v>
      </c>
      <c r="N69" t="s">
        <v>169</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169</v>
      </c>
      <c r="M70" t="s">
        <v>169</v>
      </c>
      <c r="N70" t="s">
        <v>169</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169</v>
      </c>
      <c r="M71" t="s">
        <v>169</v>
      </c>
      <c r="N71" t="s">
        <v>169</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169</v>
      </c>
      <c r="M72" t="s">
        <v>169</v>
      </c>
      <c r="N72" t="s">
        <v>169</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169</v>
      </c>
      <c r="M73" t="s">
        <v>169</v>
      </c>
      <c r="N73" t="s">
        <v>169</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169</v>
      </c>
      <c r="M74" t="s">
        <v>169</v>
      </c>
      <c r="N74" t="s">
        <v>169</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169</v>
      </c>
      <c r="M75" t="s">
        <v>169</v>
      </c>
      <c r="N75" t="s">
        <v>169</v>
      </c>
    </row>
    <row r="76" spans="1:14" x14ac:dyDescent="0.25">
      <c r="A76">
        <v>75</v>
      </c>
      <c r="B76" t="s">
        <v>173</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174</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175</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176</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177</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178</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183</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194</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205</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216</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227</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229</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230</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231</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179</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180</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181</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182</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184</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185</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186</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187</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188</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189</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190</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191</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192</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193</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195</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196</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197</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198</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199</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200</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201</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202</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203</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204</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206</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207</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208</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209</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210</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211</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212</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213</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214</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215</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217</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218</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219</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220</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221</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222</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223</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224</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225</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226</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228</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232</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233</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234</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235</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236</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237</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238</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397</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398</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399</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400</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401</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402</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403</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404</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405</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406</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407</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408</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409</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410</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411</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412</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413</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414</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415</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416</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417</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418</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419</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420</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421</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422</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423</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424</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425</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239</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240</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241</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242</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243</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244</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245</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246</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247</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248</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249</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250</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251</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252</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253</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254</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255</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256</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257</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258</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259</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260</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261</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262</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263</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264</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265</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426</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427</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428</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266</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267</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268</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269</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270</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271</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272</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273</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274</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275</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276</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277</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278</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279</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280</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281</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282</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283</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284</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285</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286</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287</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288</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289</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290</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291</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292</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293</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294</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295</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296</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297</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298</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299</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300</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301</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302</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303</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304</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305</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306</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307</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308</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309</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310</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311</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312</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313</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314</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315</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316</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317</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318</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319</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320</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321</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322</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323</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324</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325</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326</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327</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328</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329</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330</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331</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332</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333</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334</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335</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336</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337</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338</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339</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340</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341</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342</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343</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344</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345</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346</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347</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348</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349</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350</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351</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352</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353</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354</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355</v>
      </c>
      <c r="C290">
        <v>3.8563022304506198</v>
      </c>
      <c r="D290">
        <v>1.4465963208300601</v>
      </c>
      <c r="E290">
        <v>7.6810777803560399E-3</v>
      </c>
      <c r="F290" t="s">
        <v>169</v>
      </c>
      <c r="G290" t="s">
        <v>169</v>
      </c>
      <c r="H290" t="s">
        <v>169</v>
      </c>
      <c r="I290">
        <v>3.6670580000858899</v>
      </c>
      <c r="J290">
        <v>1.4685851731078601</v>
      </c>
      <c r="K290">
        <v>1.25248758807734E-2</v>
      </c>
      <c r="L290">
        <v>3.8352762057345799</v>
      </c>
      <c r="M290">
        <v>1.4464896998328201</v>
      </c>
      <c r="N290">
        <v>8.0150081272439295E-3</v>
      </c>
    </row>
    <row r="291" spans="2:14" x14ac:dyDescent="0.25">
      <c r="B291" t="s">
        <v>356</v>
      </c>
      <c r="C291">
        <v>20.011667388547799</v>
      </c>
      <c r="D291">
        <v>2399.5447221889299</v>
      </c>
      <c r="E291">
        <v>0.99334589799040396</v>
      </c>
      <c r="F291" t="s">
        <v>169</v>
      </c>
      <c r="G291" t="s">
        <v>169</v>
      </c>
      <c r="H291" t="s">
        <v>169</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171</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169</v>
      </c>
      <c r="G6" t="s">
        <v>169</v>
      </c>
      <c r="H6" t="s">
        <v>169</v>
      </c>
      <c r="I6" t="s">
        <v>169</v>
      </c>
      <c r="J6" t="s">
        <v>169</v>
      </c>
      <c r="K6" t="s">
        <v>169</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502</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503</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504</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172</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130</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144</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128</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129</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169</v>
      </c>
      <c r="M37" t="s">
        <v>169</v>
      </c>
      <c r="N37" t="s">
        <v>169</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169</v>
      </c>
      <c r="M38" t="s">
        <v>169</v>
      </c>
      <c r="N38" t="s">
        <v>169</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169</v>
      </c>
      <c r="M39" t="s">
        <v>169</v>
      </c>
      <c r="N39" t="s">
        <v>169</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169</v>
      </c>
      <c r="M40" t="s">
        <v>169</v>
      </c>
      <c r="N40" t="s">
        <v>169</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169</v>
      </c>
      <c r="M41" t="s">
        <v>169</v>
      </c>
      <c r="N41" t="s">
        <v>169</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169</v>
      </c>
      <c r="M42" t="s">
        <v>169</v>
      </c>
      <c r="N42" t="s">
        <v>169</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169</v>
      </c>
      <c r="M43" t="s">
        <v>169</v>
      </c>
      <c r="N43" t="s">
        <v>169</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169</v>
      </c>
      <c r="M44" t="s">
        <v>169</v>
      </c>
      <c r="N44" t="s">
        <v>169</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169</v>
      </c>
      <c r="M45" t="s">
        <v>169</v>
      </c>
      <c r="N45" t="s">
        <v>169</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169</v>
      </c>
      <c r="M46" t="s">
        <v>169</v>
      </c>
      <c r="N46" t="s">
        <v>169</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169</v>
      </c>
      <c r="M47" t="s">
        <v>169</v>
      </c>
      <c r="N47" t="s">
        <v>169</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169</v>
      </c>
      <c r="M48" t="s">
        <v>169</v>
      </c>
      <c r="N48" t="s">
        <v>169</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169</v>
      </c>
      <c r="M49" t="s">
        <v>169</v>
      </c>
      <c r="N49" t="s">
        <v>169</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169</v>
      </c>
      <c r="M50" t="s">
        <v>169</v>
      </c>
      <c r="N50" t="s">
        <v>169</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169</v>
      </c>
      <c r="M51" t="s">
        <v>169</v>
      </c>
      <c r="N51" t="s">
        <v>169</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169</v>
      </c>
      <c r="M52" t="s">
        <v>169</v>
      </c>
      <c r="N52" t="s">
        <v>169</v>
      </c>
    </row>
    <row r="53" spans="1:14" x14ac:dyDescent="0.25">
      <c r="A53">
        <v>52</v>
      </c>
      <c r="B53" t="s">
        <v>51</v>
      </c>
      <c r="C53">
        <v>0.86352111509024598</v>
      </c>
      <c r="D53">
        <v>1.3911802584423101</v>
      </c>
      <c r="E53">
        <v>0.53478968378341096</v>
      </c>
      <c r="F53" t="s">
        <v>169</v>
      </c>
      <c r="G53" t="s">
        <v>169</v>
      </c>
      <c r="H53" t="s">
        <v>169</v>
      </c>
      <c r="I53">
        <v>1.1920179858840401</v>
      </c>
      <c r="J53">
        <v>1.4580822641111899</v>
      </c>
      <c r="K53">
        <v>0.41362874934372201</v>
      </c>
      <c r="L53" t="s">
        <v>169</v>
      </c>
      <c r="M53" t="s">
        <v>169</v>
      </c>
      <c r="N53" t="s">
        <v>169</v>
      </c>
    </row>
    <row r="54" spans="1:14" x14ac:dyDescent="0.25">
      <c r="A54">
        <v>53</v>
      </c>
      <c r="B54" t="s">
        <v>52</v>
      </c>
      <c r="C54">
        <v>-0.57881449072135205</v>
      </c>
      <c r="D54">
        <v>0.63186920861373796</v>
      </c>
      <c r="E54">
        <v>0.35964838829358198</v>
      </c>
      <c r="F54">
        <v>-2.3937036490852202</v>
      </c>
      <c r="G54">
        <v>1.6743718709429201</v>
      </c>
      <c r="H54">
        <v>0.15282814710697601</v>
      </c>
      <c r="I54" t="s">
        <v>169</v>
      </c>
      <c r="J54" t="s">
        <v>169</v>
      </c>
      <c r="K54" t="s">
        <v>169</v>
      </c>
      <c r="L54" t="s">
        <v>169</v>
      </c>
      <c r="M54" t="s">
        <v>169</v>
      </c>
      <c r="N54" t="s">
        <v>169</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169</v>
      </c>
      <c r="M55" t="s">
        <v>169</v>
      </c>
      <c r="N55" t="s">
        <v>169</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169</v>
      </c>
      <c r="M56" t="s">
        <v>169</v>
      </c>
      <c r="N56" t="s">
        <v>169</v>
      </c>
    </row>
    <row r="57" spans="1:14" x14ac:dyDescent="0.25">
      <c r="A57">
        <v>56</v>
      </c>
      <c r="B57" t="s">
        <v>53</v>
      </c>
      <c r="C57">
        <v>-0.29192659904785001</v>
      </c>
      <c r="D57">
        <v>0.76155819545294601</v>
      </c>
      <c r="E57">
        <v>0.70147656231690603</v>
      </c>
      <c r="F57">
        <v>-1.96227162216586</v>
      </c>
      <c r="G57">
        <v>1.7106489603380099</v>
      </c>
      <c r="H57">
        <v>0.25134362766406698</v>
      </c>
      <c r="I57" t="s">
        <v>169</v>
      </c>
      <c r="J57" t="s">
        <v>169</v>
      </c>
      <c r="K57" t="s">
        <v>169</v>
      </c>
      <c r="L57" t="s">
        <v>169</v>
      </c>
      <c r="M57" t="s">
        <v>169</v>
      </c>
      <c r="N57" t="s">
        <v>169</v>
      </c>
    </row>
    <row r="58" spans="1:14" x14ac:dyDescent="0.25">
      <c r="A58">
        <v>57</v>
      </c>
      <c r="B58" t="s">
        <v>49</v>
      </c>
      <c r="C58">
        <v>1.7749931178243701</v>
      </c>
      <c r="D58">
        <v>1.6384057010000099</v>
      </c>
      <c r="E58">
        <v>0.27864597721297801</v>
      </c>
      <c r="F58" t="s">
        <v>169</v>
      </c>
      <c r="G58" t="s">
        <v>169</v>
      </c>
      <c r="H58" t="s">
        <v>169</v>
      </c>
      <c r="I58">
        <v>2.1359123031366001</v>
      </c>
      <c r="J58">
        <v>1.6693660541028501</v>
      </c>
      <c r="K58">
        <v>0.20072980169197099</v>
      </c>
      <c r="L58" t="s">
        <v>169</v>
      </c>
      <c r="M58" t="s">
        <v>169</v>
      </c>
      <c r="N58" t="s">
        <v>169</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169</v>
      </c>
      <c r="M59" t="s">
        <v>169</v>
      </c>
      <c r="N59" t="s">
        <v>169</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169</v>
      </c>
      <c r="M60" t="s">
        <v>169</v>
      </c>
      <c r="N60" t="s">
        <v>169</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169</v>
      </c>
      <c r="M61" t="s">
        <v>169</v>
      </c>
      <c r="N61" t="s">
        <v>169</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169</v>
      </c>
      <c r="M62" t="s">
        <v>169</v>
      </c>
      <c r="N62" t="s">
        <v>169</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169</v>
      </c>
      <c r="M63" t="s">
        <v>169</v>
      </c>
      <c r="N63" t="s">
        <v>169</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169</v>
      </c>
      <c r="M64" t="s">
        <v>169</v>
      </c>
      <c r="N64" t="s">
        <v>169</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169</v>
      </c>
      <c r="M65" t="s">
        <v>169</v>
      </c>
      <c r="N65" t="s">
        <v>169</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169</v>
      </c>
      <c r="M66" t="s">
        <v>169</v>
      </c>
      <c r="N66" t="s">
        <v>169</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169</v>
      </c>
      <c r="M67" t="s">
        <v>169</v>
      </c>
      <c r="N67" t="s">
        <v>169</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169</v>
      </c>
      <c r="M68" t="s">
        <v>169</v>
      </c>
      <c r="N68" t="s">
        <v>169</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169</v>
      </c>
      <c r="M69" t="s">
        <v>169</v>
      </c>
      <c r="N69" t="s">
        <v>169</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169</v>
      </c>
      <c r="M70" t="s">
        <v>169</v>
      </c>
      <c r="N70" t="s">
        <v>169</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169</v>
      </c>
      <c r="M71" t="s">
        <v>169</v>
      </c>
      <c r="N71" t="s">
        <v>169</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169</v>
      </c>
      <c r="M72" t="s">
        <v>169</v>
      </c>
      <c r="N72" t="s">
        <v>169</v>
      </c>
    </row>
    <row r="73" spans="1:14" x14ac:dyDescent="0.25">
      <c r="A73">
        <v>72</v>
      </c>
      <c r="B73" t="s">
        <v>69</v>
      </c>
      <c r="C73">
        <v>-0.42752009257096002</v>
      </c>
      <c r="D73">
        <v>1.38356545941891</v>
      </c>
      <c r="E73">
        <v>0.75732242541305295</v>
      </c>
      <c r="F73" t="s">
        <v>169</v>
      </c>
      <c r="G73" t="s">
        <v>169</v>
      </c>
      <c r="H73" t="s">
        <v>169</v>
      </c>
      <c r="I73">
        <v>-1.09341792344205</v>
      </c>
      <c r="J73">
        <v>1.6205629436159199</v>
      </c>
      <c r="K73">
        <v>0.49985693227818501</v>
      </c>
      <c r="L73" t="s">
        <v>169</v>
      </c>
      <c r="M73" t="s">
        <v>169</v>
      </c>
      <c r="N73" t="s">
        <v>169</v>
      </c>
    </row>
    <row r="74" spans="1:14" x14ac:dyDescent="0.25">
      <c r="A74">
        <v>73</v>
      </c>
      <c r="B74" t="s">
        <v>73</v>
      </c>
      <c r="C74">
        <v>-0.80142955025890805</v>
      </c>
      <c r="D74">
        <v>0.83973067510366095</v>
      </c>
      <c r="E74">
        <v>0.339886874070292</v>
      </c>
      <c r="F74" t="s">
        <v>169</v>
      </c>
      <c r="G74" t="s">
        <v>169</v>
      </c>
      <c r="H74" t="s">
        <v>169</v>
      </c>
      <c r="I74">
        <v>-0.80209825371197896</v>
      </c>
      <c r="J74">
        <v>0.88598700343703496</v>
      </c>
      <c r="K74">
        <v>0.36529797626327498</v>
      </c>
      <c r="L74" t="s">
        <v>169</v>
      </c>
      <c r="M74" t="s">
        <v>169</v>
      </c>
      <c r="N74" t="s">
        <v>169</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169</v>
      </c>
      <c r="M75" t="s">
        <v>169</v>
      </c>
      <c r="N75" t="s">
        <v>169</v>
      </c>
    </row>
    <row r="76" spans="1:14" x14ac:dyDescent="0.25">
      <c r="A76">
        <v>75</v>
      </c>
      <c r="B76" t="s">
        <v>173</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174</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175</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176</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183</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194</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205</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216</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227</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229</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230</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231</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177</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178</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179</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180</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181</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182</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184</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185</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186</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187</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188</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189</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190</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191</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192</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193</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195</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196</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197</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198</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199</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200</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201</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202</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203</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204</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206</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207</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208</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209</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210</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211</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212</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213</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214</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215</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217</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218</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219</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220</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221</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222</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223</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224</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225</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226</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228</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232</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233</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234</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235</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236</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237</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238</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239</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240</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241</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242</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243</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244</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245</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246</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247</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248</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249</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250</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251</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252</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253</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254</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255</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256</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257</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258</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259</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260</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261</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262</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263</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264</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265</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266</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267</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268</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269</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270</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271</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272</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273</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274</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275</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276</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277</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278</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279</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280</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281</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282</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283</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284</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285</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286</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287</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288</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289</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290</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291</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292</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293</v>
      </c>
      <c r="C196">
        <v>-13.342722138792499</v>
      </c>
      <c r="D196">
        <v>1972.3660796027</v>
      </c>
      <c r="E196">
        <v>0.99460248738510104</v>
      </c>
      <c r="F196" t="s">
        <v>169</v>
      </c>
      <c r="G196" t="s">
        <v>169</v>
      </c>
      <c r="H196" t="s">
        <v>169</v>
      </c>
      <c r="I196">
        <v>-13.2086565001133</v>
      </c>
      <c r="J196">
        <v>1974.59952616446</v>
      </c>
      <c r="K196">
        <v>0.99466276358616501</v>
      </c>
      <c r="L196">
        <v>-13.4988818417727</v>
      </c>
      <c r="M196">
        <v>1971.6179882940901</v>
      </c>
      <c r="N196">
        <v>0.99453724538547805</v>
      </c>
    </row>
    <row r="197" spans="1:14" x14ac:dyDescent="0.25">
      <c r="A197">
        <v>196</v>
      </c>
      <c r="B197" t="s">
        <v>294</v>
      </c>
      <c r="C197">
        <v>-13.342722138792301</v>
      </c>
      <c r="D197">
        <v>1972.3660796026099</v>
      </c>
      <c r="E197">
        <v>0.99460248738510104</v>
      </c>
      <c r="F197" t="s">
        <v>169</v>
      </c>
      <c r="G197" t="s">
        <v>169</v>
      </c>
      <c r="H197" t="s">
        <v>169</v>
      </c>
      <c r="I197">
        <v>-13.208656500113401</v>
      </c>
      <c r="J197">
        <v>1974.5995261647299</v>
      </c>
      <c r="K197">
        <v>0.99466276358616601</v>
      </c>
      <c r="L197">
        <v>-13.4988818417758</v>
      </c>
      <c r="M197">
        <v>1971.6179882945501</v>
      </c>
      <c r="N197">
        <v>0.99453724538547805</v>
      </c>
    </row>
    <row r="198" spans="1:14" x14ac:dyDescent="0.25">
      <c r="A198">
        <v>197</v>
      </c>
      <c r="B198" t="s">
        <v>295</v>
      </c>
      <c r="C198">
        <v>-13.342722138789499</v>
      </c>
      <c r="D198">
        <v>1972.3660796050001</v>
      </c>
      <c r="E198">
        <v>0.99460248738510804</v>
      </c>
      <c r="F198" t="s">
        <v>169</v>
      </c>
      <c r="G198" t="s">
        <v>169</v>
      </c>
      <c r="H198" t="s">
        <v>169</v>
      </c>
      <c r="I198">
        <v>-13.2086565001139</v>
      </c>
      <c r="J198">
        <v>1974.59952616482</v>
      </c>
      <c r="K198">
        <v>0.99466276358616601</v>
      </c>
      <c r="L198">
        <v>-13.498881841775599</v>
      </c>
      <c r="M198">
        <v>1971.6179882941201</v>
      </c>
      <c r="N198">
        <v>0.99453724538547705</v>
      </c>
    </row>
    <row r="199" spans="1:14" x14ac:dyDescent="0.25">
      <c r="A199">
        <v>198</v>
      </c>
      <c r="B199" t="s">
        <v>296</v>
      </c>
      <c r="C199">
        <v>-13.3427221387924</v>
      </c>
      <c r="D199">
        <v>1972.3660796024999</v>
      </c>
      <c r="E199">
        <v>0.99460248738510004</v>
      </c>
      <c r="F199" t="s">
        <v>169</v>
      </c>
      <c r="G199" t="s">
        <v>169</v>
      </c>
      <c r="H199" t="s">
        <v>169</v>
      </c>
      <c r="I199">
        <v>-13.2086565001135</v>
      </c>
      <c r="J199">
        <v>1974.5995261646699</v>
      </c>
      <c r="K199">
        <v>0.99466276358616601</v>
      </c>
      <c r="L199">
        <v>-13.4988818417781</v>
      </c>
      <c r="M199">
        <v>1971.6179882966401</v>
      </c>
      <c r="N199">
        <v>0.99453724538548305</v>
      </c>
    </row>
    <row r="200" spans="1:14" x14ac:dyDescent="0.25">
      <c r="A200">
        <v>199</v>
      </c>
      <c r="B200" t="s">
        <v>297</v>
      </c>
      <c r="C200">
        <v>-13.342722138792601</v>
      </c>
      <c r="D200">
        <v>1972.36607960281</v>
      </c>
      <c r="E200">
        <v>0.99460248738510104</v>
      </c>
      <c r="F200" t="s">
        <v>169</v>
      </c>
      <c r="G200" t="s">
        <v>169</v>
      </c>
      <c r="H200" t="s">
        <v>169</v>
      </c>
      <c r="I200">
        <v>-13.208656500112699</v>
      </c>
      <c r="J200">
        <v>1974.59952616429</v>
      </c>
      <c r="K200">
        <v>0.99466276358616501</v>
      </c>
      <c r="L200">
        <v>-13.4988818417765</v>
      </c>
      <c r="M200">
        <v>1971.6179882951301</v>
      </c>
      <c r="N200">
        <v>0.99453724538547905</v>
      </c>
    </row>
    <row r="201" spans="1:14" x14ac:dyDescent="0.25">
      <c r="A201">
        <v>200</v>
      </c>
      <c r="B201" t="s">
        <v>298</v>
      </c>
      <c r="C201">
        <v>3.12942037782918</v>
      </c>
      <c r="D201">
        <v>1.1669385332406399</v>
      </c>
      <c r="E201">
        <v>7.3241364221859097E-3</v>
      </c>
      <c r="F201" t="s">
        <v>169</v>
      </c>
      <c r="G201" t="s">
        <v>169</v>
      </c>
      <c r="H201" t="s">
        <v>169</v>
      </c>
      <c r="I201">
        <v>3.2614270096554998</v>
      </c>
      <c r="J201">
        <v>1.1746519096246899</v>
      </c>
      <c r="K201">
        <v>5.4946774182148099E-3</v>
      </c>
      <c r="L201">
        <v>2.9735296175099402</v>
      </c>
      <c r="M201">
        <v>1.1661875314686101</v>
      </c>
      <c r="N201">
        <v>1.0778880148967499E-2</v>
      </c>
    </row>
    <row r="202" spans="1:14" x14ac:dyDescent="0.25">
      <c r="A202">
        <v>201</v>
      </c>
      <c r="B202" t="s">
        <v>299</v>
      </c>
      <c r="C202">
        <v>-13.390740711757701</v>
      </c>
      <c r="D202">
        <v>2277.0235428542901</v>
      </c>
      <c r="E202">
        <v>0.99530782028077003</v>
      </c>
      <c r="F202" t="s">
        <v>169</v>
      </c>
      <c r="G202" t="s">
        <v>169</v>
      </c>
      <c r="H202" t="s">
        <v>169</v>
      </c>
      <c r="I202">
        <v>-13.254474657196001</v>
      </c>
      <c r="J202">
        <v>2280.4688919955402</v>
      </c>
      <c r="K202">
        <v>0.99536258478012396</v>
      </c>
      <c r="L202">
        <v>-13.4963576214585</v>
      </c>
      <c r="M202">
        <v>2274.14318899716</v>
      </c>
      <c r="N202">
        <v>0.99526482227980395</v>
      </c>
    </row>
    <row r="203" spans="1:14" x14ac:dyDescent="0.25">
      <c r="A203">
        <v>202</v>
      </c>
      <c r="B203" t="s">
        <v>300</v>
      </c>
      <c r="C203">
        <v>-13.390740711757701</v>
      </c>
      <c r="D203">
        <v>2277.0235428543901</v>
      </c>
      <c r="E203">
        <v>0.99530782028077003</v>
      </c>
      <c r="F203" t="s">
        <v>169</v>
      </c>
      <c r="G203" t="s">
        <v>169</v>
      </c>
      <c r="H203" t="s">
        <v>169</v>
      </c>
      <c r="I203">
        <v>-13.254474657196001</v>
      </c>
      <c r="J203">
        <v>2280.4688919956898</v>
      </c>
      <c r="K203">
        <v>0.99536258478012396</v>
      </c>
      <c r="L203">
        <v>-13.49635762146</v>
      </c>
      <c r="M203">
        <v>2274.1431889944301</v>
      </c>
      <c r="N203">
        <v>0.99526482227979796</v>
      </c>
    </row>
    <row r="204" spans="1:14" x14ac:dyDescent="0.25">
      <c r="A204">
        <v>203</v>
      </c>
      <c r="B204" t="s">
        <v>301</v>
      </c>
      <c r="C204">
        <v>-13.3907407117582</v>
      </c>
      <c r="D204">
        <v>2277.0235428534102</v>
      </c>
      <c r="E204">
        <v>0.99530782028076803</v>
      </c>
      <c r="F204" t="s">
        <v>169</v>
      </c>
      <c r="G204" t="s">
        <v>169</v>
      </c>
      <c r="H204" t="s">
        <v>169</v>
      </c>
      <c r="I204">
        <v>-13.2544746571961</v>
      </c>
      <c r="J204">
        <v>2280.4688919955702</v>
      </c>
      <c r="K204">
        <v>0.99536258478012396</v>
      </c>
      <c r="L204">
        <v>-13.496357621453599</v>
      </c>
      <c r="M204">
        <v>2274.1431889912001</v>
      </c>
      <c r="N204">
        <v>0.99526482227979296</v>
      </c>
    </row>
    <row r="205" spans="1:14" x14ac:dyDescent="0.25">
      <c r="A205">
        <v>204</v>
      </c>
      <c r="B205" t="s">
        <v>302</v>
      </c>
      <c r="C205">
        <v>-13.390740711757299</v>
      </c>
      <c r="D205">
        <v>2277.02354285406</v>
      </c>
      <c r="E205">
        <v>0.99530782028076903</v>
      </c>
      <c r="F205" t="s">
        <v>169</v>
      </c>
      <c r="G205" t="s">
        <v>169</v>
      </c>
      <c r="H205" t="s">
        <v>169</v>
      </c>
      <c r="I205">
        <v>-13.2544746571959</v>
      </c>
      <c r="J205">
        <v>2280.4688919955302</v>
      </c>
      <c r="K205">
        <v>0.99536258478012396</v>
      </c>
      <c r="L205">
        <v>-13.496357621455999</v>
      </c>
      <c r="M205">
        <v>2274.1431889942901</v>
      </c>
      <c r="N205">
        <v>0.99526482227979896</v>
      </c>
    </row>
    <row r="206" spans="1:14" x14ac:dyDescent="0.25">
      <c r="A206">
        <v>205</v>
      </c>
      <c r="B206" t="s">
        <v>303</v>
      </c>
      <c r="C206">
        <v>-13.3907407117578</v>
      </c>
      <c r="D206">
        <v>2277.0235428543901</v>
      </c>
      <c r="E206">
        <v>0.99530782028077003</v>
      </c>
      <c r="F206" t="s">
        <v>169</v>
      </c>
      <c r="G206" t="s">
        <v>169</v>
      </c>
      <c r="H206" t="s">
        <v>169</v>
      </c>
      <c r="I206">
        <v>-13.2544746571959</v>
      </c>
      <c r="J206">
        <v>2280.4688919957198</v>
      </c>
      <c r="K206">
        <v>0.99536258478012396</v>
      </c>
      <c r="L206">
        <v>-13.4963576214565</v>
      </c>
      <c r="M206">
        <v>2274.1431889935202</v>
      </c>
      <c r="N206">
        <v>0.99526482227979696</v>
      </c>
    </row>
    <row r="207" spans="1:14" x14ac:dyDescent="0.25">
      <c r="A207">
        <v>206</v>
      </c>
      <c r="B207" t="s">
        <v>304</v>
      </c>
      <c r="C207">
        <v>-13.3907407117531</v>
      </c>
      <c r="D207">
        <v>2277.0235428498299</v>
      </c>
      <c r="E207">
        <v>0.99530782028076203</v>
      </c>
      <c r="F207" t="s">
        <v>169</v>
      </c>
      <c r="G207" t="s">
        <v>169</v>
      </c>
      <c r="H207" t="s">
        <v>169</v>
      </c>
      <c r="I207">
        <v>-13.254474657196299</v>
      </c>
      <c r="J207">
        <v>2280.4688919959599</v>
      </c>
      <c r="K207">
        <v>0.99536258478012496</v>
      </c>
      <c r="L207">
        <v>-13.4963576214575</v>
      </c>
      <c r="M207">
        <v>2274.1431889954602</v>
      </c>
      <c r="N207">
        <v>0.99526482227980095</v>
      </c>
    </row>
    <row r="208" spans="1:14" x14ac:dyDescent="0.25">
      <c r="A208">
        <v>207</v>
      </c>
      <c r="B208" t="s">
        <v>305</v>
      </c>
      <c r="C208">
        <v>-13.390740711757999</v>
      </c>
      <c r="D208">
        <v>2277.0235428546198</v>
      </c>
      <c r="E208">
        <v>0.99530782028077003</v>
      </c>
      <c r="F208" t="s">
        <v>169</v>
      </c>
      <c r="G208" t="s">
        <v>169</v>
      </c>
      <c r="H208" t="s">
        <v>169</v>
      </c>
      <c r="I208">
        <v>-13.2544746571955</v>
      </c>
      <c r="J208">
        <v>2280.4688919958398</v>
      </c>
      <c r="K208">
        <v>0.99536258478012496</v>
      </c>
      <c r="L208">
        <v>-13.4963576214657</v>
      </c>
      <c r="M208">
        <v>2274.1431889997202</v>
      </c>
      <c r="N208">
        <v>0.99526482227980695</v>
      </c>
    </row>
    <row r="209" spans="1:14" x14ac:dyDescent="0.25">
      <c r="A209">
        <v>208</v>
      </c>
      <c r="B209" t="s">
        <v>306</v>
      </c>
      <c r="C209">
        <v>-13.3907407117579</v>
      </c>
      <c r="D209">
        <v>2277.0235428543601</v>
      </c>
      <c r="E209">
        <v>0.99530782028077003</v>
      </c>
      <c r="F209" t="s">
        <v>169</v>
      </c>
      <c r="G209" t="s">
        <v>169</v>
      </c>
      <c r="H209" t="s">
        <v>169</v>
      </c>
      <c r="I209">
        <v>-13.254474657197401</v>
      </c>
      <c r="J209">
        <v>2280.4688920037602</v>
      </c>
      <c r="K209">
        <v>0.99536258478013995</v>
      </c>
      <c r="L209">
        <v>-13.4963576214555</v>
      </c>
      <c r="M209">
        <v>2274.1431889942</v>
      </c>
      <c r="N209">
        <v>0.99526482227979896</v>
      </c>
    </row>
    <row r="210" spans="1:14" x14ac:dyDescent="0.25">
      <c r="A210">
        <v>209</v>
      </c>
      <c r="B210" t="s">
        <v>307</v>
      </c>
      <c r="C210">
        <v>-13.3907407117569</v>
      </c>
      <c r="D210">
        <v>2277.0235428527099</v>
      </c>
      <c r="E210">
        <v>0.99530782028076703</v>
      </c>
      <c r="F210" t="s">
        <v>169</v>
      </c>
      <c r="G210" t="s">
        <v>169</v>
      </c>
      <c r="H210" t="s">
        <v>169</v>
      </c>
      <c r="I210">
        <v>-13.2544746571964</v>
      </c>
      <c r="J210">
        <v>2280.4688919959999</v>
      </c>
      <c r="K210">
        <v>0.99536258478012496</v>
      </c>
      <c r="L210">
        <v>-13.496357621454999</v>
      </c>
      <c r="M210">
        <v>2274.1431889933801</v>
      </c>
      <c r="N210">
        <v>0.99526482227979696</v>
      </c>
    </row>
    <row r="211" spans="1:14" x14ac:dyDescent="0.25">
      <c r="A211">
        <v>210</v>
      </c>
      <c r="B211" t="s">
        <v>308</v>
      </c>
      <c r="C211">
        <v>-13.390740711757999</v>
      </c>
      <c r="D211">
        <v>2277.0235428545102</v>
      </c>
      <c r="E211">
        <v>0.99530782028077003</v>
      </c>
      <c r="F211" t="s">
        <v>169</v>
      </c>
      <c r="G211" t="s">
        <v>169</v>
      </c>
      <c r="H211" t="s">
        <v>169</v>
      </c>
      <c r="I211">
        <v>-13.2544746571962</v>
      </c>
      <c r="J211">
        <v>2280.4688919958799</v>
      </c>
      <c r="K211">
        <v>0.99536258478012396</v>
      </c>
      <c r="L211">
        <v>-13.4963576214559</v>
      </c>
      <c r="M211">
        <v>2274.1431889942901</v>
      </c>
      <c r="N211">
        <v>0.99526482227979896</v>
      </c>
    </row>
    <row r="212" spans="1:14" x14ac:dyDescent="0.25">
      <c r="A212">
        <v>211</v>
      </c>
      <c r="B212" t="s">
        <v>309</v>
      </c>
      <c r="C212">
        <v>-13.3907407117579</v>
      </c>
      <c r="D212">
        <v>2277.0235428543801</v>
      </c>
      <c r="E212">
        <v>0.99530782028077003</v>
      </c>
      <c r="F212" t="s">
        <v>169</v>
      </c>
      <c r="G212" t="s">
        <v>169</v>
      </c>
      <c r="H212" t="s">
        <v>169</v>
      </c>
      <c r="I212">
        <v>-13.254474657196001</v>
      </c>
      <c r="J212">
        <v>2280.4688919957698</v>
      </c>
      <c r="K212">
        <v>0.99536258478012396</v>
      </c>
      <c r="L212">
        <v>-13.4963576214532</v>
      </c>
      <c r="M212">
        <v>2274.1431889918599</v>
      </c>
      <c r="N212">
        <v>0.99526482227979496</v>
      </c>
    </row>
    <row r="213" spans="1:14" x14ac:dyDescent="0.25">
      <c r="A213">
        <v>212</v>
      </c>
      <c r="B213" t="s">
        <v>310</v>
      </c>
      <c r="C213">
        <v>-13.390740711741</v>
      </c>
      <c r="D213">
        <v>2277.02354283865</v>
      </c>
      <c r="E213">
        <v>0.99530782028074305</v>
      </c>
      <c r="F213" t="s">
        <v>169</v>
      </c>
      <c r="G213" t="s">
        <v>169</v>
      </c>
      <c r="H213" t="s">
        <v>169</v>
      </c>
      <c r="I213">
        <v>-13.2544746571964</v>
      </c>
      <c r="J213">
        <v>2280.4688919960099</v>
      </c>
      <c r="K213">
        <v>0.99536258478012496</v>
      </c>
      <c r="L213">
        <v>-13.496357621454299</v>
      </c>
      <c r="M213">
        <v>2274.1431889935502</v>
      </c>
      <c r="N213">
        <v>0.99526482227979796</v>
      </c>
    </row>
    <row r="214" spans="1:14" x14ac:dyDescent="0.25">
      <c r="A214">
        <v>213</v>
      </c>
      <c r="B214" t="s">
        <v>311</v>
      </c>
      <c r="C214">
        <v>-13.390740711757999</v>
      </c>
      <c r="D214">
        <v>2277.0235428545302</v>
      </c>
      <c r="E214">
        <v>0.99530782028077003</v>
      </c>
      <c r="F214" t="s">
        <v>169</v>
      </c>
      <c r="G214" t="s">
        <v>169</v>
      </c>
      <c r="H214" t="s">
        <v>169</v>
      </c>
      <c r="I214">
        <v>-13.2544746571961</v>
      </c>
      <c r="J214">
        <v>2280.4688919956002</v>
      </c>
      <c r="K214">
        <v>0.99536258478012396</v>
      </c>
      <c r="L214">
        <v>-13.496357621456999</v>
      </c>
      <c r="M214">
        <v>2274.1431889948699</v>
      </c>
      <c r="N214">
        <v>0.99526482227979995</v>
      </c>
    </row>
    <row r="215" spans="1:14" x14ac:dyDescent="0.25">
      <c r="A215">
        <v>214</v>
      </c>
      <c r="B215" t="s">
        <v>312</v>
      </c>
      <c r="C215">
        <v>-13.390740711757999</v>
      </c>
      <c r="D215">
        <v>2277.0235428545602</v>
      </c>
      <c r="E215">
        <v>0.99530782028077003</v>
      </c>
      <c r="F215" t="s">
        <v>169</v>
      </c>
      <c r="G215" t="s">
        <v>169</v>
      </c>
      <c r="H215" t="s">
        <v>169</v>
      </c>
      <c r="I215">
        <v>-13.2544746572195</v>
      </c>
      <c r="J215">
        <v>2280.4688920096</v>
      </c>
      <c r="K215">
        <v>0.99536258478014406</v>
      </c>
      <c r="L215">
        <v>-13.496357621455701</v>
      </c>
      <c r="M215">
        <v>2274.14318899315</v>
      </c>
      <c r="N215">
        <v>0.99526482227979696</v>
      </c>
    </row>
    <row r="216" spans="1:14" x14ac:dyDescent="0.25">
      <c r="A216">
        <v>215</v>
      </c>
      <c r="B216" t="s">
        <v>313</v>
      </c>
      <c r="C216">
        <v>-13.3907407117579</v>
      </c>
      <c r="D216">
        <v>2277.0235428541801</v>
      </c>
      <c r="E216">
        <v>0.99530782028076903</v>
      </c>
      <c r="F216" t="s">
        <v>169</v>
      </c>
      <c r="G216" t="s">
        <v>169</v>
      </c>
      <c r="H216" t="s">
        <v>169</v>
      </c>
      <c r="I216">
        <v>-13.2544746571965</v>
      </c>
      <c r="J216">
        <v>2280.4688919958899</v>
      </c>
      <c r="K216">
        <v>0.99536258478012396</v>
      </c>
      <c r="L216">
        <v>-13.496357621454001</v>
      </c>
      <c r="M216">
        <v>2274.1431889925898</v>
      </c>
      <c r="N216">
        <v>0.99526482227979596</v>
      </c>
    </row>
    <row r="217" spans="1:14" x14ac:dyDescent="0.25">
      <c r="A217">
        <v>216</v>
      </c>
      <c r="B217" t="s">
        <v>314</v>
      </c>
      <c r="C217">
        <v>-13.390740711757701</v>
      </c>
      <c r="D217">
        <v>2277.0235428542701</v>
      </c>
      <c r="E217">
        <v>0.99530782028077003</v>
      </c>
      <c r="F217" t="s">
        <v>169</v>
      </c>
      <c r="G217" t="s">
        <v>169</v>
      </c>
      <c r="H217" t="s">
        <v>169</v>
      </c>
      <c r="I217">
        <v>-13.254474657200101</v>
      </c>
      <c r="J217">
        <v>2280.4688919965502</v>
      </c>
      <c r="K217">
        <v>0.99536258478012396</v>
      </c>
      <c r="L217">
        <v>-13.496357621455999</v>
      </c>
      <c r="M217">
        <v>2274.1431889942801</v>
      </c>
      <c r="N217">
        <v>0.99526482227979896</v>
      </c>
    </row>
    <row r="218" spans="1:14" x14ac:dyDescent="0.25">
      <c r="A218">
        <v>217</v>
      </c>
      <c r="B218" t="s">
        <v>315</v>
      </c>
      <c r="C218">
        <v>-13.390740711757999</v>
      </c>
      <c r="D218">
        <v>2277.0235428545898</v>
      </c>
      <c r="E218">
        <v>0.99530782028077003</v>
      </c>
      <c r="F218" t="s">
        <v>169</v>
      </c>
      <c r="G218" t="s">
        <v>169</v>
      </c>
      <c r="H218" t="s">
        <v>169</v>
      </c>
      <c r="I218">
        <v>-13.2544746571964</v>
      </c>
      <c r="J218">
        <v>2280.4688919959099</v>
      </c>
      <c r="K218">
        <v>0.99536258478012396</v>
      </c>
      <c r="L218">
        <v>-13.496357621455999</v>
      </c>
      <c r="M218">
        <v>2274.1431889943101</v>
      </c>
      <c r="N218">
        <v>0.99526482227979896</v>
      </c>
    </row>
    <row r="219" spans="1:14" x14ac:dyDescent="0.25">
      <c r="A219">
        <v>218</v>
      </c>
      <c r="B219" t="s">
        <v>316</v>
      </c>
      <c r="C219">
        <v>-13.390740711763801</v>
      </c>
      <c r="D219">
        <v>2277.02354285415</v>
      </c>
      <c r="E219">
        <v>0.99530782028076703</v>
      </c>
      <c r="F219" t="s">
        <v>169</v>
      </c>
      <c r="G219" t="s">
        <v>169</v>
      </c>
      <c r="H219" t="s">
        <v>169</v>
      </c>
      <c r="I219">
        <v>-13.254474657196299</v>
      </c>
      <c r="J219">
        <v>2280.4688919958699</v>
      </c>
      <c r="K219">
        <v>0.99536258478012396</v>
      </c>
      <c r="L219">
        <v>-13.4963576214453</v>
      </c>
      <c r="M219">
        <v>2274.1431889873602</v>
      </c>
      <c r="N219">
        <v>0.99526482227978796</v>
      </c>
    </row>
    <row r="220" spans="1:14" x14ac:dyDescent="0.25">
      <c r="A220">
        <v>219</v>
      </c>
      <c r="B220" t="s">
        <v>317</v>
      </c>
      <c r="C220">
        <v>-13.3907407117579</v>
      </c>
      <c r="D220">
        <v>2277.0235428544702</v>
      </c>
      <c r="E220">
        <v>0.99530782028077003</v>
      </c>
      <c r="F220" t="s">
        <v>169</v>
      </c>
      <c r="G220" t="s">
        <v>169</v>
      </c>
      <c r="H220" t="s">
        <v>169</v>
      </c>
      <c r="I220">
        <v>-13.254474657196599</v>
      </c>
      <c r="J220">
        <v>2280.46889199616</v>
      </c>
      <c r="K220">
        <v>0.99536258478012496</v>
      </c>
      <c r="L220">
        <v>-13.496357621454001</v>
      </c>
      <c r="M220">
        <v>2274.1431889936198</v>
      </c>
      <c r="N220">
        <v>0.99526482227979796</v>
      </c>
    </row>
    <row r="221" spans="1:14" x14ac:dyDescent="0.25">
      <c r="A221">
        <v>220</v>
      </c>
      <c r="B221" t="s">
        <v>318</v>
      </c>
      <c r="C221">
        <v>-13.390740711758101</v>
      </c>
      <c r="D221">
        <v>2277.0235428545798</v>
      </c>
      <c r="E221">
        <v>0.99530782028077003</v>
      </c>
      <c r="F221" t="s">
        <v>169</v>
      </c>
      <c r="G221" t="s">
        <v>169</v>
      </c>
      <c r="H221" t="s">
        <v>169</v>
      </c>
      <c r="I221">
        <v>-13.254474657196001</v>
      </c>
      <c r="J221">
        <v>2280.4688919956202</v>
      </c>
      <c r="K221">
        <v>0.99536258478012396</v>
      </c>
      <c r="L221">
        <v>-13.4963576214559</v>
      </c>
      <c r="M221">
        <v>2274.14318899414</v>
      </c>
      <c r="N221">
        <v>0.99526482227979896</v>
      </c>
    </row>
    <row r="222" spans="1:14" x14ac:dyDescent="0.25">
      <c r="A222">
        <v>221</v>
      </c>
      <c r="B222" t="s">
        <v>319</v>
      </c>
      <c r="C222">
        <v>-13.390740711756299</v>
      </c>
      <c r="D222">
        <v>2277.0235428544001</v>
      </c>
      <c r="E222">
        <v>0.99530782028077003</v>
      </c>
      <c r="F222" t="s">
        <v>169</v>
      </c>
      <c r="G222" t="s">
        <v>169</v>
      </c>
      <c r="H222" t="s">
        <v>169</v>
      </c>
      <c r="I222">
        <v>-13.2544746571961</v>
      </c>
      <c r="J222">
        <v>2280.4688919958799</v>
      </c>
      <c r="K222">
        <v>0.99536258478012396</v>
      </c>
      <c r="L222">
        <v>-13.496357621454599</v>
      </c>
      <c r="M222">
        <v>2274.1431889924402</v>
      </c>
      <c r="N222">
        <v>0.99526482227979596</v>
      </c>
    </row>
    <row r="223" spans="1:14" x14ac:dyDescent="0.25">
      <c r="A223">
        <v>222</v>
      </c>
      <c r="B223" t="s">
        <v>320</v>
      </c>
      <c r="C223">
        <v>3.4902329046698402</v>
      </c>
      <c r="D223">
        <v>1.23789988906019</v>
      </c>
      <c r="E223">
        <v>4.8101658539778701E-3</v>
      </c>
      <c r="F223" t="s">
        <v>169</v>
      </c>
      <c r="G223" t="s">
        <v>169</v>
      </c>
      <c r="H223" t="s">
        <v>169</v>
      </c>
      <c r="I223">
        <v>3.62278462878675</v>
      </c>
      <c r="J223">
        <v>1.2420766386298501</v>
      </c>
      <c r="K223">
        <v>3.5373786014278302E-3</v>
      </c>
      <c r="L223">
        <v>3.3881973243971202</v>
      </c>
      <c r="M223">
        <v>1.23962726745128</v>
      </c>
      <c r="N223">
        <v>6.2714847435493999E-3</v>
      </c>
    </row>
    <row r="224" spans="1:14" x14ac:dyDescent="0.25">
      <c r="A224">
        <v>223</v>
      </c>
      <c r="B224" t="s">
        <v>321</v>
      </c>
      <c r="C224">
        <v>-13.238030936357999</v>
      </c>
      <c r="D224">
        <v>2796.9866463780099</v>
      </c>
      <c r="E224">
        <v>0.99622365695642801</v>
      </c>
      <c r="F224" t="s">
        <v>169</v>
      </c>
      <c r="G224" t="s">
        <v>169</v>
      </c>
      <c r="H224" t="s">
        <v>169</v>
      </c>
      <c r="I224">
        <v>-13.150857046020199</v>
      </c>
      <c r="J224">
        <v>2796.3724484066802</v>
      </c>
      <c r="K224">
        <v>0.99624770043535404</v>
      </c>
      <c r="L224">
        <v>-13.311256545521401</v>
      </c>
      <c r="M224">
        <v>2796.8941969184698</v>
      </c>
      <c r="N224">
        <v>0.99620264291761296</v>
      </c>
    </row>
    <row r="225" spans="1:14" x14ac:dyDescent="0.25">
      <c r="A225">
        <v>224</v>
      </c>
      <c r="B225" t="s">
        <v>322</v>
      </c>
      <c r="C225">
        <v>-13.238030936344099</v>
      </c>
      <c r="D225">
        <v>2796.9866463636199</v>
      </c>
      <c r="E225">
        <v>0.99622365695641202</v>
      </c>
      <c r="F225" t="s">
        <v>169</v>
      </c>
      <c r="G225" t="s">
        <v>169</v>
      </c>
      <c r="H225" t="s">
        <v>169</v>
      </c>
      <c r="I225">
        <v>-13.1508570460151</v>
      </c>
      <c r="J225">
        <v>2796.3724484030599</v>
      </c>
      <c r="K225">
        <v>0.99624770043535005</v>
      </c>
      <c r="L225">
        <v>-13.311256545523699</v>
      </c>
      <c r="M225">
        <v>2796.8941969227099</v>
      </c>
      <c r="N225">
        <v>0.99620264291761895</v>
      </c>
    </row>
    <row r="226" spans="1:14" x14ac:dyDescent="0.25">
      <c r="A226">
        <v>225</v>
      </c>
      <c r="B226" t="s">
        <v>323</v>
      </c>
      <c r="C226">
        <v>-13.238030936357699</v>
      </c>
      <c r="D226">
        <v>2796.9866463776498</v>
      </c>
      <c r="E226">
        <v>0.99622365695642701</v>
      </c>
      <c r="F226" t="s">
        <v>169</v>
      </c>
      <c r="G226" t="s">
        <v>169</v>
      </c>
      <c r="H226" t="s">
        <v>169</v>
      </c>
      <c r="I226">
        <v>-13.1508570460204</v>
      </c>
      <c r="J226">
        <v>2796.3724484071399</v>
      </c>
      <c r="K226">
        <v>0.99624770043535404</v>
      </c>
      <c r="L226">
        <v>-13.311256545520299</v>
      </c>
      <c r="M226">
        <v>2796.8941969130201</v>
      </c>
      <c r="N226">
        <v>0.99620264291760596</v>
      </c>
    </row>
    <row r="227" spans="1:14" x14ac:dyDescent="0.25">
      <c r="A227">
        <v>226</v>
      </c>
      <c r="B227" t="s">
        <v>324</v>
      </c>
      <c r="C227">
        <v>-13.2380309363576</v>
      </c>
      <c r="D227">
        <v>2796.9866463773801</v>
      </c>
      <c r="E227">
        <v>0.99622365695642701</v>
      </c>
      <c r="F227" t="s">
        <v>169</v>
      </c>
      <c r="G227" t="s">
        <v>169</v>
      </c>
      <c r="H227" t="s">
        <v>169</v>
      </c>
      <c r="I227">
        <v>-13.1508570460208</v>
      </c>
      <c r="J227">
        <v>2796.37244840734</v>
      </c>
      <c r="K227">
        <v>0.99624770043535404</v>
      </c>
      <c r="L227">
        <v>-13.311256545526801</v>
      </c>
      <c r="M227">
        <v>2796.8941969226198</v>
      </c>
      <c r="N227">
        <v>0.99620264291761795</v>
      </c>
    </row>
    <row r="228" spans="1:14" x14ac:dyDescent="0.25">
      <c r="A228">
        <v>227</v>
      </c>
      <c r="B228" t="s">
        <v>325</v>
      </c>
      <c r="C228">
        <v>-13.238030936357401</v>
      </c>
      <c r="D228">
        <v>2796.9866463778399</v>
      </c>
      <c r="E228">
        <v>0.99622365695642801</v>
      </c>
      <c r="F228" t="s">
        <v>169</v>
      </c>
      <c r="G228" t="s">
        <v>169</v>
      </c>
      <c r="H228" t="s">
        <v>169</v>
      </c>
      <c r="I228">
        <v>-13.150857046020599</v>
      </c>
      <c r="J228">
        <v>2796.3724484071799</v>
      </c>
      <c r="K228">
        <v>0.99624770043535404</v>
      </c>
      <c r="L228">
        <v>-13.311256545521699</v>
      </c>
      <c r="M228">
        <v>2796.8941969189</v>
      </c>
      <c r="N228">
        <v>0.99620264291761396</v>
      </c>
    </row>
    <row r="229" spans="1:14" x14ac:dyDescent="0.25">
      <c r="A229">
        <v>228</v>
      </c>
      <c r="B229" t="s">
        <v>326</v>
      </c>
      <c r="C229">
        <v>-13.2380309363576</v>
      </c>
      <c r="D229">
        <v>2796.9866463775202</v>
      </c>
      <c r="E229">
        <v>0.99622365695642701</v>
      </c>
      <c r="F229" t="s">
        <v>169</v>
      </c>
      <c r="G229" t="s">
        <v>169</v>
      </c>
      <c r="H229" t="s">
        <v>169</v>
      </c>
      <c r="I229">
        <v>-13.1508570460205</v>
      </c>
      <c r="J229">
        <v>2796.3724484068898</v>
      </c>
      <c r="K229">
        <v>0.99624770043535404</v>
      </c>
      <c r="L229">
        <v>-13.3112565455199</v>
      </c>
      <c r="M229">
        <v>2796.8941969193102</v>
      </c>
      <c r="N229">
        <v>0.99620264291761496</v>
      </c>
    </row>
    <row r="230" spans="1:14" x14ac:dyDescent="0.25">
      <c r="A230">
        <v>229</v>
      </c>
      <c r="B230" t="s">
        <v>327</v>
      </c>
      <c r="C230">
        <v>-13.2380309363578</v>
      </c>
      <c r="D230">
        <v>2796.9866463778299</v>
      </c>
      <c r="E230">
        <v>0.99622365695642801</v>
      </c>
      <c r="F230" t="s">
        <v>169</v>
      </c>
      <c r="G230" t="s">
        <v>169</v>
      </c>
      <c r="H230" t="s">
        <v>169</v>
      </c>
      <c r="I230">
        <v>-13.150857046020899</v>
      </c>
      <c r="J230">
        <v>2796.3724484074701</v>
      </c>
      <c r="K230">
        <v>0.99624770043535404</v>
      </c>
      <c r="L230">
        <v>-13.311256545521299</v>
      </c>
      <c r="M230">
        <v>2796.8941969183602</v>
      </c>
      <c r="N230">
        <v>0.99620264291761296</v>
      </c>
    </row>
    <row r="231" spans="1:14" x14ac:dyDescent="0.25">
      <c r="A231">
        <v>230</v>
      </c>
      <c r="B231" t="s">
        <v>328</v>
      </c>
      <c r="C231">
        <v>-13.2380309363569</v>
      </c>
      <c r="D231">
        <v>2796.9866463799899</v>
      </c>
      <c r="E231">
        <v>0.996223656956431</v>
      </c>
      <c r="F231" t="s">
        <v>169</v>
      </c>
      <c r="G231" t="s">
        <v>169</v>
      </c>
      <c r="H231" t="s">
        <v>169</v>
      </c>
      <c r="I231">
        <v>-13.150857046004701</v>
      </c>
      <c r="J231">
        <v>2796.3724483879901</v>
      </c>
      <c r="K231">
        <v>0.99624770043533295</v>
      </c>
      <c r="L231">
        <v>-13.311256545521401</v>
      </c>
      <c r="M231">
        <v>2796.8941969183702</v>
      </c>
      <c r="N231">
        <v>0.99620264291761296</v>
      </c>
    </row>
    <row r="232" spans="1:14" x14ac:dyDescent="0.25">
      <c r="A232">
        <v>231</v>
      </c>
      <c r="B232" t="s">
        <v>329</v>
      </c>
      <c r="C232">
        <v>-13.238030936357401</v>
      </c>
      <c r="D232">
        <v>2796.9866463773401</v>
      </c>
      <c r="E232">
        <v>0.99622365695642701</v>
      </c>
      <c r="F232" t="s">
        <v>169</v>
      </c>
      <c r="G232" t="s">
        <v>169</v>
      </c>
      <c r="H232" t="s">
        <v>169</v>
      </c>
      <c r="I232">
        <v>-13.1508570460212</v>
      </c>
      <c r="J232">
        <v>2796.3724484078698</v>
      </c>
      <c r="K232">
        <v>0.99624770043535504</v>
      </c>
      <c r="L232">
        <v>-13.3112565455215</v>
      </c>
      <c r="M232">
        <v>2796.8941969185198</v>
      </c>
      <c r="N232">
        <v>0.99620264291761396</v>
      </c>
    </row>
    <row r="233" spans="1:14" x14ac:dyDescent="0.25">
      <c r="A233">
        <v>232</v>
      </c>
      <c r="B233" t="s">
        <v>330</v>
      </c>
      <c r="C233">
        <v>-13.2380309363578</v>
      </c>
      <c r="D233">
        <v>2796.9866463777698</v>
      </c>
      <c r="E233">
        <v>0.99622365695642701</v>
      </c>
      <c r="F233" t="s">
        <v>169</v>
      </c>
      <c r="G233" t="s">
        <v>169</v>
      </c>
      <c r="H233" t="s">
        <v>169</v>
      </c>
      <c r="I233">
        <v>-13.1508570460207</v>
      </c>
      <c r="J233">
        <v>2796.3724484071599</v>
      </c>
      <c r="K233">
        <v>0.99624770043535404</v>
      </c>
      <c r="L233">
        <v>-13.3112565455215</v>
      </c>
      <c r="M233">
        <v>2796.8941969185598</v>
      </c>
      <c r="N233">
        <v>0.99620264291761396</v>
      </c>
    </row>
    <row r="234" spans="1:14" x14ac:dyDescent="0.25">
      <c r="A234">
        <v>233</v>
      </c>
      <c r="B234" t="s">
        <v>331</v>
      </c>
      <c r="C234">
        <v>-13.238030936358101</v>
      </c>
      <c r="D234">
        <v>2796.9866463772801</v>
      </c>
      <c r="E234">
        <v>0.99622365695642701</v>
      </c>
      <c r="F234" t="s">
        <v>169</v>
      </c>
      <c r="G234" t="s">
        <v>169</v>
      </c>
      <c r="H234" t="s">
        <v>169</v>
      </c>
      <c r="I234">
        <v>-13.1508570460205</v>
      </c>
      <c r="J234">
        <v>2796.3724484068498</v>
      </c>
      <c r="K234">
        <v>0.99624770043535404</v>
      </c>
      <c r="L234">
        <v>-13.3112565455218</v>
      </c>
      <c r="M234">
        <v>2796.8941969187899</v>
      </c>
      <c r="N234">
        <v>0.99620264291761396</v>
      </c>
    </row>
    <row r="235" spans="1:14" x14ac:dyDescent="0.25">
      <c r="A235">
        <v>234</v>
      </c>
      <c r="B235" t="s">
        <v>332</v>
      </c>
      <c r="C235">
        <v>-13.238030936358999</v>
      </c>
      <c r="D235">
        <v>2796.98664636787</v>
      </c>
      <c r="E235">
        <v>0.99622365695641402</v>
      </c>
      <c r="F235" t="s">
        <v>169</v>
      </c>
      <c r="G235" t="s">
        <v>169</v>
      </c>
      <c r="H235" t="s">
        <v>169</v>
      </c>
      <c r="I235">
        <v>-13.1508570460204</v>
      </c>
      <c r="J235">
        <v>2796.3724484068998</v>
      </c>
      <c r="K235">
        <v>0.99624770043535404</v>
      </c>
      <c r="L235">
        <v>-13.3112565455184</v>
      </c>
      <c r="M235">
        <v>2796.8941969114999</v>
      </c>
      <c r="N235">
        <v>0.99620264291760496</v>
      </c>
    </row>
    <row r="236" spans="1:14" x14ac:dyDescent="0.25">
      <c r="A236">
        <v>235</v>
      </c>
      <c r="B236" t="s">
        <v>333</v>
      </c>
      <c r="C236">
        <v>-13.238030936357401</v>
      </c>
      <c r="D236">
        <v>2796.98664637711</v>
      </c>
      <c r="E236">
        <v>0.99622365695642701</v>
      </c>
      <c r="F236" t="s">
        <v>169</v>
      </c>
      <c r="G236" t="s">
        <v>169</v>
      </c>
      <c r="H236" t="s">
        <v>169</v>
      </c>
      <c r="I236">
        <v>-13.150857046020199</v>
      </c>
      <c r="J236">
        <v>2796.3724484067802</v>
      </c>
      <c r="K236">
        <v>0.99624770043535404</v>
      </c>
      <c r="L236">
        <v>-13.311256545521699</v>
      </c>
      <c r="M236">
        <v>2796.8941969187699</v>
      </c>
      <c r="N236">
        <v>0.99620264291761396</v>
      </c>
    </row>
    <row r="237" spans="1:14" x14ac:dyDescent="0.25">
      <c r="A237">
        <v>236</v>
      </c>
      <c r="B237" t="s">
        <v>334</v>
      </c>
      <c r="C237">
        <v>-13.2380309363683</v>
      </c>
      <c r="D237">
        <v>2796.9866463836802</v>
      </c>
      <c r="E237">
        <v>0.996223656956432</v>
      </c>
      <c r="F237" t="s">
        <v>169</v>
      </c>
      <c r="G237" t="s">
        <v>169</v>
      </c>
      <c r="H237" t="s">
        <v>169</v>
      </c>
      <c r="I237">
        <v>-13.150857046020199</v>
      </c>
      <c r="J237">
        <v>2796.3724484066702</v>
      </c>
      <c r="K237">
        <v>0.99624770043535404</v>
      </c>
      <c r="L237">
        <v>-13.3112565455161</v>
      </c>
      <c r="M237">
        <v>2796.8941969143798</v>
      </c>
      <c r="N237">
        <v>0.99620264291760896</v>
      </c>
    </row>
    <row r="238" spans="1:14" x14ac:dyDescent="0.25">
      <c r="A238">
        <v>237</v>
      </c>
      <c r="B238" t="s">
        <v>335</v>
      </c>
      <c r="C238">
        <v>-13.2380309363575</v>
      </c>
      <c r="D238">
        <v>2796.9866463774101</v>
      </c>
      <c r="E238">
        <v>0.99622365695642701</v>
      </c>
      <c r="F238" t="s">
        <v>169</v>
      </c>
      <c r="G238" t="s">
        <v>169</v>
      </c>
      <c r="H238" t="s">
        <v>169</v>
      </c>
      <c r="I238">
        <v>-13.1508570460204</v>
      </c>
      <c r="J238">
        <v>2796.3724484068698</v>
      </c>
      <c r="K238">
        <v>0.99624770043535404</v>
      </c>
      <c r="L238">
        <v>-13.3112565455185</v>
      </c>
      <c r="M238">
        <v>2796.8941969131001</v>
      </c>
      <c r="N238">
        <v>0.99620264291760696</v>
      </c>
    </row>
    <row r="239" spans="1:14" x14ac:dyDescent="0.25">
      <c r="A239">
        <v>238</v>
      </c>
      <c r="B239" t="s">
        <v>336</v>
      </c>
      <c r="C239">
        <v>-13.2380309363575</v>
      </c>
      <c r="D239">
        <v>2796.9866463775602</v>
      </c>
      <c r="E239">
        <v>0.99622365695642701</v>
      </c>
      <c r="F239" t="s">
        <v>169</v>
      </c>
      <c r="G239" t="s">
        <v>169</v>
      </c>
      <c r="H239" t="s">
        <v>169</v>
      </c>
      <c r="I239">
        <v>-13.150857046019199</v>
      </c>
      <c r="J239">
        <v>2796.3724484047598</v>
      </c>
      <c r="K239">
        <v>0.99624770043535105</v>
      </c>
      <c r="L239">
        <v>-13.311256545521401</v>
      </c>
      <c r="M239">
        <v>2796.8941969185698</v>
      </c>
      <c r="N239">
        <v>0.99620264291761396</v>
      </c>
    </row>
    <row r="240" spans="1:14" x14ac:dyDescent="0.25">
      <c r="A240">
        <v>239</v>
      </c>
      <c r="B240" t="s">
        <v>337</v>
      </c>
      <c r="C240">
        <v>-13.2380309363576</v>
      </c>
      <c r="D240">
        <v>2796.9866463772801</v>
      </c>
      <c r="E240">
        <v>0.99622365695642701</v>
      </c>
      <c r="F240" t="s">
        <v>169</v>
      </c>
      <c r="G240" t="s">
        <v>169</v>
      </c>
      <c r="H240" t="s">
        <v>169</v>
      </c>
      <c r="I240">
        <v>-13.1508570460205</v>
      </c>
      <c r="J240">
        <v>2796.3724484068298</v>
      </c>
      <c r="K240">
        <v>0.99624770043535404</v>
      </c>
      <c r="L240">
        <v>-13.311256545521699</v>
      </c>
      <c r="M240">
        <v>2796.8941969228299</v>
      </c>
      <c r="N240">
        <v>0.99620264291761895</v>
      </c>
    </row>
    <row r="241" spans="1:14" x14ac:dyDescent="0.25">
      <c r="A241">
        <v>240</v>
      </c>
      <c r="B241" t="s">
        <v>338</v>
      </c>
      <c r="C241">
        <v>-13.238030936357299</v>
      </c>
      <c r="D241">
        <v>2796.98664637718</v>
      </c>
      <c r="E241">
        <v>0.99622365695642701</v>
      </c>
      <c r="F241" t="s">
        <v>169</v>
      </c>
      <c r="G241" t="s">
        <v>169</v>
      </c>
      <c r="H241" t="s">
        <v>169</v>
      </c>
      <c r="I241">
        <v>-13.1508570460204</v>
      </c>
      <c r="J241">
        <v>2796.3724484075001</v>
      </c>
      <c r="K241">
        <v>0.99624770043535504</v>
      </c>
      <c r="L241">
        <v>-13.311256545521699</v>
      </c>
      <c r="M241">
        <v>2796.8941969189</v>
      </c>
      <c r="N241">
        <v>0.99620264291761396</v>
      </c>
    </row>
    <row r="242" spans="1:14" x14ac:dyDescent="0.25">
      <c r="A242">
        <v>241</v>
      </c>
      <c r="B242" t="s">
        <v>339</v>
      </c>
      <c r="C242">
        <v>-13.238030936357699</v>
      </c>
      <c r="D242">
        <v>2796.9866463775202</v>
      </c>
      <c r="E242">
        <v>0.99622365695642701</v>
      </c>
      <c r="F242" t="s">
        <v>169</v>
      </c>
      <c r="G242" t="s">
        <v>169</v>
      </c>
      <c r="H242" t="s">
        <v>169</v>
      </c>
      <c r="I242">
        <v>-13.1508570460207</v>
      </c>
      <c r="J242">
        <v>2796.37244840737</v>
      </c>
      <c r="K242">
        <v>0.99624770043535404</v>
      </c>
      <c r="L242">
        <v>-13.3112565455215</v>
      </c>
      <c r="M242">
        <v>2796.8941969186099</v>
      </c>
      <c r="N242">
        <v>0.99620264291761396</v>
      </c>
    </row>
    <row r="243" spans="1:14" x14ac:dyDescent="0.25">
      <c r="A243">
        <v>242</v>
      </c>
      <c r="B243" t="s">
        <v>340</v>
      </c>
      <c r="C243">
        <v>-13.2380309363629</v>
      </c>
      <c r="D243">
        <v>2796.9866463769299</v>
      </c>
      <c r="E243">
        <v>0.99622365695642501</v>
      </c>
      <c r="F243" t="s">
        <v>169</v>
      </c>
      <c r="G243" t="s">
        <v>169</v>
      </c>
      <c r="H243" t="s">
        <v>169</v>
      </c>
      <c r="I243">
        <v>-13.1508570460205</v>
      </c>
      <c r="J243">
        <v>2796.3724484071699</v>
      </c>
      <c r="K243">
        <v>0.99624770043535404</v>
      </c>
      <c r="L243">
        <v>-13.3112565455216</v>
      </c>
      <c r="M243">
        <v>2796.8941969187399</v>
      </c>
      <c r="N243">
        <v>0.99620264291761396</v>
      </c>
    </row>
    <row r="244" spans="1:14" x14ac:dyDescent="0.25">
      <c r="A244">
        <v>243</v>
      </c>
      <c r="B244" t="s">
        <v>341</v>
      </c>
      <c r="C244">
        <v>-13.2380309363576</v>
      </c>
      <c r="D244">
        <v>2796.9866463774902</v>
      </c>
      <c r="E244">
        <v>0.99622365695642701</v>
      </c>
      <c r="F244" t="s">
        <v>169</v>
      </c>
      <c r="G244" t="s">
        <v>169</v>
      </c>
      <c r="H244" t="s">
        <v>169</v>
      </c>
      <c r="I244">
        <v>-13.1508570460205</v>
      </c>
      <c r="J244">
        <v>2796.3724484070099</v>
      </c>
      <c r="K244">
        <v>0.99624770043535404</v>
      </c>
      <c r="L244">
        <v>-13.311256545522101</v>
      </c>
      <c r="M244">
        <v>2796.8941969202601</v>
      </c>
      <c r="N244">
        <v>0.99620264291761595</v>
      </c>
    </row>
    <row r="245" spans="1:14" x14ac:dyDescent="0.25">
      <c r="A245">
        <v>244</v>
      </c>
      <c r="B245" t="s">
        <v>342</v>
      </c>
      <c r="C245">
        <v>-13.238030936357401</v>
      </c>
      <c r="D245">
        <v>2796.9866463773301</v>
      </c>
      <c r="E245">
        <v>0.99622365695642701</v>
      </c>
      <c r="F245" t="s">
        <v>169</v>
      </c>
      <c r="G245" t="s">
        <v>169</v>
      </c>
      <c r="H245" t="s">
        <v>169</v>
      </c>
      <c r="I245">
        <v>-13.1508570460207</v>
      </c>
      <c r="J245">
        <v>2796.37244840726</v>
      </c>
      <c r="K245">
        <v>0.99624770043535404</v>
      </c>
      <c r="L245">
        <v>-13.3112565455212</v>
      </c>
      <c r="M245">
        <v>2796.89419691885</v>
      </c>
      <c r="N245">
        <v>0.99620264291761396</v>
      </c>
    </row>
    <row r="246" spans="1:14" x14ac:dyDescent="0.25">
      <c r="A246">
        <v>245</v>
      </c>
      <c r="B246" t="s">
        <v>343</v>
      </c>
      <c r="C246">
        <v>-13.2380309363571</v>
      </c>
      <c r="D246">
        <v>2796.98664637704</v>
      </c>
      <c r="E246">
        <v>0.99622365695642701</v>
      </c>
      <c r="F246" t="s">
        <v>169</v>
      </c>
      <c r="G246" t="s">
        <v>169</v>
      </c>
      <c r="H246" t="s">
        <v>169</v>
      </c>
      <c r="I246">
        <v>-13.1508570460086</v>
      </c>
      <c r="J246">
        <v>2796.3724483849201</v>
      </c>
      <c r="K246">
        <v>0.99624770043532795</v>
      </c>
      <c r="L246">
        <v>-13.3112565455236</v>
      </c>
      <c r="M246">
        <v>2796.89419693533</v>
      </c>
      <c r="N246">
        <v>0.99620264291763605</v>
      </c>
    </row>
    <row r="247" spans="1:14" x14ac:dyDescent="0.25">
      <c r="A247">
        <v>246</v>
      </c>
      <c r="B247" t="s">
        <v>344</v>
      </c>
      <c r="C247">
        <v>-13.238030936365799</v>
      </c>
      <c r="D247">
        <v>2796.9866463830199</v>
      </c>
      <c r="E247">
        <v>0.996223656956432</v>
      </c>
      <c r="F247" t="s">
        <v>169</v>
      </c>
      <c r="G247" t="s">
        <v>169</v>
      </c>
      <c r="H247" t="s">
        <v>169</v>
      </c>
      <c r="I247">
        <v>-13.1508570460163</v>
      </c>
      <c r="J247">
        <v>2796.37244840841</v>
      </c>
      <c r="K247">
        <v>0.99624770043535704</v>
      </c>
      <c r="L247">
        <v>-13.311256545521401</v>
      </c>
      <c r="M247">
        <v>2796.8941969194898</v>
      </c>
      <c r="N247">
        <v>0.99620264291761496</v>
      </c>
    </row>
    <row r="248" spans="1:14" x14ac:dyDescent="0.25">
      <c r="A248">
        <v>247</v>
      </c>
      <c r="B248" t="s">
        <v>345</v>
      </c>
      <c r="C248">
        <v>-13.2380309363576</v>
      </c>
      <c r="D248">
        <v>2796.9866463774702</v>
      </c>
      <c r="E248">
        <v>0.99622365695642701</v>
      </c>
      <c r="F248" t="s">
        <v>169</v>
      </c>
      <c r="G248" t="s">
        <v>169</v>
      </c>
      <c r="H248" t="s">
        <v>169</v>
      </c>
      <c r="I248">
        <v>-13.150857046021001</v>
      </c>
      <c r="J248">
        <v>2796.3724484074501</v>
      </c>
      <c r="K248">
        <v>0.99624770043535404</v>
      </c>
      <c r="L248">
        <v>-13.3112565455219</v>
      </c>
      <c r="M248">
        <v>2796.8941969187399</v>
      </c>
      <c r="N248">
        <v>0.99620264291761396</v>
      </c>
    </row>
    <row r="249" spans="1:14" x14ac:dyDescent="0.25">
      <c r="A249">
        <v>248</v>
      </c>
      <c r="B249" t="s">
        <v>346</v>
      </c>
      <c r="C249">
        <v>-13.2380309363596</v>
      </c>
      <c r="D249">
        <v>2796.9866463755602</v>
      </c>
      <c r="E249">
        <v>0.99622365695642401</v>
      </c>
      <c r="F249" t="s">
        <v>169</v>
      </c>
      <c r="G249" t="s">
        <v>169</v>
      </c>
      <c r="H249" t="s">
        <v>169</v>
      </c>
      <c r="I249">
        <v>-13.1508570460221</v>
      </c>
      <c r="J249">
        <v>2796.37244840823</v>
      </c>
      <c r="K249">
        <v>0.99624770043535504</v>
      </c>
      <c r="L249">
        <v>-13.311256545521299</v>
      </c>
      <c r="M249">
        <v>2796.89419691903</v>
      </c>
      <c r="N249">
        <v>0.99620264291761396</v>
      </c>
    </row>
    <row r="250" spans="1:14" x14ac:dyDescent="0.25">
      <c r="A250">
        <v>249</v>
      </c>
      <c r="B250" t="s">
        <v>347</v>
      </c>
      <c r="C250">
        <v>-13.2380309363575</v>
      </c>
      <c r="D250">
        <v>2796.9866463775302</v>
      </c>
      <c r="E250">
        <v>0.99622365695642701</v>
      </c>
      <c r="F250" t="s">
        <v>169</v>
      </c>
      <c r="G250" t="s">
        <v>169</v>
      </c>
      <c r="H250" t="s">
        <v>169</v>
      </c>
      <c r="I250">
        <v>-13.150857046020599</v>
      </c>
      <c r="J250">
        <v>2796.3724484071299</v>
      </c>
      <c r="K250">
        <v>0.99624770043535404</v>
      </c>
      <c r="L250">
        <v>-13.3112565455229</v>
      </c>
      <c r="M250">
        <v>2796.8941969194798</v>
      </c>
      <c r="N250">
        <v>0.99620264291761396</v>
      </c>
    </row>
    <row r="251" spans="1:14" x14ac:dyDescent="0.25">
      <c r="A251">
        <v>250</v>
      </c>
      <c r="B251" t="s">
        <v>348</v>
      </c>
      <c r="C251">
        <v>-13.2380309363575</v>
      </c>
      <c r="D251">
        <v>2796.98664637721</v>
      </c>
      <c r="E251">
        <v>0.99622365695642701</v>
      </c>
      <c r="F251" t="s">
        <v>169</v>
      </c>
      <c r="G251" t="s">
        <v>169</v>
      </c>
      <c r="H251" t="s">
        <v>169</v>
      </c>
      <c r="I251">
        <v>-13.150857046020301</v>
      </c>
      <c r="J251">
        <v>2796.3724484065601</v>
      </c>
      <c r="K251">
        <v>0.99624770043535305</v>
      </c>
      <c r="L251">
        <v>-13.311256545513601</v>
      </c>
      <c r="M251">
        <v>2796.8941969058101</v>
      </c>
      <c r="N251">
        <v>0.99620264291759897</v>
      </c>
    </row>
    <row r="252" spans="1:14" x14ac:dyDescent="0.25">
      <c r="A252">
        <v>251</v>
      </c>
      <c r="B252" t="s">
        <v>349</v>
      </c>
      <c r="C252">
        <v>-13.238030936357299</v>
      </c>
      <c r="D252">
        <v>2796.9866463772601</v>
      </c>
      <c r="E252">
        <v>0.99622365695642701</v>
      </c>
      <c r="F252" t="s">
        <v>169</v>
      </c>
      <c r="G252" t="s">
        <v>169</v>
      </c>
      <c r="H252" t="s">
        <v>169</v>
      </c>
      <c r="I252">
        <v>-13.1508570460207</v>
      </c>
      <c r="J252">
        <v>2796.37244840723</v>
      </c>
      <c r="K252">
        <v>0.99624770043535404</v>
      </c>
      <c r="L252">
        <v>-13.311256545486399</v>
      </c>
      <c r="M252">
        <v>2796.8941968885001</v>
      </c>
      <c r="N252">
        <v>0.99620264291758298</v>
      </c>
    </row>
    <row r="253" spans="1:14" x14ac:dyDescent="0.25">
      <c r="A253">
        <v>252</v>
      </c>
      <c r="B253" t="s">
        <v>350</v>
      </c>
      <c r="C253">
        <v>-13.238030936357299</v>
      </c>
      <c r="D253">
        <v>2796.98664637714</v>
      </c>
      <c r="E253">
        <v>0.99622365695642701</v>
      </c>
      <c r="F253" t="s">
        <v>169</v>
      </c>
      <c r="G253" t="s">
        <v>169</v>
      </c>
      <c r="H253" t="s">
        <v>169</v>
      </c>
      <c r="I253">
        <v>-13.1508570460205</v>
      </c>
      <c r="J253">
        <v>2796.3724484071399</v>
      </c>
      <c r="K253">
        <v>0.99624770043535404</v>
      </c>
      <c r="L253">
        <v>-13.3112565455223</v>
      </c>
      <c r="M253">
        <v>2796.8941969189</v>
      </c>
      <c r="N253">
        <v>0.99620264291761396</v>
      </c>
    </row>
    <row r="254" spans="1:14" x14ac:dyDescent="0.25">
      <c r="A254">
        <v>253</v>
      </c>
      <c r="B254" t="s">
        <v>351</v>
      </c>
      <c r="C254">
        <v>4.3286795133989902</v>
      </c>
      <c r="D254">
        <v>1.4220130639106701</v>
      </c>
      <c r="E254">
        <v>2.3341599028144401E-3</v>
      </c>
      <c r="F254" t="s">
        <v>169</v>
      </c>
      <c r="G254" t="s">
        <v>169</v>
      </c>
      <c r="H254" t="s">
        <v>169</v>
      </c>
      <c r="I254">
        <v>4.4167908574718799</v>
      </c>
      <c r="J254">
        <v>1.4290649462713001</v>
      </c>
      <c r="K254">
        <v>1.9969476615876798E-3</v>
      </c>
      <c r="L254">
        <v>4.25561735902075</v>
      </c>
      <c r="M254">
        <v>1.42193148714934</v>
      </c>
      <c r="N254">
        <v>2.7639210820845301E-3</v>
      </c>
    </row>
    <row r="255" spans="1:14" x14ac:dyDescent="0.25">
      <c r="A255">
        <v>254</v>
      </c>
      <c r="B255" t="s">
        <v>352</v>
      </c>
      <c r="C255">
        <v>-13.193393288348499</v>
      </c>
      <c r="D255">
        <v>3956.18033160605</v>
      </c>
      <c r="E255">
        <v>0.99733915433199305</v>
      </c>
      <c r="F255" t="s">
        <v>169</v>
      </c>
      <c r="G255" t="s">
        <v>169</v>
      </c>
      <c r="H255" t="s">
        <v>169</v>
      </c>
      <c r="I255">
        <v>-13.0807791557356</v>
      </c>
      <c r="J255">
        <v>3956.1803350351202</v>
      </c>
      <c r="K255">
        <v>0.99736186628742995</v>
      </c>
      <c r="L255">
        <v>-13.261511611084201</v>
      </c>
      <c r="M255">
        <v>3956.1803315168199</v>
      </c>
      <c r="N255">
        <v>0.99732541626903504</v>
      </c>
    </row>
    <row r="256" spans="1:14" x14ac:dyDescent="0.25">
      <c r="A256">
        <v>255</v>
      </c>
      <c r="B256" t="s">
        <v>353</v>
      </c>
      <c r="C256">
        <v>-13.193393288343</v>
      </c>
      <c r="D256">
        <v>3956.1803315979701</v>
      </c>
      <c r="E256">
        <v>0.99733915433198905</v>
      </c>
      <c r="F256" t="s">
        <v>169</v>
      </c>
      <c r="G256" t="s">
        <v>169</v>
      </c>
      <c r="H256" t="s">
        <v>169</v>
      </c>
      <c r="I256">
        <v>-13.0807791557285</v>
      </c>
      <c r="J256">
        <v>3956.1803350287</v>
      </c>
      <c r="K256">
        <v>0.99736186628742696</v>
      </c>
      <c r="L256">
        <v>-13.2615116110827</v>
      </c>
      <c r="M256">
        <v>3956.1803315157999</v>
      </c>
      <c r="N256">
        <v>0.99732541626903504</v>
      </c>
    </row>
    <row r="257" spans="1:14" x14ac:dyDescent="0.25">
      <c r="A257">
        <v>256</v>
      </c>
      <c r="B257" t="s">
        <v>354</v>
      </c>
      <c r="C257">
        <v>-13.193393288343501</v>
      </c>
      <c r="D257">
        <v>3956.18033159897</v>
      </c>
      <c r="E257">
        <v>0.99733915433198905</v>
      </c>
      <c r="F257" t="s">
        <v>169</v>
      </c>
      <c r="G257" t="s">
        <v>169</v>
      </c>
      <c r="H257" t="s">
        <v>169</v>
      </c>
      <c r="I257">
        <v>-13.0807791557289</v>
      </c>
      <c r="J257">
        <v>3956.1803350302198</v>
      </c>
      <c r="K257">
        <v>0.99736186628742796</v>
      </c>
      <c r="L257">
        <v>-13.261511611083501</v>
      </c>
      <c r="M257">
        <v>3956.1803315155498</v>
      </c>
      <c r="N257">
        <v>0.99732541626903504</v>
      </c>
    </row>
    <row r="258" spans="1:14" x14ac:dyDescent="0.25">
      <c r="A258">
        <v>257</v>
      </c>
      <c r="B258" t="s">
        <v>355</v>
      </c>
      <c r="C258">
        <v>-13.1933932883436</v>
      </c>
      <c r="D258">
        <v>3956.1803315992402</v>
      </c>
      <c r="E258">
        <v>0.99733915433198905</v>
      </c>
      <c r="F258" t="s">
        <v>169</v>
      </c>
      <c r="G258" t="s">
        <v>169</v>
      </c>
      <c r="H258" t="s">
        <v>169</v>
      </c>
      <c r="I258">
        <v>-13.080779155730299</v>
      </c>
      <c r="J258">
        <v>3956.18033503075</v>
      </c>
      <c r="K258">
        <v>0.99736186628742796</v>
      </c>
      <c r="L258">
        <v>-13.261511611082501</v>
      </c>
      <c r="M258">
        <v>3956.1803315157599</v>
      </c>
      <c r="N258">
        <v>0.99732541626903504</v>
      </c>
    </row>
    <row r="259" spans="1:14" x14ac:dyDescent="0.25">
      <c r="A259">
        <v>258</v>
      </c>
      <c r="B259" t="s">
        <v>356</v>
      </c>
      <c r="C259">
        <v>-13.193393288375599</v>
      </c>
      <c r="D259">
        <v>3956.1803316293999</v>
      </c>
      <c r="E259">
        <v>0.99733915433200304</v>
      </c>
      <c r="F259" t="s">
        <v>169</v>
      </c>
      <c r="G259" t="s">
        <v>169</v>
      </c>
      <c r="H259" t="s">
        <v>169</v>
      </c>
      <c r="I259">
        <v>-13.0807791557302</v>
      </c>
      <c r="J259">
        <v>3956.1803350309801</v>
      </c>
      <c r="K259">
        <v>0.99736186628742796</v>
      </c>
      <c r="L259">
        <v>-13.2615116110805</v>
      </c>
      <c r="M259">
        <v>3956.18033152814</v>
      </c>
      <c r="N259">
        <v>0.99732541626904403</v>
      </c>
    </row>
    <row r="260" spans="1:14" x14ac:dyDescent="0.25">
      <c r="A260">
        <v>259</v>
      </c>
      <c r="B260" t="s">
        <v>357</v>
      </c>
      <c r="C260">
        <v>-13.193393288342801</v>
      </c>
      <c r="D260">
        <v>3956.1803315976199</v>
      </c>
      <c r="E260">
        <v>0.99733915433198805</v>
      </c>
      <c r="F260" t="s">
        <v>169</v>
      </c>
      <c r="G260" t="s">
        <v>169</v>
      </c>
      <c r="H260" t="s">
        <v>169</v>
      </c>
      <c r="I260">
        <v>-13.080779155729401</v>
      </c>
      <c r="J260">
        <v>3956.18033502968</v>
      </c>
      <c r="K260">
        <v>0.99736186628742796</v>
      </c>
      <c r="L260">
        <v>-13.2615116110822</v>
      </c>
      <c r="M260">
        <v>3956.1803315158299</v>
      </c>
      <c r="N260">
        <v>0.99732541626903504</v>
      </c>
    </row>
    <row r="261" spans="1:14" x14ac:dyDescent="0.25">
      <c r="A261">
        <v>260</v>
      </c>
      <c r="B261" t="s">
        <v>358</v>
      </c>
      <c r="C261">
        <v>-13.193393288336299</v>
      </c>
      <c r="D261">
        <v>3956.1803315982002</v>
      </c>
      <c r="E261">
        <v>0.99733915433199005</v>
      </c>
      <c r="F261" t="s">
        <v>169</v>
      </c>
      <c r="G261" t="s">
        <v>169</v>
      </c>
      <c r="H261" t="s">
        <v>169</v>
      </c>
      <c r="I261">
        <v>-13.080779155729701</v>
      </c>
      <c r="J261">
        <v>3956.1803350303799</v>
      </c>
      <c r="K261">
        <v>0.99736186628742796</v>
      </c>
      <c r="L261">
        <v>-13.2615116110812</v>
      </c>
      <c r="M261">
        <v>3956.18033151397</v>
      </c>
      <c r="N261">
        <v>0.99732541626903404</v>
      </c>
    </row>
    <row r="262" spans="1:14" x14ac:dyDescent="0.25">
      <c r="A262">
        <v>261</v>
      </c>
      <c r="B262" t="s">
        <v>359</v>
      </c>
      <c r="C262">
        <v>-13.193393288343801</v>
      </c>
      <c r="D262">
        <v>3956.1803315994098</v>
      </c>
      <c r="E262">
        <v>0.99733915433198905</v>
      </c>
      <c r="F262" t="s">
        <v>169</v>
      </c>
      <c r="G262" t="s">
        <v>169</v>
      </c>
      <c r="H262" t="s">
        <v>169</v>
      </c>
      <c r="I262">
        <v>-13.080779155698799</v>
      </c>
      <c r="J262">
        <v>3956.1803349962101</v>
      </c>
      <c r="K262">
        <v>0.99736186628741197</v>
      </c>
      <c r="L262">
        <v>-13.2615116110826</v>
      </c>
      <c r="M262">
        <v>3956.1803315155698</v>
      </c>
      <c r="N262">
        <v>0.99732541626903504</v>
      </c>
    </row>
    <row r="263" spans="1:14" x14ac:dyDescent="0.25">
      <c r="A263">
        <v>262</v>
      </c>
      <c r="B263" t="s">
        <v>360</v>
      </c>
      <c r="C263">
        <v>-13.193393288343801</v>
      </c>
      <c r="D263">
        <v>3956.1803315993998</v>
      </c>
      <c r="E263">
        <v>0.99733915433198905</v>
      </c>
      <c r="F263" t="s">
        <v>169</v>
      </c>
      <c r="G263" t="s">
        <v>169</v>
      </c>
      <c r="H263" t="s">
        <v>169</v>
      </c>
      <c r="I263">
        <v>-13.0807791557333</v>
      </c>
      <c r="J263">
        <v>3956.1803350259602</v>
      </c>
      <c r="K263">
        <v>0.99736186628742396</v>
      </c>
      <c r="L263">
        <v>-13.2615116110809</v>
      </c>
      <c r="M263">
        <v>3956.1803315146199</v>
      </c>
      <c r="N263">
        <v>0.99732541626903504</v>
      </c>
    </row>
    <row r="264" spans="1:14" x14ac:dyDescent="0.25">
      <c r="A264">
        <v>263</v>
      </c>
      <c r="B264" t="s">
        <v>361</v>
      </c>
      <c r="C264">
        <v>-13.1933932883436</v>
      </c>
      <c r="D264">
        <v>3956.1803315990901</v>
      </c>
      <c r="E264">
        <v>0.99733915433198905</v>
      </c>
      <c r="F264" t="s">
        <v>169</v>
      </c>
      <c r="G264" t="s">
        <v>169</v>
      </c>
      <c r="H264" t="s">
        <v>169</v>
      </c>
      <c r="I264">
        <v>-13.0807791557302</v>
      </c>
      <c r="J264">
        <v>3956.18033503065</v>
      </c>
      <c r="K264">
        <v>0.99736186628742796</v>
      </c>
      <c r="L264">
        <v>-13.261511611082</v>
      </c>
      <c r="M264">
        <v>3956.1803315168199</v>
      </c>
      <c r="N264">
        <v>0.99732541626903604</v>
      </c>
    </row>
    <row r="265" spans="1:14" x14ac:dyDescent="0.25">
      <c r="A265">
        <v>264</v>
      </c>
      <c r="B265" t="s">
        <v>362</v>
      </c>
      <c r="C265">
        <v>-13.193393288344</v>
      </c>
      <c r="D265">
        <v>3956.1803315999</v>
      </c>
      <c r="E265">
        <v>0.99733915433199005</v>
      </c>
      <c r="F265" t="s">
        <v>169</v>
      </c>
      <c r="G265" t="s">
        <v>169</v>
      </c>
      <c r="H265" t="s">
        <v>169</v>
      </c>
      <c r="I265">
        <v>-13.0807791557282</v>
      </c>
      <c r="J265">
        <v>3956.18033502862</v>
      </c>
      <c r="K265">
        <v>0.99736186628742696</v>
      </c>
      <c r="L265">
        <v>-13.2615116110822</v>
      </c>
      <c r="M265">
        <v>3956.1803315162001</v>
      </c>
      <c r="N265">
        <v>0.99732541626903504</v>
      </c>
    </row>
    <row r="266" spans="1:14" x14ac:dyDescent="0.25">
      <c r="A266">
        <v>265</v>
      </c>
      <c r="B266" t="s">
        <v>363</v>
      </c>
      <c r="C266">
        <v>-13.193393288348201</v>
      </c>
      <c r="D266">
        <v>3956.1803316598198</v>
      </c>
      <c r="E266">
        <v>0.99733915433202902</v>
      </c>
      <c r="F266" t="s">
        <v>169</v>
      </c>
      <c r="G266" t="s">
        <v>169</v>
      </c>
      <c r="H266" t="s">
        <v>169</v>
      </c>
      <c r="I266">
        <v>-13.0807791557291</v>
      </c>
      <c r="J266">
        <v>3956.1803350292398</v>
      </c>
      <c r="K266">
        <v>0.99736186628742796</v>
      </c>
      <c r="L266">
        <v>-13.261511611083399</v>
      </c>
      <c r="M266">
        <v>3956.1803315151801</v>
      </c>
      <c r="N266">
        <v>0.99732541626903404</v>
      </c>
    </row>
    <row r="267" spans="1:14" x14ac:dyDescent="0.25">
      <c r="A267">
        <v>266</v>
      </c>
      <c r="B267" t="s">
        <v>364</v>
      </c>
      <c r="C267">
        <v>-13.193393288344</v>
      </c>
      <c r="D267">
        <v>3956.1803315983898</v>
      </c>
      <c r="E267">
        <v>0.99733915433198905</v>
      </c>
      <c r="F267" t="s">
        <v>169</v>
      </c>
      <c r="G267" t="s">
        <v>169</v>
      </c>
      <c r="H267" t="s">
        <v>169</v>
      </c>
      <c r="I267">
        <v>-13.080779155729701</v>
      </c>
      <c r="J267">
        <v>3956.1803350299601</v>
      </c>
      <c r="K267">
        <v>0.99736186628742796</v>
      </c>
      <c r="L267">
        <v>-13.2615116110805</v>
      </c>
      <c r="M267">
        <v>3956.1803315146299</v>
      </c>
      <c r="N267">
        <v>0.99732541626903504</v>
      </c>
    </row>
    <row r="268" spans="1:14" x14ac:dyDescent="0.25">
      <c r="A268">
        <v>267</v>
      </c>
      <c r="B268" t="s">
        <v>365</v>
      </c>
      <c r="C268">
        <v>-13.1933932883429</v>
      </c>
      <c r="D268">
        <v>3956.1803315977099</v>
      </c>
      <c r="E268">
        <v>0.99733915433198805</v>
      </c>
      <c r="F268" t="s">
        <v>169</v>
      </c>
      <c r="G268" t="s">
        <v>169</v>
      </c>
      <c r="H268" t="s">
        <v>169</v>
      </c>
      <c r="I268">
        <v>-13.0807791557298</v>
      </c>
      <c r="J268">
        <v>3956.1803350301502</v>
      </c>
      <c r="K268">
        <v>0.99736186628742796</v>
      </c>
      <c r="L268">
        <v>-13.2615116110827</v>
      </c>
      <c r="M268">
        <v>3956.18033151602</v>
      </c>
      <c r="N268">
        <v>0.99732541626903504</v>
      </c>
    </row>
    <row r="269" spans="1:14" x14ac:dyDescent="0.25">
      <c r="A269">
        <v>268</v>
      </c>
      <c r="B269" t="s">
        <v>366</v>
      </c>
      <c r="C269">
        <v>-13.193393288343101</v>
      </c>
      <c r="D269">
        <v>3956.1803315983002</v>
      </c>
      <c r="E269">
        <v>0.99733915433198905</v>
      </c>
      <c r="F269" t="s">
        <v>169</v>
      </c>
      <c r="G269" t="s">
        <v>169</v>
      </c>
      <c r="H269" t="s">
        <v>169</v>
      </c>
      <c r="I269">
        <v>-13.080779155730101</v>
      </c>
      <c r="J269">
        <v>3956.1803350300502</v>
      </c>
      <c r="K269">
        <v>0.99736186628742796</v>
      </c>
      <c r="L269">
        <v>-13.261511611082501</v>
      </c>
      <c r="M269">
        <v>3956.1803315156599</v>
      </c>
      <c r="N269">
        <v>0.99732541626903504</v>
      </c>
    </row>
    <row r="270" spans="1:14" x14ac:dyDescent="0.25">
      <c r="A270">
        <v>269</v>
      </c>
      <c r="B270" t="s">
        <v>367</v>
      </c>
      <c r="C270">
        <v>-13.1933932883439</v>
      </c>
      <c r="D270">
        <v>3956.1803315993002</v>
      </c>
      <c r="E270">
        <v>0.99733915433198905</v>
      </c>
      <c r="F270" t="s">
        <v>169</v>
      </c>
      <c r="G270" t="s">
        <v>169</v>
      </c>
      <c r="H270" t="s">
        <v>169</v>
      </c>
      <c r="I270">
        <v>-13.0807791557286</v>
      </c>
      <c r="J270">
        <v>3956.1803350286</v>
      </c>
      <c r="K270">
        <v>0.99736186628742696</v>
      </c>
      <c r="L270">
        <v>-13.261511611078999</v>
      </c>
      <c r="M270">
        <v>3956.1803315152301</v>
      </c>
      <c r="N270">
        <v>0.99732541626903504</v>
      </c>
    </row>
    <row r="271" spans="1:14" x14ac:dyDescent="0.25">
      <c r="A271">
        <v>270</v>
      </c>
      <c r="B271" t="s">
        <v>368</v>
      </c>
      <c r="C271">
        <v>-13.193393288351301</v>
      </c>
      <c r="D271">
        <v>3956.18033158869</v>
      </c>
      <c r="E271">
        <v>0.99733915433198095</v>
      </c>
      <c r="F271" t="s">
        <v>169</v>
      </c>
      <c r="G271" t="s">
        <v>169</v>
      </c>
      <c r="H271" t="s">
        <v>169</v>
      </c>
      <c r="I271">
        <v>-13.080779155728999</v>
      </c>
      <c r="J271">
        <v>3956.18033503577</v>
      </c>
      <c r="K271">
        <v>0.99736186628743195</v>
      </c>
      <c r="L271">
        <v>-13.2615116110833</v>
      </c>
      <c r="M271">
        <v>3956.1803315161101</v>
      </c>
      <c r="N271">
        <v>0.99732541626903504</v>
      </c>
    </row>
    <row r="272" spans="1:14" x14ac:dyDescent="0.25">
      <c r="A272">
        <v>271</v>
      </c>
      <c r="B272" t="s">
        <v>369</v>
      </c>
      <c r="C272">
        <v>-13.1933932883433</v>
      </c>
      <c r="D272">
        <v>3956.1803315982002</v>
      </c>
      <c r="E272">
        <v>0.99733915433198905</v>
      </c>
      <c r="F272" t="s">
        <v>169</v>
      </c>
      <c r="G272" t="s">
        <v>169</v>
      </c>
      <c r="H272" t="s">
        <v>169</v>
      </c>
      <c r="I272">
        <v>-13.0807791557295</v>
      </c>
      <c r="J272">
        <v>3956.1803350291302</v>
      </c>
      <c r="K272">
        <v>0.99736186628742696</v>
      </c>
      <c r="L272">
        <v>-13.261511611082399</v>
      </c>
      <c r="M272">
        <v>3956.1803315153602</v>
      </c>
      <c r="N272">
        <v>0.99732541626903504</v>
      </c>
    </row>
    <row r="273" spans="1:14" x14ac:dyDescent="0.25">
      <c r="A273">
        <v>272</v>
      </c>
      <c r="B273" t="s">
        <v>370</v>
      </c>
      <c r="C273">
        <v>-13.1933932883416</v>
      </c>
      <c r="D273">
        <v>3956.1803315935799</v>
      </c>
      <c r="E273">
        <v>0.99733915433198606</v>
      </c>
      <c r="F273" t="s">
        <v>169</v>
      </c>
      <c r="G273" t="s">
        <v>169</v>
      </c>
      <c r="H273" t="s">
        <v>169</v>
      </c>
      <c r="I273">
        <v>-13.0807791557319</v>
      </c>
      <c r="J273">
        <v>3956.1803350340901</v>
      </c>
      <c r="K273">
        <v>0.99736186628742995</v>
      </c>
      <c r="L273">
        <v>-13.261511611087</v>
      </c>
      <c r="M273">
        <v>3956.1803315194702</v>
      </c>
      <c r="N273">
        <v>0.99732541626903704</v>
      </c>
    </row>
    <row r="274" spans="1:14" x14ac:dyDescent="0.25">
      <c r="A274">
        <v>273</v>
      </c>
      <c r="B274" t="s">
        <v>371</v>
      </c>
      <c r="C274">
        <v>-13.193393288343801</v>
      </c>
      <c r="D274">
        <v>3956.1803315993102</v>
      </c>
      <c r="E274">
        <v>0.99733915433198905</v>
      </c>
      <c r="F274" t="s">
        <v>169</v>
      </c>
      <c r="G274" t="s">
        <v>169</v>
      </c>
      <c r="H274" t="s">
        <v>169</v>
      </c>
      <c r="I274">
        <v>-13.0807791557298</v>
      </c>
      <c r="J274">
        <v>3956.1803350300602</v>
      </c>
      <c r="K274">
        <v>0.99736186628742796</v>
      </c>
      <c r="L274">
        <v>-13.2615116110701</v>
      </c>
      <c r="M274">
        <v>3956.1803314915701</v>
      </c>
      <c r="N274">
        <v>0.99732541626902105</v>
      </c>
    </row>
    <row r="275" spans="1:14" x14ac:dyDescent="0.25">
      <c r="A275">
        <v>274</v>
      </c>
      <c r="B275" t="s">
        <v>372</v>
      </c>
      <c r="C275">
        <v>-13.1933932883433</v>
      </c>
      <c r="D275">
        <v>3956.1803315984098</v>
      </c>
      <c r="E275">
        <v>0.99733915433198905</v>
      </c>
      <c r="F275" t="s">
        <v>169</v>
      </c>
      <c r="G275" t="s">
        <v>169</v>
      </c>
      <c r="H275" t="s">
        <v>169</v>
      </c>
      <c r="I275">
        <v>-13.0807791557295</v>
      </c>
      <c r="J275">
        <v>3956.1803350300902</v>
      </c>
      <c r="K275">
        <v>0.99736186628742796</v>
      </c>
      <c r="L275">
        <v>-13.261511611083201</v>
      </c>
      <c r="M275">
        <v>3956.18033151687</v>
      </c>
      <c r="N275">
        <v>0.99732541626903604</v>
      </c>
    </row>
    <row r="276" spans="1:14" x14ac:dyDescent="0.25">
      <c r="A276">
        <v>275</v>
      </c>
      <c r="B276" t="s">
        <v>373</v>
      </c>
      <c r="C276">
        <v>-13.1933932883433</v>
      </c>
      <c r="D276">
        <v>3956.1803315983898</v>
      </c>
      <c r="E276">
        <v>0.99733915433198905</v>
      </c>
      <c r="F276" t="s">
        <v>169</v>
      </c>
      <c r="G276" t="s">
        <v>169</v>
      </c>
      <c r="H276" t="s">
        <v>169</v>
      </c>
      <c r="I276">
        <v>-13.0807791557299</v>
      </c>
      <c r="J276">
        <v>3956.18033502964</v>
      </c>
      <c r="K276">
        <v>0.99736186628742796</v>
      </c>
      <c r="L276">
        <v>-13.261511611079699</v>
      </c>
      <c r="M276">
        <v>3956.18033153018</v>
      </c>
      <c r="N276">
        <v>0.99732541626904503</v>
      </c>
    </row>
    <row r="277" spans="1:14" x14ac:dyDescent="0.25">
      <c r="A277">
        <v>276</v>
      </c>
      <c r="B277" t="s">
        <v>374</v>
      </c>
      <c r="C277">
        <v>-13.193393288343399</v>
      </c>
      <c r="D277">
        <v>3956.1803315984498</v>
      </c>
      <c r="E277">
        <v>0.99733915433198905</v>
      </c>
      <c r="F277" t="s">
        <v>169</v>
      </c>
      <c r="G277" t="s">
        <v>169</v>
      </c>
      <c r="H277" t="s">
        <v>169</v>
      </c>
      <c r="I277">
        <v>-13.080779155729401</v>
      </c>
      <c r="J277">
        <v>3956.18033502968</v>
      </c>
      <c r="K277">
        <v>0.99736186628742796</v>
      </c>
      <c r="L277">
        <v>-13.261511611082399</v>
      </c>
      <c r="M277">
        <v>3956.1803315177499</v>
      </c>
      <c r="N277">
        <v>0.99732541626903604</v>
      </c>
    </row>
    <row r="278" spans="1:14" x14ac:dyDescent="0.25">
      <c r="A278">
        <v>277</v>
      </c>
      <c r="B278" t="s">
        <v>375</v>
      </c>
      <c r="C278">
        <v>-13.193393288256299</v>
      </c>
      <c r="D278">
        <v>3956.1803316045998</v>
      </c>
      <c r="E278">
        <v>0.99733915433201104</v>
      </c>
      <c r="F278" t="s">
        <v>169</v>
      </c>
      <c r="G278" t="s">
        <v>169</v>
      </c>
      <c r="H278" t="s">
        <v>169</v>
      </c>
      <c r="I278">
        <v>-13.0807791557309</v>
      </c>
      <c r="J278">
        <v>3956.18033503161</v>
      </c>
      <c r="K278">
        <v>0.99736186628742896</v>
      </c>
      <c r="L278">
        <v>-13.2615116110861</v>
      </c>
      <c r="M278">
        <v>3956.1803315192401</v>
      </c>
      <c r="N278">
        <v>0.99732541626903704</v>
      </c>
    </row>
    <row r="279" spans="1:14" x14ac:dyDescent="0.25">
      <c r="A279">
        <v>278</v>
      </c>
      <c r="B279" t="s">
        <v>376</v>
      </c>
      <c r="C279">
        <v>-13.193393288346</v>
      </c>
      <c r="D279">
        <v>3956.1803316024102</v>
      </c>
      <c r="E279">
        <v>0.99733915433199105</v>
      </c>
      <c r="F279" t="s">
        <v>169</v>
      </c>
      <c r="G279" t="s">
        <v>169</v>
      </c>
      <c r="H279" t="s">
        <v>169</v>
      </c>
      <c r="I279">
        <v>-13.080779155723601</v>
      </c>
      <c r="J279">
        <v>3956.18033502153</v>
      </c>
      <c r="K279">
        <v>0.99736186628742296</v>
      </c>
      <c r="L279">
        <v>-13.261511611083399</v>
      </c>
      <c r="M279">
        <v>3956.1803315171601</v>
      </c>
      <c r="N279">
        <v>0.99732541626903604</v>
      </c>
    </row>
    <row r="280" spans="1:14" x14ac:dyDescent="0.25">
      <c r="A280">
        <v>279</v>
      </c>
      <c r="B280" t="s">
        <v>377</v>
      </c>
      <c r="C280">
        <v>-13.1933932883429</v>
      </c>
      <c r="D280">
        <v>3956.18033159781</v>
      </c>
      <c r="E280">
        <v>0.99733915433198805</v>
      </c>
      <c r="F280" t="s">
        <v>169</v>
      </c>
      <c r="G280" t="s">
        <v>169</v>
      </c>
      <c r="H280" t="s">
        <v>169</v>
      </c>
      <c r="I280">
        <v>-13.0807791557296</v>
      </c>
      <c r="J280">
        <v>3956.1803350300802</v>
      </c>
      <c r="K280">
        <v>0.99736186628742796</v>
      </c>
      <c r="L280">
        <v>-13.2615116110836</v>
      </c>
      <c r="M280">
        <v>3956.1803315182001</v>
      </c>
      <c r="N280">
        <v>0.99732541626903604</v>
      </c>
    </row>
    <row r="281" spans="1:14" x14ac:dyDescent="0.25">
      <c r="A281">
        <v>280</v>
      </c>
      <c r="B281" t="s">
        <v>378</v>
      </c>
      <c r="C281">
        <v>-13.1933932883429</v>
      </c>
      <c r="D281">
        <v>3956.18033159785</v>
      </c>
      <c r="E281">
        <v>0.99733915433198905</v>
      </c>
      <c r="F281" t="s">
        <v>169</v>
      </c>
      <c r="G281" t="s">
        <v>169</v>
      </c>
      <c r="H281" t="s">
        <v>169</v>
      </c>
      <c r="I281">
        <v>-13.0807791557282</v>
      </c>
      <c r="J281">
        <v>3956.18033502656</v>
      </c>
      <c r="K281">
        <v>0.99736186628742596</v>
      </c>
      <c r="L281">
        <v>-13.261511611082801</v>
      </c>
      <c r="M281">
        <v>3956.1803315162101</v>
      </c>
      <c r="N281">
        <v>0.99732541626903504</v>
      </c>
    </row>
    <row r="282" spans="1:14" x14ac:dyDescent="0.25">
      <c r="A282">
        <v>281</v>
      </c>
      <c r="B282" t="s">
        <v>379</v>
      </c>
      <c r="C282">
        <v>-13.193393288343801</v>
      </c>
      <c r="D282">
        <v>3956.1803315986199</v>
      </c>
      <c r="E282">
        <v>0.99733915433198905</v>
      </c>
      <c r="F282" t="s">
        <v>169</v>
      </c>
      <c r="G282" t="s">
        <v>169</v>
      </c>
      <c r="H282" t="s">
        <v>169</v>
      </c>
      <c r="I282">
        <v>-13.080779155729701</v>
      </c>
      <c r="J282">
        <v>3956.1803350301302</v>
      </c>
      <c r="K282">
        <v>0.99736186628742796</v>
      </c>
      <c r="L282">
        <v>-13.261511611083399</v>
      </c>
      <c r="M282">
        <v>3956.1803315174402</v>
      </c>
      <c r="N282">
        <v>0.99732541626903604</v>
      </c>
    </row>
    <row r="283" spans="1:14" x14ac:dyDescent="0.25">
      <c r="A283">
        <v>282</v>
      </c>
      <c r="B283" t="s">
        <v>380</v>
      </c>
      <c r="C283">
        <v>-13.193393288359401</v>
      </c>
      <c r="D283">
        <v>3956.1803316096202</v>
      </c>
      <c r="E283">
        <v>0.99733915433199305</v>
      </c>
      <c r="F283" t="s">
        <v>169</v>
      </c>
      <c r="G283" t="s">
        <v>169</v>
      </c>
      <c r="H283" t="s">
        <v>169</v>
      </c>
      <c r="I283">
        <v>-13.0807791557299</v>
      </c>
      <c r="J283">
        <v>3956.1803350302398</v>
      </c>
      <c r="K283">
        <v>0.99736186628742796</v>
      </c>
      <c r="L283">
        <v>-13.261511611083201</v>
      </c>
      <c r="M283">
        <v>3956.18033151695</v>
      </c>
      <c r="N283">
        <v>0.99732541626903604</v>
      </c>
    </row>
    <row r="284" spans="1:14" x14ac:dyDescent="0.25">
      <c r="A284">
        <v>283</v>
      </c>
      <c r="B284" t="s">
        <v>381</v>
      </c>
      <c r="C284">
        <v>-13.193393288343</v>
      </c>
      <c r="D284">
        <v>3956.1803315983602</v>
      </c>
      <c r="E284">
        <v>0.99733915433198905</v>
      </c>
      <c r="F284" t="s">
        <v>169</v>
      </c>
      <c r="G284" t="s">
        <v>169</v>
      </c>
      <c r="H284" t="s">
        <v>169</v>
      </c>
      <c r="I284">
        <v>-13.080779155730101</v>
      </c>
      <c r="J284">
        <v>3956.1803350314799</v>
      </c>
      <c r="K284">
        <v>0.99736186628742896</v>
      </c>
      <c r="L284">
        <v>-13.2615116110829</v>
      </c>
      <c r="M284">
        <v>3956.1803315163502</v>
      </c>
      <c r="N284">
        <v>0.99732541626903504</v>
      </c>
    </row>
    <row r="285" spans="1:14" x14ac:dyDescent="0.25">
      <c r="A285">
        <v>284</v>
      </c>
      <c r="B285" t="s">
        <v>382</v>
      </c>
      <c r="C285">
        <v>-13.193393288332899</v>
      </c>
      <c r="D285">
        <v>3956.18033158766</v>
      </c>
      <c r="E285">
        <v>0.99733915433198395</v>
      </c>
      <c r="F285" t="s">
        <v>169</v>
      </c>
      <c r="G285" t="s">
        <v>169</v>
      </c>
      <c r="H285" t="s">
        <v>169</v>
      </c>
      <c r="I285">
        <v>-13.080779155729999</v>
      </c>
      <c r="J285">
        <v>3956.1803350308101</v>
      </c>
      <c r="K285">
        <v>0.99736186628742796</v>
      </c>
      <c r="L285">
        <v>-13.2615116110833</v>
      </c>
      <c r="M285">
        <v>3956.1803315175398</v>
      </c>
      <c r="N285">
        <v>0.99732541626903604</v>
      </c>
    </row>
    <row r="286" spans="1:14" x14ac:dyDescent="0.25">
      <c r="A286">
        <v>285</v>
      </c>
      <c r="B286" t="s">
        <v>383</v>
      </c>
      <c r="C286">
        <v>-13.1933932883425</v>
      </c>
      <c r="D286">
        <v>3956.1803315973002</v>
      </c>
      <c r="E286">
        <v>0.99733915433198805</v>
      </c>
      <c r="F286" t="s">
        <v>169</v>
      </c>
      <c r="G286" t="s">
        <v>169</v>
      </c>
      <c r="H286" t="s">
        <v>169</v>
      </c>
      <c r="I286">
        <v>-13.080779155732399</v>
      </c>
      <c r="J286">
        <v>3956.1803350323798</v>
      </c>
      <c r="K286">
        <v>0.99736186628742896</v>
      </c>
      <c r="L286">
        <v>-13.261511611083799</v>
      </c>
      <c r="M286">
        <v>3956.1803315181601</v>
      </c>
      <c r="N286">
        <v>0.99732541626903604</v>
      </c>
    </row>
    <row r="287" spans="1:14" x14ac:dyDescent="0.25">
      <c r="A287">
        <v>286</v>
      </c>
      <c r="B287" t="s">
        <v>384</v>
      </c>
      <c r="C287">
        <v>-13.1933932883423</v>
      </c>
      <c r="D287">
        <v>3956.1803315965199</v>
      </c>
      <c r="E287">
        <v>0.99733915433198805</v>
      </c>
      <c r="F287" t="s">
        <v>169</v>
      </c>
      <c r="G287" t="s">
        <v>169</v>
      </c>
      <c r="H287" t="s">
        <v>169</v>
      </c>
      <c r="I287">
        <v>-13.080779155734101</v>
      </c>
      <c r="J287">
        <v>3956.1803350355099</v>
      </c>
      <c r="K287">
        <v>0.99736186628743095</v>
      </c>
      <c r="L287">
        <v>-13.2615116110829</v>
      </c>
      <c r="M287">
        <v>3956.1803315165598</v>
      </c>
      <c r="N287">
        <v>0.99732541626903504</v>
      </c>
    </row>
    <row r="288" spans="1:14" x14ac:dyDescent="0.25">
      <c r="A288">
        <v>287</v>
      </c>
      <c r="B288" t="s">
        <v>385</v>
      </c>
      <c r="C288">
        <v>-13.1933932883432</v>
      </c>
      <c r="D288">
        <v>3956.1803315983602</v>
      </c>
      <c r="E288">
        <v>0.99733915433198905</v>
      </c>
      <c r="F288" t="s">
        <v>169</v>
      </c>
      <c r="G288" t="s">
        <v>169</v>
      </c>
      <c r="H288" t="s">
        <v>169</v>
      </c>
      <c r="I288">
        <v>-13.0807791557299</v>
      </c>
      <c r="J288">
        <v>3956.1803350309401</v>
      </c>
      <c r="K288">
        <v>0.99736186628742796</v>
      </c>
      <c r="L288">
        <v>-13.2615116110827</v>
      </c>
      <c r="M288">
        <v>3956.18033151794</v>
      </c>
      <c r="N288">
        <v>0.99732541626903604</v>
      </c>
    </row>
    <row r="289" spans="1:14" x14ac:dyDescent="0.25">
      <c r="A289">
        <v>288</v>
      </c>
      <c r="B289" t="s">
        <v>386</v>
      </c>
      <c r="C289">
        <v>-13.1933932883429</v>
      </c>
      <c r="D289">
        <v>3956.18033159782</v>
      </c>
      <c r="E289">
        <v>0.99733915433198805</v>
      </c>
      <c r="F289" t="s">
        <v>169</v>
      </c>
      <c r="G289" t="s">
        <v>169</v>
      </c>
      <c r="H289" t="s">
        <v>169</v>
      </c>
      <c r="I289">
        <v>-13.0807791557312</v>
      </c>
      <c r="J289">
        <v>3956.1803350311302</v>
      </c>
      <c r="K289">
        <v>0.99736186628742796</v>
      </c>
      <c r="L289">
        <v>-13.261511611085099</v>
      </c>
      <c r="M289">
        <v>3956.1803315186398</v>
      </c>
      <c r="N289">
        <v>0.99732541626903604</v>
      </c>
    </row>
    <row r="290" spans="1:14" x14ac:dyDescent="0.25">
      <c r="A290">
        <v>289</v>
      </c>
      <c r="B290" t="s">
        <v>387</v>
      </c>
      <c r="C290">
        <v>-13.1933932884049</v>
      </c>
      <c r="D290">
        <v>3956.1803315091702</v>
      </c>
      <c r="E290">
        <v>0.997339154331916</v>
      </c>
      <c r="F290" t="s">
        <v>169</v>
      </c>
      <c r="G290" t="s">
        <v>169</v>
      </c>
      <c r="H290" t="s">
        <v>169</v>
      </c>
      <c r="I290">
        <v>-13.0807791557298</v>
      </c>
      <c r="J290">
        <v>3956.1803350302598</v>
      </c>
      <c r="K290">
        <v>0.99736186628742796</v>
      </c>
      <c r="L290">
        <v>-13.261511611083099</v>
      </c>
      <c r="M290">
        <v>3956.1803315165698</v>
      </c>
      <c r="N290">
        <v>0.99732541626903504</v>
      </c>
    </row>
    <row r="291" spans="1:14" x14ac:dyDescent="0.25">
      <c r="A291">
        <v>290</v>
      </c>
      <c r="B291" t="s">
        <v>388</v>
      </c>
      <c r="C291">
        <v>-13.1933932883432</v>
      </c>
      <c r="D291">
        <v>3956.1803315992101</v>
      </c>
      <c r="E291">
        <v>0.99733915433198905</v>
      </c>
      <c r="F291" t="s">
        <v>169</v>
      </c>
      <c r="G291" t="s">
        <v>169</v>
      </c>
      <c r="H291" t="s">
        <v>169</v>
      </c>
      <c r="I291">
        <v>-13.080779155729701</v>
      </c>
      <c r="J291">
        <v>3956.1803350300302</v>
      </c>
      <c r="K291">
        <v>0.99736186628742796</v>
      </c>
      <c r="L291">
        <v>-13.2615116110843</v>
      </c>
      <c r="M291">
        <v>3956.1803315171301</v>
      </c>
      <c r="N291">
        <v>0.99732541626903604</v>
      </c>
    </row>
    <row r="292" spans="1:14" x14ac:dyDescent="0.25">
      <c r="A292">
        <v>291</v>
      </c>
      <c r="B292" t="s">
        <v>389</v>
      </c>
      <c r="C292">
        <v>-13.193393288343399</v>
      </c>
      <c r="D292">
        <v>3956.18033159882</v>
      </c>
      <c r="E292">
        <v>0.99733915433198905</v>
      </c>
      <c r="F292" t="s">
        <v>169</v>
      </c>
      <c r="G292" t="s">
        <v>169</v>
      </c>
      <c r="H292" t="s">
        <v>169</v>
      </c>
      <c r="I292">
        <v>-13.080779155732801</v>
      </c>
      <c r="J292">
        <v>3956.1803350287901</v>
      </c>
      <c r="K292">
        <v>0.99736186628742596</v>
      </c>
      <c r="L292">
        <v>-13.261511611083</v>
      </c>
      <c r="M292">
        <v>3956.1803315162201</v>
      </c>
      <c r="N292">
        <v>0.99732541626903504</v>
      </c>
    </row>
    <row r="293" spans="1:14" x14ac:dyDescent="0.25">
      <c r="A293">
        <v>292</v>
      </c>
      <c r="B293" t="s">
        <v>390</v>
      </c>
      <c r="C293">
        <v>-13.193393288343101</v>
      </c>
      <c r="D293">
        <v>3956.1803315981301</v>
      </c>
      <c r="E293">
        <v>0.99733915433198905</v>
      </c>
      <c r="F293" t="s">
        <v>169</v>
      </c>
      <c r="G293" t="s">
        <v>169</v>
      </c>
      <c r="H293" t="s">
        <v>169</v>
      </c>
      <c r="I293">
        <v>-13.0807791557193</v>
      </c>
      <c r="J293">
        <v>3956.1803350295299</v>
      </c>
      <c r="K293">
        <v>0.99736186628742995</v>
      </c>
      <c r="L293">
        <v>-13.2615116110833</v>
      </c>
      <c r="M293">
        <v>3956.1803315164998</v>
      </c>
      <c r="N293">
        <v>0.99732541626903504</v>
      </c>
    </row>
    <row r="294" spans="1:14" x14ac:dyDescent="0.25">
      <c r="A294">
        <v>293</v>
      </c>
      <c r="B294" t="s">
        <v>391</v>
      </c>
      <c r="C294">
        <v>-13.1933932883429</v>
      </c>
      <c r="D294">
        <v>3956.1803315977199</v>
      </c>
      <c r="E294">
        <v>0.99733915433198805</v>
      </c>
      <c r="F294" t="s">
        <v>169</v>
      </c>
      <c r="G294" t="s">
        <v>169</v>
      </c>
      <c r="H294" t="s">
        <v>169</v>
      </c>
      <c r="I294">
        <v>-13.080779155731999</v>
      </c>
      <c r="J294">
        <v>3956.1803350229202</v>
      </c>
      <c r="K294">
        <v>0.99736186628742296</v>
      </c>
      <c r="L294">
        <v>-13.261511611083201</v>
      </c>
      <c r="M294">
        <v>3956.1803315166399</v>
      </c>
      <c r="N294">
        <v>0.99732541626903504</v>
      </c>
    </row>
    <row r="295" spans="1:14" x14ac:dyDescent="0.25">
      <c r="A295">
        <v>294</v>
      </c>
      <c r="B295" t="s">
        <v>392</v>
      </c>
      <c r="C295">
        <v>-13.193393288335701</v>
      </c>
      <c r="D295">
        <v>3956.1803316135401</v>
      </c>
      <c r="E295">
        <v>0.99733915433200104</v>
      </c>
      <c r="F295" t="s">
        <v>169</v>
      </c>
      <c r="G295" t="s">
        <v>169</v>
      </c>
      <c r="H295" t="s">
        <v>169</v>
      </c>
      <c r="I295">
        <v>-13.080779155736099</v>
      </c>
      <c r="J295">
        <v>3956.1803350350201</v>
      </c>
      <c r="K295">
        <v>0.99736186628742995</v>
      </c>
      <c r="L295">
        <v>-13.261511611082099</v>
      </c>
      <c r="M295">
        <v>3956.1803315134698</v>
      </c>
      <c r="N295">
        <v>0.99732541626903404</v>
      </c>
    </row>
    <row r="296" spans="1:14" x14ac:dyDescent="0.25">
      <c r="A296">
        <v>295</v>
      </c>
      <c r="B296" t="s">
        <v>393</v>
      </c>
      <c r="C296">
        <v>-13.193393288343399</v>
      </c>
      <c r="D296">
        <v>3956.1803315985699</v>
      </c>
      <c r="E296">
        <v>0.99733915433198905</v>
      </c>
      <c r="F296" t="s">
        <v>169</v>
      </c>
      <c r="G296" t="s">
        <v>169</v>
      </c>
      <c r="H296" t="s">
        <v>169</v>
      </c>
      <c r="I296">
        <v>-13.080779155735501</v>
      </c>
      <c r="J296">
        <v>3956.1803350278801</v>
      </c>
      <c r="K296">
        <v>0.99736186628742496</v>
      </c>
      <c r="L296">
        <v>-13.261511611082501</v>
      </c>
      <c r="M296">
        <v>3956.1803315155298</v>
      </c>
      <c r="N296">
        <v>0.99732541626903504</v>
      </c>
    </row>
    <row r="297" spans="1:14" x14ac:dyDescent="0.25">
      <c r="A297">
        <v>296</v>
      </c>
      <c r="B297" t="s">
        <v>394</v>
      </c>
      <c r="C297">
        <v>-13.1933932883388</v>
      </c>
      <c r="D297">
        <v>3956.18033159475</v>
      </c>
      <c r="E297">
        <v>0.99733915433198705</v>
      </c>
      <c r="F297" t="s">
        <v>169</v>
      </c>
      <c r="G297" t="s">
        <v>169</v>
      </c>
      <c r="H297" t="s">
        <v>169</v>
      </c>
      <c r="I297">
        <v>-13.080779155719</v>
      </c>
      <c r="J297">
        <v>3956.1803350239702</v>
      </c>
      <c r="K297">
        <v>0.99736186628742596</v>
      </c>
      <c r="L297">
        <v>-13.2615116110639</v>
      </c>
      <c r="M297">
        <v>3956.1803315171701</v>
      </c>
      <c r="N297">
        <v>0.99732541626904003</v>
      </c>
    </row>
    <row r="298" spans="1:14" x14ac:dyDescent="0.25">
      <c r="A298">
        <v>297</v>
      </c>
      <c r="B298" t="s">
        <v>395</v>
      </c>
      <c r="C298">
        <v>-13.1933932883432</v>
      </c>
      <c r="D298">
        <v>3956.1803315983302</v>
      </c>
      <c r="E298">
        <v>0.99733915433198905</v>
      </c>
      <c r="F298" t="s">
        <v>169</v>
      </c>
      <c r="G298" t="s">
        <v>169</v>
      </c>
      <c r="H298" t="s">
        <v>169</v>
      </c>
      <c r="I298">
        <v>-13.0807791557221</v>
      </c>
      <c r="J298">
        <v>3956.1803350096002</v>
      </c>
      <c r="K298">
        <v>0.99736186628741597</v>
      </c>
      <c r="L298">
        <v>-13.2615116110827</v>
      </c>
      <c r="M298">
        <v>3956.1803315163502</v>
      </c>
      <c r="N298">
        <v>0.99732541626903504</v>
      </c>
    </row>
    <row r="299" spans="1:14" x14ac:dyDescent="0.25">
      <c r="A299">
        <v>298</v>
      </c>
      <c r="B299" t="s">
        <v>396</v>
      </c>
      <c r="C299">
        <v>21.938743683970401</v>
      </c>
      <c r="D299">
        <v>3956.1803307925802</v>
      </c>
      <c r="E299">
        <v>0.99557540514101295</v>
      </c>
      <c r="F299" t="s">
        <v>169</v>
      </c>
      <c r="G299" t="s">
        <v>169</v>
      </c>
      <c r="H299" t="s">
        <v>169</v>
      </c>
      <c r="I299">
        <v>22.051357817019301</v>
      </c>
      <c r="J299">
        <v>3956.1803350703699</v>
      </c>
      <c r="K299">
        <v>0.99555269341837105</v>
      </c>
      <c r="L299">
        <v>21.8706253612078</v>
      </c>
      <c r="M299">
        <v>3956.1803306639599</v>
      </c>
      <c r="N299">
        <v>0.99558914306998403</v>
      </c>
    </row>
    <row r="300" spans="1:14" x14ac:dyDescent="0.25">
      <c r="A300">
        <v>299</v>
      </c>
      <c r="B300" t="s">
        <v>397</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398</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399</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400</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401</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402</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403</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404</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405</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406</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407</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408</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409</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410</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411</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412</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413</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414</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415</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416</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417</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418</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419</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420</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421</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422</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423</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424</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425</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426</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427</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428</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5" t="s">
        <v>500</v>
      </c>
      <c r="C1" s="115"/>
      <c r="D1" s="115"/>
      <c r="E1" s="115"/>
      <c r="F1" s="115"/>
    </row>
    <row r="2" spans="2:8" ht="15.75" thickBot="1" x14ac:dyDescent="0.3">
      <c r="B2" s="6"/>
      <c r="C2" s="9" t="s">
        <v>114</v>
      </c>
      <c r="D2" s="9" t="s">
        <v>115</v>
      </c>
      <c r="E2" s="9" t="s">
        <v>116</v>
      </c>
      <c r="F2" s="9" t="s">
        <v>117</v>
      </c>
    </row>
    <row r="3" spans="2:8" x14ac:dyDescent="0.25">
      <c r="B3" s="119"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0"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19"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0"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19"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0"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19"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0"/>
      <c r="C10" s="5"/>
      <c r="D10" s="5" t="str">
        <f>_xlfn.CONCAT("(",ROUND(VLOOKUP($H9,logit.main!$B:$S,9,0),4),")")</f>
        <v>(0.0194)</v>
      </c>
      <c r="E10" s="5" t="str">
        <f>_xlfn.CONCAT("(",ROUND(VLOOKUP($H9,logit.main!$B:$S,6,0),4),")")</f>
        <v>(0.0195)</v>
      </c>
      <c r="F10" s="5" t="str">
        <f>_xlfn.CONCAT("(",ROUND(VLOOKUP($H9,logit.main!$B:$S,3,0),4),")")</f>
        <v>(0.0202)</v>
      </c>
    </row>
    <row r="11" spans="2:8" x14ac:dyDescent="0.25">
      <c r="B11" s="119"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0"/>
      <c r="C12" s="5"/>
      <c r="D12" s="5" t="str">
        <f>_xlfn.CONCAT("(",ROUND(VLOOKUP($H11,logit.main!$B:$S,9,0),4),")")</f>
        <v>(0.0055)</v>
      </c>
      <c r="E12" s="5" t="str">
        <f>_xlfn.CONCAT("(",ROUND(VLOOKUP($H11,logit.main!$B:$S,6,0),4),")")</f>
        <v>(0.0064)</v>
      </c>
      <c r="F12" s="5" t="str">
        <f>_xlfn.CONCAT("(",ROUND(VLOOKUP($H11,logit.main!$B:$S,3,0),4),")")</f>
        <v>(0.0064)</v>
      </c>
    </row>
    <row r="13" spans="2:8" x14ac:dyDescent="0.25">
      <c r="B13" s="119"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0"/>
      <c r="C14" s="5"/>
      <c r="D14" s="5" t="str">
        <f>_xlfn.CONCAT("(",ROUND(VLOOKUP($H13,logit.main!$B:$S,9,0),4),")")</f>
        <v>(0.0231)</v>
      </c>
      <c r="E14" s="5" t="str">
        <f>_xlfn.CONCAT("(",ROUND(VLOOKUP($H13,logit.main!$B:$S,6,0),4),")")</f>
        <v>(0.0231)</v>
      </c>
      <c r="F14" s="5" t="str">
        <f>_xlfn.CONCAT("(",ROUND(VLOOKUP($H13,logit.main!$B:$S,3,0),4),")")</f>
        <v>(0.0233)</v>
      </c>
    </row>
    <row r="15" spans="2:8" x14ac:dyDescent="0.25">
      <c r="B15" s="119"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0"/>
      <c r="C16" s="5"/>
      <c r="D16" s="5" t="str">
        <f>_xlfn.CONCAT("(",ROUND(VLOOKUP($H15,logit.main!$B:$S,9,0),4),")")</f>
        <v>(0.0257)</v>
      </c>
      <c r="E16" s="5" t="str">
        <f>_xlfn.CONCAT("(",ROUND(VLOOKUP($H15,logit.main!$B:$S,6,0),4),")")</f>
        <v>(0.0257)</v>
      </c>
      <c r="F16" s="5" t="str">
        <f>_xlfn.CONCAT("(",ROUND(VLOOKUP($H15,logit.main!$B:$S,3,0),4),")")</f>
        <v>(0.0258)</v>
      </c>
    </row>
    <row r="17" spans="2:8" x14ac:dyDescent="0.25">
      <c r="B17" s="119"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0"/>
      <c r="C18" s="5"/>
      <c r="D18" s="5" t="str">
        <f>_xlfn.CONCAT("(",ROUND(VLOOKUP($H17,logit.main!$B:$S,9,0),4),")")</f>
        <v>(0.0283)</v>
      </c>
      <c r="E18" s="5" t="str">
        <f>_xlfn.CONCAT("(",ROUND(VLOOKUP($H17,logit.main!$B:$S,6,0),4),")")</f>
        <v>(0.0284)</v>
      </c>
      <c r="F18" s="5" t="str">
        <f>_xlfn.CONCAT("(",ROUND(VLOOKUP($H17,logit.main!$B:$S,3,0),4),")")</f>
        <v>(0.0285)</v>
      </c>
    </row>
    <row r="19" spans="2:8" x14ac:dyDescent="0.25">
      <c r="B19" s="119"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0"/>
      <c r="C20" s="5"/>
      <c r="D20" s="5" t="str">
        <f>_xlfn.CONCAT("(",ROUND(VLOOKUP($H19,logit.main!$B:$S,9,0),4),")")</f>
        <v>(0.0484)</v>
      </c>
      <c r="E20" s="5" t="str">
        <f>_xlfn.CONCAT("(",ROUND(VLOOKUP($H19,logit.main!$B:$S,6,0),4),")")</f>
        <v>(0.0485)</v>
      </c>
      <c r="F20" s="5" t="str">
        <f>_xlfn.CONCAT("(",ROUND(VLOOKUP($H19,logit.main!$B:$S,3,0),4),")")</f>
        <v>(0.0487)</v>
      </c>
    </row>
    <row r="21" spans="2:8" x14ac:dyDescent="0.25">
      <c r="B21" s="119"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0"/>
      <c r="C22" s="5"/>
      <c r="D22" s="5" t="str">
        <f>_xlfn.CONCAT("(",ROUND(VLOOKUP($H21,logit.main!$B:$S,9,0),4),")")</f>
        <v>(0.0137)</v>
      </c>
      <c r="E22" s="5" t="str">
        <f>_xlfn.CONCAT("(",ROUND(VLOOKUP($H21,logit.main!$B:$S,6,0),4),")")</f>
        <v>(0.0137)</v>
      </c>
      <c r="F22" s="5" t="str">
        <f>_xlfn.CONCAT("(",ROUND(VLOOKUP($H21,logit.main!$B:$S,3,0),4),")")</f>
        <v>(0.0137)</v>
      </c>
    </row>
    <row r="23" spans="2:8" x14ac:dyDescent="0.25">
      <c r="B23" s="119"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0"/>
      <c r="C24" s="5"/>
      <c r="D24" s="5" t="str">
        <f>_xlfn.CONCAT("(",ROUND(VLOOKUP($H23,logit.main!$B:$S,9,0),4),")")</f>
        <v>(0.0037)</v>
      </c>
      <c r="E24" s="5" t="str">
        <f>_xlfn.CONCAT("(",ROUND(VLOOKUP($H23,logit.main!$B:$S,6,0),4),")")</f>
        <v>(0.0037)</v>
      </c>
      <c r="F24" s="5" t="str">
        <f>_xlfn.CONCAT("(",ROUND(VLOOKUP($H23,logit.main!$B:$S,3,0),4),")")</f>
        <v>(0.0037)</v>
      </c>
    </row>
    <row r="25" spans="2:8" x14ac:dyDescent="0.25">
      <c r="B25" s="119"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0"/>
      <c r="C26" s="5"/>
      <c r="D26" s="5" t="str">
        <f>_xlfn.CONCAT("(",ROUND(VLOOKUP($H25,logit.main!$B:$S,9,0),4),")")</f>
        <v>(0.0058)</v>
      </c>
      <c r="E26" s="5" t="str">
        <f>_xlfn.CONCAT("(",ROUND(VLOOKUP($H25,logit.main!$B:$S,6,0),4),")")</f>
        <v>(0.0058)</v>
      </c>
      <c r="F26" s="5" t="str">
        <f>_xlfn.CONCAT("(",ROUND(VLOOKUP($H25,logit.main!$B:$S,3,0),4),")")</f>
        <v>(0.0058)</v>
      </c>
    </row>
    <row r="27" spans="2:8" x14ac:dyDescent="0.25">
      <c r="B27" s="119"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0"/>
      <c r="C28" s="5"/>
      <c r="D28" s="5" t="str">
        <f>_xlfn.CONCAT("(",ROUND(VLOOKUP($H27,logit.main!$B:$S,9,0),4),")")</f>
        <v>(0.0249)</v>
      </c>
      <c r="E28" s="5" t="str">
        <f>_xlfn.CONCAT("(",ROUND(VLOOKUP($H27,logit.main!$B:$S,6,0),4),")")</f>
        <v>(0.0249)</v>
      </c>
      <c r="F28" s="5" t="str">
        <f>_xlfn.CONCAT("(",ROUND(VLOOKUP($H27,logit.main!$B:$S,3,0),4),")")</f>
        <v>(0.025)</v>
      </c>
    </row>
    <row r="29" spans="2:8" x14ac:dyDescent="0.25">
      <c r="B29" s="119"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0"/>
      <c r="C30" s="5"/>
      <c r="D30" s="5" t="str">
        <f>_xlfn.CONCAT("(",ROUND(VLOOKUP($H29,logit.main!$B:$S,9,0),4),")")</f>
        <v>(0.0272)</v>
      </c>
      <c r="E30" s="5" t="str">
        <f>_xlfn.CONCAT("(",ROUND(VLOOKUP($H29,logit.main!$B:$S,6,0),4),")")</f>
        <v>(0.0273)</v>
      </c>
      <c r="F30" s="5" t="str">
        <f>_xlfn.CONCAT("(",ROUND(VLOOKUP($H29,logit.main!$B:$S,3,0),4),")")</f>
        <v>(0.0274)</v>
      </c>
    </row>
    <row r="31" spans="2:8" x14ac:dyDescent="0.25">
      <c r="B31" s="119"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0"/>
      <c r="C32" s="5"/>
      <c r="D32" s="5" t="str">
        <f>_xlfn.CONCAT("(",ROUND(VLOOKUP($H31,logit.main!$B:$S,9,0),4),")")</f>
        <v>(0.0425)</v>
      </c>
      <c r="E32" s="5" t="str">
        <f>_xlfn.CONCAT("(",ROUND(VLOOKUP($H31,logit.main!$B:$S,6,0),4),")")</f>
        <v>(0.0426)</v>
      </c>
      <c r="F32" s="5" t="str">
        <f>_xlfn.CONCAT("(",ROUND(VLOOKUP($H31,logit.main!$B:$S,3,0),4),")")</f>
        <v>(0.0437)</v>
      </c>
    </row>
    <row r="33" spans="2:8" x14ac:dyDescent="0.25">
      <c r="B33" s="119"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0"/>
      <c r="C34" s="5"/>
      <c r="D34" s="5" t="str">
        <f>_xlfn.CONCAT("(",ROUND(VLOOKUP($H33,logit.main!$B:$S,9,0),4),")")</f>
        <v>(0.0661)</v>
      </c>
      <c r="E34" s="5" t="str">
        <f>_xlfn.CONCAT("(",ROUND(VLOOKUP($H33,logit.main!$B:$S,6,0),4),")")</f>
        <v>(0.0664)</v>
      </c>
      <c r="F34" s="5" t="str">
        <f>_xlfn.CONCAT("(",ROUND(VLOOKUP($H33,logit.main!$B:$S,3,0),4),")")</f>
        <v>(0.0675)</v>
      </c>
    </row>
    <row r="35" spans="2:8" x14ac:dyDescent="0.25">
      <c r="B35" s="119"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0"/>
      <c r="C36" s="5"/>
      <c r="D36" s="5" t="str">
        <f>_xlfn.CONCAT("(",ROUND(VLOOKUP($H35,logit.main!$B:$S,9,0),4),")")</f>
        <v>(0.0004)</v>
      </c>
      <c r="E36" s="5" t="str">
        <f>_xlfn.CONCAT("(",ROUND(VLOOKUP($H35,logit.main!$B:$S,6,0),4),")")</f>
        <v>(0.0004)</v>
      </c>
      <c r="F36" s="5" t="str">
        <f>_xlfn.CONCAT("(",ROUND(VLOOKUP($H35,logit.main!$B:$S,3,0),4),")")</f>
        <v>(0.0004)</v>
      </c>
    </row>
    <row r="37" spans="2:8" x14ac:dyDescent="0.25">
      <c r="B37" s="119"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0"/>
      <c r="C38" s="5"/>
      <c r="D38" s="5" t="str">
        <f>_xlfn.CONCAT("(",ROUND(VLOOKUP($H37,logit.main!$B:$S,9,0),4),")")</f>
        <v>(0.0002)</v>
      </c>
      <c r="E38" s="5" t="str">
        <f>_xlfn.CONCAT("(",ROUND(VLOOKUP($H37,logit.main!$B:$S,6,0),4),")")</f>
        <v>(0.0002)</v>
      </c>
      <c r="F38" s="5" t="str">
        <f>_xlfn.CONCAT("(",ROUND(VLOOKUP($H37,logit.main!$B:$S,3,0),4),")")</f>
        <v>(0.0002)</v>
      </c>
    </row>
    <row r="39" spans="2:8" x14ac:dyDescent="0.25">
      <c r="B39" s="119"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0"/>
      <c r="C40" s="5"/>
      <c r="D40" s="5" t="str">
        <f>_xlfn.CONCAT("(",ROUND(VLOOKUP($H39,logit.main!$B:$S,9,0),4),")")</f>
        <v>(0.0001)</v>
      </c>
      <c r="E40" s="5" t="str">
        <f>_xlfn.CONCAT("(",ROUND(VLOOKUP($H39,logit.main!$B:$S,6,0),4),")")</f>
        <v>(0.0001)</v>
      </c>
      <c r="F40" s="5" t="str">
        <f>_xlfn.CONCAT("(",ROUND(VLOOKUP($H39,logit.main!$B:$S,3,0),4),")")</f>
        <v>(0.0001)</v>
      </c>
    </row>
    <row r="41" spans="2:8" x14ac:dyDescent="0.25">
      <c r="B41" s="119"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0"/>
      <c r="C42" s="5"/>
      <c r="D42" s="5" t="str">
        <f>_xlfn.CONCAT("(",ROUND(VLOOKUP($H41,logit.main!$B:$S,9,0),4),")")</f>
        <v>(0.0198)</v>
      </c>
      <c r="E42" s="5" t="str">
        <f>_xlfn.CONCAT("(",ROUND(VLOOKUP($H41,logit.main!$B:$S,6,0),4),")")</f>
        <v>(0.0199)</v>
      </c>
      <c r="F42" s="5" t="str">
        <f>_xlfn.CONCAT("(",ROUND(VLOOKUP($H41,logit.main!$B:$S,3,0),4),")")</f>
        <v>(0.0199)</v>
      </c>
    </row>
    <row r="43" spans="2:8" x14ac:dyDescent="0.25">
      <c r="B43" s="119"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0"/>
      <c r="C44" s="5"/>
      <c r="D44" s="5" t="str">
        <f>_xlfn.CONCAT("(",ROUND(VLOOKUP($H43,logit.main!$B:$S,9,0),4),")")</f>
        <v>(0.0289)</v>
      </c>
      <c r="E44" s="5" t="str">
        <f>_xlfn.CONCAT("(",ROUND(VLOOKUP($H43,logit.main!$B:$S,6,0),4),")")</f>
        <v>(0.029)</v>
      </c>
      <c r="F44" s="5" t="str">
        <f>_xlfn.CONCAT("(",ROUND(VLOOKUP($H43,logit.main!$B:$S,3,0),4),")")</f>
        <v>(0.029)</v>
      </c>
    </row>
    <row r="45" spans="2:8" x14ac:dyDescent="0.25">
      <c r="B45" s="119"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0"/>
      <c r="C46" s="5"/>
      <c r="D46" s="5" t="str">
        <f>_xlfn.CONCAT("(",ROUND(VLOOKUP($H45,logit.main!$B:$S,9,0),4),")")</f>
        <v>(0.028)</v>
      </c>
      <c r="E46" s="5" t="str">
        <f>_xlfn.CONCAT("(",ROUND(VLOOKUP($H45,logit.main!$B:$S,6,0),4),")")</f>
        <v>(0.0284)</v>
      </c>
      <c r="F46" s="5" t="str">
        <f>_xlfn.CONCAT("(",ROUND(VLOOKUP($H45,logit.main!$B:$S,3,0),4),")")</f>
        <v>(0.0285)</v>
      </c>
    </row>
    <row r="47" spans="2:8" x14ac:dyDescent="0.25">
      <c r="B47" s="119"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0"/>
      <c r="C48" s="5"/>
      <c r="D48" s="5" t="str">
        <f>_xlfn.CONCAT("(",ROUND(VLOOKUP($H47,logit.main!$B:$S,9,0),4),")")</f>
        <v>(0.0303)</v>
      </c>
      <c r="E48" s="5" t="str">
        <f>_xlfn.CONCAT("(",ROUND(VLOOKUP($H47,logit.main!$B:$S,6,0),4),")")</f>
        <v>(0.031)</v>
      </c>
      <c r="F48" s="5" t="str">
        <f>_xlfn.CONCAT("(",ROUND(VLOOKUP($H47,logit.main!$B:$S,3,0),4),")")</f>
        <v>(0.0311)</v>
      </c>
    </row>
    <row r="49" spans="2:8" x14ac:dyDescent="0.25">
      <c r="B49" s="119"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0"/>
      <c r="C50" s="5"/>
      <c r="D50" s="5" t="str">
        <f>_xlfn.CONCAT("(",ROUND(VLOOKUP($H49,logit.main!$B:$S,9,0),4),")")</f>
        <v>(0.025)</v>
      </c>
      <c r="E50" s="5" t="str">
        <f>_xlfn.CONCAT("(",ROUND(VLOOKUP($H49,logit.main!$B:$S,6,0),4),")")</f>
        <v>(0.0256)</v>
      </c>
      <c r="F50" s="5" t="str">
        <f>_xlfn.CONCAT("(",ROUND(VLOOKUP($H49,logit.main!$B:$S,3,0),4),")")</f>
        <v>(0.0257)</v>
      </c>
    </row>
    <row r="51" spans="2:8" x14ac:dyDescent="0.25">
      <c r="B51" s="119"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0"/>
      <c r="C52" s="5"/>
      <c r="D52" s="5"/>
      <c r="E52" s="5" t="str">
        <f>_xlfn.CONCAT("(",ROUND(VLOOKUP($H51,logit.main!$B:$S,6,0),4),")")</f>
        <v>(0.0069)</v>
      </c>
      <c r="F52" s="5" t="str">
        <f>_xlfn.CONCAT("(",ROUND(VLOOKUP($H51,logit.main!$B:$S,3,0),4),")")</f>
        <v>(0.0069)</v>
      </c>
    </row>
    <row r="53" spans="2:8" x14ac:dyDescent="0.25">
      <c r="B53" s="119"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0"/>
      <c r="C54" s="5"/>
      <c r="D54" s="5"/>
      <c r="E54" s="5" t="str">
        <f>_xlfn.CONCAT("(",ROUND(VLOOKUP($H53,logit.main!$B:$S,6,0),4),")")</f>
        <v>(0.0172)</v>
      </c>
      <c r="F54" s="5" t="str">
        <f>_xlfn.CONCAT("(",ROUND(VLOOKUP($H53,logit.main!$B:$S,3,0),4),")")</f>
        <v>(0.0173)</v>
      </c>
    </row>
    <row r="55" spans="2:8" x14ac:dyDescent="0.25">
      <c r="B55" s="119" t="s">
        <v>131</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0"/>
      <c r="C56" s="5"/>
      <c r="D56" s="5"/>
      <c r="E56" s="5" t="str">
        <f>_xlfn.CONCAT("(",ROUND(VLOOKUP($H55,logit.main!$B:$S,6,0),4),")")</f>
        <v>(0.1887)</v>
      </c>
      <c r="F56" s="5" t="str">
        <f>_xlfn.CONCAT("(",ROUND(VLOOKUP($H55,logit.main!$B:$S,3,0),4),")")</f>
        <v>(0.2815)</v>
      </c>
    </row>
    <row r="57" spans="2:8" x14ac:dyDescent="0.25">
      <c r="B57" s="119" t="s">
        <v>132</v>
      </c>
      <c r="C57" s="4"/>
      <c r="E57" s="4" t="str">
        <f>_xlfn.CONCAT(ROUND(VLOOKUP($H57,logit.main!$B:$N,5,0),4)," ",VLOOKUP($H57,logit.main!$B:$S,16,0))</f>
        <v xml:space="preserve">-0.5104 </v>
      </c>
      <c r="F57" s="4" t="str">
        <f>_xlfn.CONCAT(ROUND(VLOOKUP($H57,logit.main!$B:$N,2,0),4)," ",VLOOKUP($H57,logit.main!$B:$S,15,0))</f>
        <v xml:space="preserve">0.1355 </v>
      </c>
      <c r="H57" t="s">
        <v>128</v>
      </c>
    </row>
    <row r="58" spans="2:8" x14ac:dyDescent="0.25">
      <c r="B58" s="120"/>
      <c r="C58" s="5"/>
      <c r="D58" s="3"/>
      <c r="E58" s="5" t="str">
        <f>_xlfn.CONCAT("(",ROUND(VLOOKUP($H57,logit.main!$B:$S,6,0),4),")")</f>
        <v>(0.0817)</v>
      </c>
      <c r="F58" s="5" t="str">
        <f>_xlfn.CONCAT("(",ROUND(VLOOKUP($H57,logit.main!$B:$S,3,0),4),")")</f>
        <v>(0.2224)</v>
      </c>
    </row>
    <row r="59" spans="2:8" x14ac:dyDescent="0.25">
      <c r="B59" s="119" t="s">
        <v>133</v>
      </c>
      <c r="C59" s="4"/>
      <c r="E59" s="4" t="str">
        <f>_xlfn.CONCAT(ROUND(VLOOKUP($H59,logit.main!$B:$N,5,0),4)," ",VLOOKUP($H59,logit.main!$B:$S,16,0))</f>
        <v xml:space="preserve">-0.3128 </v>
      </c>
      <c r="F59" s="4" t="str">
        <f>_xlfn.CONCAT(ROUND(VLOOKUP($H59,logit.main!$B:$N,2,0),4)," ",VLOOKUP($H59,logit.main!$B:$S,15,0))</f>
        <v xml:space="preserve">0.3121 </v>
      </c>
      <c r="H59" t="s">
        <v>129</v>
      </c>
    </row>
    <row r="60" spans="2:8" x14ac:dyDescent="0.25">
      <c r="B60" s="120"/>
      <c r="C60" s="5"/>
      <c r="D60" s="3"/>
      <c r="E60" s="5" t="str">
        <f>_xlfn.CONCAT("(",ROUND(VLOOKUP($H59,logit.main!$B:$S,6,0),4),")")</f>
        <v>(0.0734)</v>
      </c>
      <c r="F60" s="5" t="str">
        <f>_xlfn.CONCAT("(",ROUND(VLOOKUP($H59,logit.main!$B:$S,3,0),4),")")</f>
        <v>(0.2185)</v>
      </c>
    </row>
    <row r="61" spans="2:8" x14ac:dyDescent="0.25">
      <c r="B61" s="119" t="s">
        <v>135</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0"/>
      <c r="C62" s="5"/>
      <c r="D62" s="3"/>
      <c r="E62" s="5" t="str">
        <f>_xlfn.CONCAT("(",ROUND(VLOOKUP($H61,logit.main!$B:$S,6,0),4),")")</f>
        <v>(0.0652)</v>
      </c>
      <c r="F62" s="5" t="str">
        <f>_xlfn.CONCAT("(",ROUND(VLOOKUP($H61,logit.main!$B:$S,3,0),4),")")</f>
        <v>(0.2179)</v>
      </c>
    </row>
    <row r="63" spans="2:8" x14ac:dyDescent="0.25">
      <c r="B63" s="119" t="s">
        <v>134</v>
      </c>
      <c r="C63" s="4"/>
      <c r="E63" s="4" t="str">
        <f>_xlfn.CONCAT(ROUND(VLOOKUP($H63,logit.main!$B:$N,5,0),4)," ",VLOOKUP($H63,logit.main!$B:$S,16,0))</f>
        <v xml:space="preserve">-0.108 </v>
      </c>
      <c r="F63" s="4" t="str">
        <f>_xlfn.CONCAT(ROUND(VLOOKUP($H63,logit.main!$B:$N,2,0),4)," ",VLOOKUP($H63,logit.main!$B:$S,15,0))</f>
        <v xml:space="preserve">0.5383 </v>
      </c>
      <c r="H63" t="s">
        <v>130</v>
      </c>
    </row>
    <row r="64" spans="2:8" x14ac:dyDescent="0.25">
      <c r="B64" s="120"/>
      <c r="C64" s="5"/>
      <c r="D64" s="3"/>
      <c r="E64" s="5" t="str">
        <f>_xlfn.CONCAT("(",ROUND(VLOOKUP($H63,logit.main!$B:$S,6,0),4),")")</f>
        <v>(0.0237)</v>
      </c>
      <c r="F64" s="5" t="str">
        <f>_xlfn.CONCAT("(",ROUND(VLOOKUP($H63,logit.main!$B:$S,3,0),4),")")</f>
        <v>(0.2083)</v>
      </c>
    </row>
    <row r="65" spans="2:8" x14ac:dyDescent="0.25">
      <c r="B65" s="119" t="s">
        <v>106</v>
      </c>
      <c r="C65" s="4"/>
      <c r="E65" s="4"/>
      <c r="F65" s="4" t="str">
        <f>_xlfn.CONCAT(ROUND(VLOOKUP($H65,logit.main!$B:$N,2,0),4)," ",VLOOKUP($H65,logit.main!$B:$S,15,0))</f>
        <v xml:space="preserve">0.0332 </v>
      </c>
      <c r="H65" t="s">
        <v>106</v>
      </c>
    </row>
    <row r="66" spans="2:8" x14ac:dyDescent="0.25">
      <c r="B66" s="120"/>
      <c r="C66" s="5"/>
      <c r="D66" s="3"/>
      <c r="E66" s="5"/>
      <c r="F66" s="5" t="str">
        <f>_xlfn.CONCAT("(",ROUND(VLOOKUP($H65,logit.main!$B:$S,3,0),4),")")</f>
        <v>(0.0653)</v>
      </c>
    </row>
    <row r="67" spans="2:8" x14ac:dyDescent="0.25">
      <c r="B67" s="119"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171</v>
      </c>
    </row>
    <row r="68" spans="2:8" x14ac:dyDescent="0.25">
      <c r="B68" s="120"/>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626</v>
      </c>
      <c r="D69" s="39" t="s">
        <v>626</v>
      </c>
      <c r="E69" s="4" t="s">
        <v>626</v>
      </c>
      <c r="F69" s="40" t="s">
        <v>112</v>
      </c>
    </row>
    <row r="70" spans="2:8" x14ac:dyDescent="0.25">
      <c r="B70" s="18" t="s">
        <v>108</v>
      </c>
      <c r="C70" s="4" t="s">
        <v>626</v>
      </c>
      <c r="D70" s="38" t="s">
        <v>626</v>
      </c>
      <c r="E70" s="4" t="s">
        <v>626</v>
      </c>
      <c r="F70" s="4" t="s">
        <v>112</v>
      </c>
    </row>
    <row r="71" spans="2:8" x14ac:dyDescent="0.25">
      <c r="B71" s="18" t="s">
        <v>170</v>
      </c>
      <c r="C71" s="50">
        <v>191985</v>
      </c>
      <c r="D71" s="50">
        <v>191985</v>
      </c>
      <c r="E71" s="50">
        <v>191985</v>
      </c>
      <c r="F71" s="33">
        <v>191985</v>
      </c>
    </row>
    <row r="72" spans="2:8" ht="15.75" thickBot="1" x14ac:dyDescent="0.3">
      <c r="B72" s="8" t="s">
        <v>628</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28" t="s">
        <v>755</v>
      </c>
      <c r="C1" s="128"/>
      <c r="D1" s="128"/>
      <c r="E1" s="128"/>
      <c r="F1" s="128"/>
      <c r="G1" s="128"/>
      <c r="H1" s="128"/>
      <c r="I1" s="128"/>
      <c r="J1" s="128"/>
      <c r="K1" s="128"/>
    </row>
    <row r="2" spans="2:12" ht="21" thickBot="1" x14ac:dyDescent="0.35">
      <c r="B2" s="129" t="s">
        <v>501</v>
      </c>
      <c r="C2" s="129"/>
      <c r="D2" s="129"/>
      <c r="E2" s="129"/>
      <c r="F2" s="129"/>
      <c r="G2" s="129"/>
      <c r="H2" s="129"/>
      <c r="I2" s="129"/>
      <c r="J2" s="129"/>
      <c r="K2" s="129"/>
    </row>
    <row r="3" spans="2:12" x14ac:dyDescent="0.25">
      <c r="B3" s="12"/>
      <c r="C3" s="13" t="s">
        <v>160</v>
      </c>
      <c r="D3" s="22" t="s">
        <v>161</v>
      </c>
      <c r="E3" s="14" t="s">
        <v>162</v>
      </c>
      <c r="F3" s="13" t="s">
        <v>163</v>
      </c>
      <c r="G3" s="22" t="s">
        <v>164</v>
      </c>
      <c r="H3" s="14" t="s">
        <v>165</v>
      </c>
      <c r="I3" s="13" t="s">
        <v>166</v>
      </c>
      <c r="J3" s="22" t="s">
        <v>167</v>
      </c>
      <c r="K3" s="14" t="s">
        <v>168</v>
      </c>
    </row>
    <row r="4" spans="2:12" x14ac:dyDescent="0.25">
      <c r="B4" s="107"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08"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7"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08"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7"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08"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7"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08"/>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7"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08"/>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7"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08"/>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7"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08"/>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7"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08"/>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7"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08"/>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7"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08"/>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7"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08"/>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7"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08"/>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7"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08"/>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7"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08"/>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7"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08"/>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7"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08"/>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7"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08"/>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7"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08"/>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7"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08"/>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7"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08"/>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7"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08"/>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7"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08"/>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7"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08"/>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7" t="s">
        <v>145</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144</v>
      </c>
    </row>
    <row r="51" spans="2:12" x14ac:dyDescent="0.25">
      <c r="B51" s="108"/>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7" t="s">
        <v>131</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08"/>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7" t="s">
        <v>132</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128</v>
      </c>
    </row>
    <row r="55" spans="2:12" x14ac:dyDescent="0.25">
      <c r="B55" s="108"/>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7" t="s">
        <v>133</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129</v>
      </c>
    </row>
    <row r="57" spans="2:12" x14ac:dyDescent="0.25">
      <c r="B57" s="108"/>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7" t="s">
        <v>135</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08"/>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7" t="s">
        <v>134</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130</v>
      </c>
    </row>
    <row r="61" spans="2:12" x14ac:dyDescent="0.25">
      <c r="B61" s="108"/>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0"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0"/>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0"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171</v>
      </c>
    </row>
    <row r="65" spans="2:11" x14ac:dyDescent="0.25">
      <c r="B65" s="130"/>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170</v>
      </c>
      <c r="C68" s="46">
        <v>75298</v>
      </c>
      <c r="D68" s="33">
        <v>33508</v>
      </c>
      <c r="E68" s="47">
        <v>41790</v>
      </c>
      <c r="F68" s="46">
        <v>84108</v>
      </c>
      <c r="G68" s="33">
        <v>43657</v>
      </c>
      <c r="H68" s="47">
        <v>40451</v>
      </c>
      <c r="I68" s="46">
        <v>35318</v>
      </c>
      <c r="J68" s="33">
        <v>16300</v>
      </c>
      <c r="K68" s="33">
        <v>19018</v>
      </c>
    </row>
    <row r="69" spans="2:11" ht="15.75" thickBot="1" x14ac:dyDescent="0.3">
      <c r="B69" s="8" t="s">
        <v>628</v>
      </c>
      <c r="C69" s="21">
        <v>0.18459999999999999</v>
      </c>
      <c r="D69" s="49">
        <v>0.1963</v>
      </c>
      <c r="E69" s="48">
        <v>0.1741</v>
      </c>
      <c r="F69" s="21">
        <v>0.1963</v>
      </c>
      <c r="G69" s="49">
        <v>0.18740000000000001</v>
      </c>
      <c r="H69" s="48">
        <v>0.19839999999999999</v>
      </c>
      <c r="I69" s="21">
        <v>0.17560000000000001</v>
      </c>
      <c r="J69" s="49">
        <v>0.19120000000000001</v>
      </c>
      <c r="K69" s="49">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169</v>
      </c>
      <c r="P6" t="s">
        <v>169</v>
      </c>
      <c r="Q6" t="s">
        <v>169</v>
      </c>
      <c r="R6" t="s">
        <v>169</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169</v>
      </c>
      <c r="P7" t="s">
        <v>169</v>
      </c>
      <c r="Q7" t="s">
        <v>169</v>
      </c>
      <c r="R7" t="s">
        <v>169</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169</v>
      </c>
      <c r="P8" t="s">
        <v>169</v>
      </c>
      <c r="Q8" t="s">
        <v>169</v>
      </c>
      <c r="R8" t="s">
        <v>169</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169</v>
      </c>
      <c r="P9" t="s">
        <v>169</v>
      </c>
      <c r="Q9" t="s">
        <v>169</v>
      </c>
      <c r="R9" t="s">
        <v>169</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169</v>
      </c>
      <c r="P10" t="s">
        <v>169</v>
      </c>
      <c r="Q10" t="s">
        <v>169</v>
      </c>
      <c r="R10" t="s">
        <v>169</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169</v>
      </c>
      <c r="P11" t="s">
        <v>169</v>
      </c>
      <c r="Q11" t="s">
        <v>169</v>
      </c>
      <c r="R11" t="s">
        <v>169</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169</v>
      </c>
      <c r="P12" t="s">
        <v>169</v>
      </c>
      <c r="Q12" t="s">
        <v>169</v>
      </c>
      <c r="R12" t="s">
        <v>169</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169</v>
      </c>
      <c r="P13" t="s">
        <v>169</v>
      </c>
      <c r="Q13" t="s">
        <v>169</v>
      </c>
      <c r="R13" t="s">
        <v>169</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169</v>
      </c>
      <c r="P14" t="s">
        <v>169</v>
      </c>
      <c r="Q14" t="s">
        <v>169</v>
      </c>
      <c r="R14" t="s">
        <v>169</v>
      </c>
      <c r="T14" t="str">
        <f t="shared" si="0"/>
        <v/>
      </c>
      <c r="U14" t="str">
        <f t="shared" si="1"/>
        <v/>
      </c>
      <c r="V14" t="str">
        <f t="shared" si="2"/>
        <v/>
      </c>
      <c r="W14" t="str">
        <f t="shared" si="3"/>
        <v/>
      </c>
    </row>
    <row r="15" spans="1:23" x14ac:dyDescent="0.25">
      <c r="A15">
        <v>14</v>
      </c>
      <c r="B15" t="s">
        <v>502</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169</v>
      </c>
      <c r="P15" t="s">
        <v>169</v>
      </c>
      <c r="Q15" t="s">
        <v>169</v>
      </c>
      <c r="R15" t="s">
        <v>169</v>
      </c>
      <c r="T15" t="str">
        <f t="shared" si="0"/>
        <v/>
      </c>
      <c r="U15" t="str">
        <f t="shared" si="1"/>
        <v>^</v>
      </c>
      <c r="V15" t="str">
        <f t="shared" si="2"/>
        <v>^</v>
      </c>
      <c r="W15" t="str">
        <f t="shared" si="3"/>
        <v/>
      </c>
    </row>
    <row r="16" spans="1:23" x14ac:dyDescent="0.25">
      <c r="A16">
        <v>15</v>
      </c>
      <c r="B16" t="s">
        <v>503</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169</v>
      </c>
      <c r="P16" t="s">
        <v>169</v>
      </c>
      <c r="Q16" t="s">
        <v>169</v>
      </c>
      <c r="R16" t="s">
        <v>169</v>
      </c>
      <c r="T16" t="str">
        <f t="shared" si="0"/>
        <v/>
      </c>
      <c r="U16" t="str">
        <f t="shared" si="1"/>
        <v/>
      </c>
      <c r="V16" t="str">
        <f t="shared" si="2"/>
        <v/>
      </c>
      <c r="W16" t="str">
        <f t="shared" si="3"/>
        <v/>
      </c>
    </row>
    <row r="17" spans="1:23" x14ac:dyDescent="0.25">
      <c r="A17">
        <v>16</v>
      </c>
      <c r="B17" t="s">
        <v>504</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169</v>
      </c>
      <c r="P17" t="s">
        <v>169</v>
      </c>
      <c r="Q17" t="s">
        <v>169</v>
      </c>
      <c r="R17" t="s">
        <v>169</v>
      </c>
      <c r="T17" t="str">
        <f t="shared" si="0"/>
        <v/>
      </c>
      <c r="U17" t="str">
        <f t="shared" si="1"/>
        <v/>
      </c>
      <c r="V17" t="str">
        <f t="shared" si="2"/>
        <v/>
      </c>
      <c r="W17" t="str">
        <f t="shared" si="3"/>
        <v/>
      </c>
    </row>
    <row r="18" spans="1:23" x14ac:dyDescent="0.25">
      <c r="A18">
        <v>17</v>
      </c>
      <c r="B18" t="s">
        <v>172</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169</v>
      </c>
      <c r="P18" t="s">
        <v>169</v>
      </c>
      <c r="Q18" t="s">
        <v>169</v>
      </c>
      <c r="R18" t="s">
        <v>169</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169</v>
      </c>
      <c r="P19" t="s">
        <v>169</v>
      </c>
      <c r="Q19" t="s">
        <v>169</v>
      </c>
      <c r="R19" t="s">
        <v>169</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169</v>
      </c>
      <c r="P20" t="s">
        <v>169</v>
      </c>
      <c r="Q20" t="s">
        <v>169</v>
      </c>
      <c r="R20" t="s">
        <v>169</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169</v>
      </c>
      <c r="P21" t="s">
        <v>169</v>
      </c>
      <c r="Q21" t="s">
        <v>169</v>
      </c>
      <c r="R21" t="s">
        <v>169</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169</v>
      </c>
      <c r="P22" t="s">
        <v>169</v>
      </c>
      <c r="Q22" t="s">
        <v>169</v>
      </c>
      <c r="R22" t="s">
        <v>169</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169</v>
      </c>
      <c r="P23" t="s">
        <v>169</v>
      </c>
      <c r="Q23" t="s">
        <v>169</v>
      </c>
      <c r="R23" t="s">
        <v>169</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169</v>
      </c>
      <c r="P24" t="s">
        <v>169</v>
      </c>
      <c r="Q24" t="s">
        <v>169</v>
      </c>
      <c r="R24" t="s">
        <v>169</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169</v>
      </c>
      <c r="P25" t="s">
        <v>169</v>
      </c>
      <c r="Q25" t="s">
        <v>169</v>
      </c>
      <c r="R25" t="s">
        <v>169</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169</v>
      </c>
      <c r="P26" t="s">
        <v>169</v>
      </c>
      <c r="Q26" t="s">
        <v>169</v>
      </c>
      <c r="R26" t="s">
        <v>169</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169</v>
      </c>
      <c r="P27" t="s">
        <v>169</v>
      </c>
      <c r="Q27" t="s">
        <v>169</v>
      </c>
      <c r="R27" t="s">
        <v>169</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169</v>
      </c>
      <c r="P28" t="s">
        <v>169</v>
      </c>
      <c r="Q28" t="s">
        <v>169</v>
      </c>
      <c r="R28" t="s">
        <v>169</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169</v>
      </c>
      <c r="P29" t="s">
        <v>169</v>
      </c>
      <c r="Q29" t="s">
        <v>169</v>
      </c>
      <c r="R29" t="s">
        <v>169</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169</v>
      </c>
      <c r="P30" t="s">
        <v>169</v>
      </c>
      <c r="Q30" t="s">
        <v>169</v>
      </c>
      <c r="R30" t="s">
        <v>169</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169</v>
      </c>
      <c r="L31" t="s">
        <v>169</v>
      </c>
      <c r="M31" t="s">
        <v>169</v>
      </c>
      <c r="N31" t="s">
        <v>169</v>
      </c>
      <c r="O31" t="s">
        <v>169</v>
      </c>
      <c r="P31" t="s">
        <v>169</v>
      </c>
      <c r="Q31" t="s">
        <v>169</v>
      </c>
      <c r="R31" t="s">
        <v>169</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169</v>
      </c>
      <c r="L32" t="s">
        <v>169</v>
      </c>
      <c r="M32" t="s">
        <v>169</v>
      </c>
      <c r="N32" t="s">
        <v>169</v>
      </c>
      <c r="O32" t="s">
        <v>169</v>
      </c>
      <c r="P32" t="s">
        <v>169</v>
      </c>
      <c r="Q32" t="s">
        <v>169</v>
      </c>
      <c r="R32" t="s">
        <v>169</v>
      </c>
      <c r="T32" t="str">
        <f t="shared" si="0"/>
        <v/>
      </c>
      <c r="U32" t="str">
        <f t="shared" si="1"/>
        <v/>
      </c>
      <c r="V32" t="str">
        <f t="shared" si="2"/>
        <v/>
      </c>
      <c r="W32" t="str">
        <f t="shared" si="3"/>
        <v/>
      </c>
    </row>
    <row r="33" spans="1:23" x14ac:dyDescent="0.25">
      <c r="A33">
        <v>32</v>
      </c>
      <c r="B33" t="s">
        <v>130</v>
      </c>
      <c r="C33">
        <v>0.29650166474724599</v>
      </c>
      <c r="D33">
        <v>0.210500127896148</v>
      </c>
      <c r="E33">
        <v>1.40855812160612</v>
      </c>
      <c r="F33">
        <v>0.15896586937950699</v>
      </c>
      <c r="G33">
        <v>-0.122550341954419</v>
      </c>
      <c r="H33">
        <v>2.4882961030040299E-2</v>
      </c>
      <c r="I33">
        <v>-4.9250706861803302</v>
      </c>
      <c r="J33" s="1">
        <v>8.4329864273145402E-7</v>
      </c>
      <c r="K33" t="s">
        <v>169</v>
      </c>
      <c r="L33" t="s">
        <v>169</v>
      </c>
      <c r="M33" t="s">
        <v>169</v>
      </c>
      <c r="N33" t="s">
        <v>169</v>
      </c>
      <c r="O33" t="s">
        <v>169</v>
      </c>
      <c r="P33" t="s">
        <v>169</v>
      </c>
      <c r="Q33" t="s">
        <v>169</v>
      </c>
      <c r="R33" t="s">
        <v>169</v>
      </c>
      <c r="T33" t="str">
        <f t="shared" si="0"/>
        <v/>
      </c>
      <c r="U33" t="str">
        <f t="shared" si="1"/>
        <v>***</v>
      </c>
      <c r="V33" t="str">
        <f t="shared" si="2"/>
        <v/>
      </c>
      <c r="W33" t="str">
        <f t="shared" si="3"/>
        <v/>
      </c>
    </row>
    <row r="34" spans="1:23" x14ac:dyDescent="0.25">
      <c r="A34">
        <v>33</v>
      </c>
      <c r="B34" t="s">
        <v>144</v>
      </c>
      <c r="C34">
        <v>-0.116825237140676</v>
      </c>
      <c r="D34">
        <v>0.236944011318345</v>
      </c>
      <c r="E34">
        <v>-0.49304996775679799</v>
      </c>
      <c r="F34">
        <v>0.62197728145236697</v>
      </c>
      <c r="G34">
        <v>-0.53334292346836898</v>
      </c>
      <c r="H34">
        <v>0.108394111391831</v>
      </c>
      <c r="I34">
        <v>-4.9204049613027596</v>
      </c>
      <c r="J34" s="1">
        <v>8.6365329801918496E-7</v>
      </c>
      <c r="K34" t="s">
        <v>169</v>
      </c>
      <c r="L34" t="s">
        <v>169</v>
      </c>
      <c r="M34" t="s">
        <v>169</v>
      </c>
      <c r="N34" t="s">
        <v>169</v>
      </c>
      <c r="O34" t="s">
        <v>169</v>
      </c>
      <c r="P34" t="s">
        <v>169</v>
      </c>
      <c r="Q34" t="s">
        <v>169</v>
      </c>
      <c r="R34" t="s">
        <v>169</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169</v>
      </c>
      <c r="L35" t="s">
        <v>169</v>
      </c>
      <c r="M35" t="s">
        <v>169</v>
      </c>
      <c r="N35" t="s">
        <v>169</v>
      </c>
      <c r="O35" t="s">
        <v>169</v>
      </c>
      <c r="P35" t="s">
        <v>169</v>
      </c>
      <c r="Q35" t="s">
        <v>169</v>
      </c>
      <c r="R35" t="s">
        <v>169</v>
      </c>
      <c r="T35" t="str">
        <f t="shared" si="0"/>
        <v/>
      </c>
      <c r="U35" t="str">
        <f t="shared" si="1"/>
        <v>***</v>
      </c>
      <c r="V35" t="str">
        <f t="shared" si="2"/>
        <v/>
      </c>
      <c r="W35" t="str">
        <f t="shared" si="3"/>
        <v/>
      </c>
    </row>
    <row r="36" spans="1:23" x14ac:dyDescent="0.25">
      <c r="A36">
        <v>35</v>
      </c>
      <c r="B36" t="s">
        <v>128</v>
      </c>
      <c r="C36">
        <v>-0.102686923035632</v>
      </c>
      <c r="D36">
        <v>0.22571298419444399</v>
      </c>
      <c r="E36">
        <v>-0.45494468739632199</v>
      </c>
      <c r="F36">
        <v>0.64914903257247403</v>
      </c>
      <c r="G36">
        <v>-0.52027492840727996</v>
      </c>
      <c r="H36">
        <v>8.4918736285318097E-2</v>
      </c>
      <c r="I36">
        <v>-6.12673894085294</v>
      </c>
      <c r="J36" s="1">
        <v>8.9698463235900101E-10</v>
      </c>
      <c r="K36" t="s">
        <v>169</v>
      </c>
      <c r="L36" t="s">
        <v>169</v>
      </c>
      <c r="M36" t="s">
        <v>169</v>
      </c>
      <c r="N36" t="s">
        <v>169</v>
      </c>
      <c r="O36" t="s">
        <v>169</v>
      </c>
      <c r="P36" t="s">
        <v>169</v>
      </c>
      <c r="Q36" t="s">
        <v>169</v>
      </c>
      <c r="R36" t="s">
        <v>169</v>
      </c>
      <c r="T36" t="str">
        <f t="shared" si="0"/>
        <v/>
      </c>
      <c r="U36" t="str">
        <f t="shared" si="1"/>
        <v>***</v>
      </c>
      <c r="V36" t="str">
        <f t="shared" si="2"/>
        <v/>
      </c>
      <c r="W36" t="str">
        <f t="shared" si="3"/>
        <v/>
      </c>
    </row>
    <row r="37" spans="1:23" x14ac:dyDescent="0.25">
      <c r="A37">
        <v>36</v>
      </c>
      <c r="B37" t="s">
        <v>129</v>
      </c>
      <c r="C37">
        <v>3.86802687134312E-2</v>
      </c>
      <c r="D37">
        <v>0.222629262294189</v>
      </c>
      <c r="E37">
        <v>0.17374296763521599</v>
      </c>
      <c r="F37">
        <v>0.86206746774744403</v>
      </c>
      <c r="G37">
        <v>-0.35733614112246098</v>
      </c>
      <c r="H37">
        <v>7.6586247166624002E-2</v>
      </c>
      <c r="I37">
        <v>-4.6658003798649004</v>
      </c>
      <c r="J37" s="1">
        <v>3.07418040604086E-6</v>
      </c>
      <c r="K37" t="s">
        <v>169</v>
      </c>
      <c r="L37" t="s">
        <v>169</v>
      </c>
      <c r="M37" t="s">
        <v>169</v>
      </c>
      <c r="N37" t="s">
        <v>169</v>
      </c>
      <c r="O37" t="s">
        <v>169</v>
      </c>
      <c r="P37" t="s">
        <v>169</v>
      </c>
      <c r="Q37" t="s">
        <v>169</v>
      </c>
      <c r="R37" t="s">
        <v>169</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169</v>
      </c>
      <c r="L38" t="s">
        <v>169</v>
      </c>
      <c r="M38" t="s">
        <v>169</v>
      </c>
      <c r="N38" t="s">
        <v>169</v>
      </c>
      <c r="O38" t="s">
        <v>169</v>
      </c>
      <c r="P38" t="s">
        <v>169</v>
      </c>
      <c r="Q38" t="s">
        <v>169</v>
      </c>
      <c r="R38" t="s">
        <v>169</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169</v>
      </c>
      <c r="H39" t="s">
        <v>169</v>
      </c>
      <c r="I39" t="s">
        <v>169</v>
      </c>
      <c r="J39" t="s">
        <v>169</v>
      </c>
      <c r="K39" t="s">
        <v>169</v>
      </c>
      <c r="L39" t="s">
        <v>169</v>
      </c>
      <c r="M39" t="s">
        <v>169</v>
      </c>
      <c r="N39" t="s">
        <v>169</v>
      </c>
      <c r="O39" t="s">
        <v>169</v>
      </c>
      <c r="P39" t="s">
        <v>169</v>
      </c>
      <c r="Q39" t="s">
        <v>169</v>
      </c>
      <c r="R39" t="s">
        <v>169</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169</v>
      </c>
      <c r="H40" t="s">
        <v>169</v>
      </c>
      <c r="I40" t="s">
        <v>169</v>
      </c>
      <c r="J40" t="s">
        <v>169</v>
      </c>
      <c r="K40" t="s">
        <v>169</v>
      </c>
      <c r="L40" t="s">
        <v>169</v>
      </c>
      <c r="M40" t="s">
        <v>169</v>
      </c>
      <c r="N40" t="s">
        <v>169</v>
      </c>
      <c r="O40" t="s">
        <v>169</v>
      </c>
      <c r="P40" t="s">
        <v>169</v>
      </c>
      <c r="Q40" t="s">
        <v>169</v>
      </c>
      <c r="R40" t="s">
        <v>169</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169</v>
      </c>
      <c r="H41" t="s">
        <v>169</v>
      </c>
      <c r="I41" t="s">
        <v>169</v>
      </c>
      <c r="J41" t="s">
        <v>169</v>
      </c>
      <c r="K41" t="s">
        <v>169</v>
      </c>
      <c r="L41" t="s">
        <v>169</v>
      </c>
      <c r="M41" t="s">
        <v>169</v>
      </c>
      <c r="N41" t="s">
        <v>169</v>
      </c>
      <c r="O41" t="s">
        <v>169</v>
      </c>
      <c r="P41" t="s">
        <v>169</v>
      </c>
      <c r="Q41" t="s">
        <v>169</v>
      </c>
      <c r="R41" t="s">
        <v>169</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169</v>
      </c>
      <c r="H42" t="s">
        <v>169</v>
      </c>
      <c r="I42" t="s">
        <v>169</v>
      </c>
      <c r="J42" t="s">
        <v>169</v>
      </c>
      <c r="K42" t="s">
        <v>169</v>
      </c>
      <c r="L42" t="s">
        <v>169</v>
      </c>
      <c r="M42" t="s">
        <v>169</v>
      </c>
      <c r="N42" t="s">
        <v>169</v>
      </c>
      <c r="O42" t="s">
        <v>169</v>
      </c>
      <c r="P42" t="s">
        <v>169</v>
      </c>
      <c r="Q42" t="s">
        <v>169</v>
      </c>
      <c r="R42" t="s">
        <v>169</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169</v>
      </c>
      <c r="H43" t="s">
        <v>169</v>
      </c>
      <c r="I43" t="s">
        <v>169</v>
      </c>
      <c r="J43" t="s">
        <v>169</v>
      </c>
      <c r="K43" t="s">
        <v>169</v>
      </c>
      <c r="L43" t="s">
        <v>169</v>
      </c>
      <c r="M43" t="s">
        <v>169</v>
      </c>
      <c r="N43" t="s">
        <v>169</v>
      </c>
      <c r="O43" t="s">
        <v>169</v>
      </c>
      <c r="P43" t="s">
        <v>169</v>
      </c>
      <c r="Q43" t="s">
        <v>169</v>
      </c>
      <c r="R43" t="s">
        <v>169</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169</v>
      </c>
      <c r="H44" t="s">
        <v>169</v>
      </c>
      <c r="I44" t="s">
        <v>169</v>
      </c>
      <c r="J44" t="s">
        <v>169</v>
      </c>
      <c r="K44" t="s">
        <v>169</v>
      </c>
      <c r="L44" t="s">
        <v>169</v>
      </c>
      <c r="M44" t="s">
        <v>169</v>
      </c>
      <c r="N44" t="s">
        <v>169</v>
      </c>
      <c r="O44" t="s">
        <v>169</v>
      </c>
      <c r="P44" t="s">
        <v>169</v>
      </c>
      <c r="Q44" t="s">
        <v>169</v>
      </c>
      <c r="R44" t="s">
        <v>169</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169</v>
      </c>
      <c r="H45" t="s">
        <v>169</v>
      </c>
      <c r="I45" t="s">
        <v>169</v>
      </c>
      <c r="J45" t="s">
        <v>169</v>
      </c>
      <c r="K45" t="s">
        <v>169</v>
      </c>
      <c r="L45" t="s">
        <v>169</v>
      </c>
      <c r="M45" t="s">
        <v>169</v>
      </c>
      <c r="N45" t="s">
        <v>169</v>
      </c>
      <c r="O45" t="s">
        <v>169</v>
      </c>
      <c r="P45" t="s">
        <v>169</v>
      </c>
      <c r="Q45" t="s">
        <v>169</v>
      </c>
      <c r="R45" t="s">
        <v>169</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169</v>
      </c>
      <c r="H46" t="s">
        <v>169</v>
      </c>
      <c r="I46" t="s">
        <v>169</v>
      </c>
      <c r="J46" t="s">
        <v>169</v>
      </c>
      <c r="K46" t="s">
        <v>169</v>
      </c>
      <c r="L46" t="s">
        <v>169</v>
      </c>
      <c r="M46" t="s">
        <v>169</v>
      </c>
      <c r="N46" t="s">
        <v>169</v>
      </c>
      <c r="O46" t="s">
        <v>169</v>
      </c>
      <c r="P46" t="s">
        <v>169</v>
      </c>
      <c r="Q46" t="s">
        <v>169</v>
      </c>
      <c r="R46" t="s">
        <v>169</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169</v>
      </c>
      <c r="H47" t="s">
        <v>169</v>
      </c>
      <c r="I47" t="s">
        <v>169</v>
      </c>
      <c r="J47" t="s">
        <v>169</v>
      </c>
      <c r="K47" t="s">
        <v>169</v>
      </c>
      <c r="L47" t="s">
        <v>169</v>
      </c>
      <c r="M47" t="s">
        <v>169</v>
      </c>
      <c r="N47" t="s">
        <v>169</v>
      </c>
      <c r="O47" t="s">
        <v>169</v>
      </c>
      <c r="P47" t="s">
        <v>169</v>
      </c>
      <c r="Q47" t="s">
        <v>169</v>
      </c>
      <c r="R47" t="s">
        <v>169</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169</v>
      </c>
      <c r="H48" t="s">
        <v>169</v>
      </c>
      <c r="I48" t="s">
        <v>169</v>
      </c>
      <c r="J48" t="s">
        <v>169</v>
      </c>
      <c r="K48" t="s">
        <v>169</v>
      </c>
      <c r="L48" t="s">
        <v>169</v>
      </c>
      <c r="M48" t="s">
        <v>169</v>
      </c>
      <c r="N48" t="s">
        <v>169</v>
      </c>
      <c r="O48" t="s">
        <v>169</v>
      </c>
      <c r="P48" t="s">
        <v>169</v>
      </c>
      <c r="Q48" t="s">
        <v>169</v>
      </c>
      <c r="R48" t="s">
        <v>169</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169</v>
      </c>
      <c r="H49" t="s">
        <v>169</v>
      </c>
      <c r="I49" t="s">
        <v>169</v>
      </c>
      <c r="J49" t="s">
        <v>169</v>
      </c>
      <c r="K49" t="s">
        <v>169</v>
      </c>
      <c r="L49" t="s">
        <v>169</v>
      </c>
      <c r="M49" t="s">
        <v>169</v>
      </c>
      <c r="N49" t="s">
        <v>169</v>
      </c>
      <c r="O49" t="s">
        <v>169</v>
      </c>
      <c r="P49" t="s">
        <v>169</v>
      </c>
      <c r="Q49" t="s">
        <v>169</v>
      </c>
      <c r="R49" t="s">
        <v>169</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169</v>
      </c>
      <c r="H50" t="s">
        <v>169</v>
      </c>
      <c r="I50" t="s">
        <v>169</v>
      </c>
      <c r="J50" t="s">
        <v>169</v>
      </c>
      <c r="K50" t="s">
        <v>169</v>
      </c>
      <c r="L50" t="s">
        <v>169</v>
      </c>
      <c r="M50" t="s">
        <v>169</v>
      </c>
      <c r="N50" t="s">
        <v>169</v>
      </c>
      <c r="O50" t="s">
        <v>169</v>
      </c>
      <c r="P50" t="s">
        <v>169</v>
      </c>
      <c r="Q50" t="s">
        <v>169</v>
      </c>
      <c r="R50" t="s">
        <v>169</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169</v>
      </c>
      <c r="H51" t="s">
        <v>169</v>
      </c>
      <c r="I51" t="s">
        <v>169</v>
      </c>
      <c r="J51" t="s">
        <v>169</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169</v>
      </c>
      <c r="H52" t="s">
        <v>169</v>
      </c>
      <c r="I52" t="s">
        <v>169</v>
      </c>
      <c r="J52" t="s">
        <v>169</v>
      </c>
      <c r="K52" t="s">
        <v>169</v>
      </c>
      <c r="L52" t="s">
        <v>169</v>
      </c>
      <c r="M52" t="s">
        <v>169</v>
      </c>
      <c r="N52" t="s">
        <v>169</v>
      </c>
      <c r="O52" t="s">
        <v>169</v>
      </c>
      <c r="P52" t="s">
        <v>169</v>
      </c>
      <c r="Q52" t="s">
        <v>169</v>
      </c>
      <c r="R52" t="s">
        <v>169</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169</v>
      </c>
      <c r="H53" t="s">
        <v>169</v>
      </c>
      <c r="I53" t="s">
        <v>169</v>
      </c>
      <c r="J53" t="s">
        <v>169</v>
      </c>
      <c r="K53" t="s">
        <v>169</v>
      </c>
      <c r="L53" t="s">
        <v>169</v>
      </c>
      <c r="M53" t="s">
        <v>169</v>
      </c>
      <c r="N53" t="s">
        <v>169</v>
      </c>
      <c r="O53" t="s">
        <v>169</v>
      </c>
      <c r="P53" t="s">
        <v>169</v>
      </c>
      <c r="Q53" t="s">
        <v>169</v>
      </c>
      <c r="R53" t="s">
        <v>169</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169</v>
      </c>
      <c r="H54" t="s">
        <v>169</v>
      </c>
      <c r="I54" t="s">
        <v>169</v>
      </c>
      <c r="J54" t="s">
        <v>169</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169</v>
      </c>
      <c r="H55" t="s">
        <v>169</v>
      </c>
      <c r="I55" t="s">
        <v>169</v>
      </c>
      <c r="J55" t="s">
        <v>169</v>
      </c>
      <c r="K55" t="s">
        <v>169</v>
      </c>
      <c r="L55" t="s">
        <v>169</v>
      </c>
      <c r="M55" t="s">
        <v>169</v>
      </c>
      <c r="N55" t="s">
        <v>169</v>
      </c>
      <c r="O55" t="s">
        <v>169</v>
      </c>
      <c r="P55" t="s">
        <v>169</v>
      </c>
      <c r="Q55" t="s">
        <v>169</v>
      </c>
      <c r="R55" t="s">
        <v>169</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169</v>
      </c>
      <c r="H56" t="s">
        <v>169</v>
      </c>
      <c r="I56" t="s">
        <v>169</v>
      </c>
      <c r="J56" t="s">
        <v>169</v>
      </c>
      <c r="K56" t="s">
        <v>169</v>
      </c>
      <c r="L56" t="s">
        <v>169</v>
      </c>
      <c r="M56" t="s">
        <v>169</v>
      </c>
      <c r="N56" t="s">
        <v>169</v>
      </c>
      <c r="O56" t="s">
        <v>169</v>
      </c>
      <c r="P56" t="s">
        <v>169</v>
      </c>
      <c r="Q56" t="s">
        <v>169</v>
      </c>
      <c r="R56" t="s">
        <v>169</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169</v>
      </c>
      <c r="H57" t="s">
        <v>169</v>
      </c>
      <c r="I57" t="s">
        <v>169</v>
      </c>
      <c r="J57" t="s">
        <v>169</v>
      </c>
      <c r="K57" t="s">
        <v>169</v>
      </c>
      <c r="L57" t="s">
        <v>169</v>
      </c>
      <c r="M57" t="s">
        <v>169</v>
      </c>
      <c r="N57" t="s">
        <v>169</v>
      </c>
      <c r="O57" t="s">
        <v>169</v>
      </c>
      <c r="P57" t="s">
        <v>169</v>
      </c>
      <c r="Q57" t="s">
        <v>169</v>
      </c>
      <c r="R57" t="s">
        <v>169</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169</v>
      </c>
      <c r="H58" t="s">
        <v>169</v>
      </c>
      <c r="I58" t="s">
        <v>169</v>
      </c>
      <c r="J58" t="s">
        <v>169</v>
      </c>
      <c r="K58" t="s">
        <v>169</v>
      </c>
      <c r="L58" t="s">
        <v>169</v>
      </c>
      <c r="M58" t="s">
        <v>169</v>
      </c>
      <c r="N58" t="s">
        <v>169</v>
      </c>
      <c r="O58" t="s">
        <v>169</v>
      </c>
      <c r="P58" t="s">
        <v>169</v>
      </c>
      <c r="Q58" t="s">
        <v>169</v>
      </c>
      <c r="R58" t="s">
        <v>169</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169</v>
      </c>
      <c r="H59" t="s">
        <v>169</v>
      </c>
      <c r="I59" t="s">
        <v>169</v>
      </c>
      <c r="J59" t="s">
        <v>169</v>
      </c>
      <c r="K59" t="s">
        <v>169</v>
      </c>
      <c r="L59" t="s">
        <v>169</v>
      </c>
      <c r="M59" t="s">
        <v>169</v>
      </c>
      <c r="N59" t="s">
        <v>169</v>
      </c>
      <c r="O59" t="s">
        <v>169</v>
      </c>
      <c r="P59" t="s">
        <v>169</v>
      </c>
      <c r="Q59" t="s">
        <v>169</v>
      </c>
      <c r="R59" t="s">
        <v>169</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169</v>
      </c>
      <c r="H60" t="s">
        <v>169</v>
      </c>
      <c r="I60" t="s">
        <v>169</v>
      </c>
      <c r="J60" t="s">
        <v>169</v>
      </c>
      <c r="K60" t="s">
        <v>169</v>
      </c>
      <c r="L60" t="s">
        <v>169</v>
      </c>
      <c r="M60" t="s">
        <v>169</v>
      </c>
      <c r="N60" t="s">
        <v>169</v>
      </c>
      <c r="O60" t="s">
        <v>169</v>
      </c>
      <c r="P60" t="s">
        <v>169</v>
      </c>
      <c r="Q60" t="s">
        <v>169</v>
      </c>
      <c r="R60" t="s">
        <v>169</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169</v>
      </c>
      <c r="H61" t="s">
        <v>169</v>
      </c>
      <c r="I61" t="s">
        <v>169</v>
      </c>
      <c r="J61" t="s">
        <v>169</v>
      </c>
      <c r="K61" t="s">
        <v>169</v>
      </c>
      <c r="L61" t="s">
        <v>169</v>
      </c>
      <c r="M61" t="s">
        <v>169</v>
      </c>
      <c r="N61" t="s">
        <v>169</v>
      </c>
      <c r="O61" t="s">
        <v>169</v>
      </c>
      <c r="P61" t="s">
        <v>169</v>
      </c>
      <c r="Q61" t="s">
        <v>169</v>
      </c>
      <c r="R61" t="s">
        <v>169</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169</v>
      </c>
      <c r="H62" t="s">
        <v>169</v>
      </c>
      <c r="I62" t="s">
        <v>169</v>
      </c>
      <c r="J62" t="s">
        <v>169</v>
      </c>
      <c r="K62" t="s">
        <v>169</v>
      </c>
      <c r="L62" t="s">
        <v>169</v>
      </c>
      <c r="M62" t="s">
        <v>169</v>
      </c>
      <c r="N62" t="s">
        <v>169</v>
      </c>
      <c r="O62" t="s">
        <v>169</v>
      </c>
      <c r="P62" t="s">
        <v>169</v>
      </c>
      <c r="Q62" t="s">
        <v>169</v>
      </c>
      <c r="R62" t="s">
        <v>169</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169</v>
      </c>
      <c r="H63" t="s">
        <v>169</v>
      </c>
      <c r="I63" t="s">
        <v>169</v>
      </c>
      <c r="J63" t="s">
        <v>169</v>
      </c>
      <c r="K63" t="s">
        <v>169</v>
      </c>
      <c r="L63" t="s">
        <v>169</v>
      </c>
      <c r="M63" t="s">
        <v>169</v>
      </c>
      <c r="N63" t="s">
        <v>169</v>
      </c>
      <c r="O63" t="s">
        <v>169</v>
      </c>
      <c r="P63" t="s">
        <v>169</v>
      </c>
      <c r="Q63" t="s">
        <v>169</v>
      </c>
      <c r="R63" t="s">
        <v>169</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169</v>
      </c>
      <c r="H64" t="s">
        <v>169</v>
      </c>
      <c r="I64" t="s">
        <v>169</v>
      </c>
      <c r="J64" t="s">
        <v>169</v>
      </c>
      <c r="K64" t="s">
        <v>169</v>
      </c>
      <c r="L64" t="s">
        <v>169</v>
      </c>
      <c r="M64" t="s">
        <v>169</v>
      </c>
      <c r="N64" t="s">
        <v>169</v>
      </c>
      <c r="O64" t="s">
        <v>169</v>
      </c>
      <c r="P64" t="s">
        <v>169</v>
      </c>
      <c r="Q64" t="s">
        <v>169</v>
      </c>
      <c r="R64" t="s">
        <v>169</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169</v>
      </c>
      <c r="H65" t="s">
        <v>169</v>
      </c>
      <c r="I65" t="s">
        <v>169</v>
      </c>
      <c r="J65" t="s">
        <v>169</v>
      </c>
      <c r="K65" t="s">
        <v>169</v>
      </c>
      <c r="L65" t="s">
        <v>169</v>
      </c>
      <c r="M65" t="s">
        <v>169</v>
      </c>
      <c r="N65" t="s">
        <v>169</v>
      </c>
      <c r="O65" t="s">
        <v>169</v>
      </c>
      <c r="P65" t="s">
        <v>169</v>
      </c>
      <c r="Q65" t="s">
        <v>169</v>
      </c>
      <c r="R65" t="s">
        <v>169</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169</v>
      </c>
      <c r="H66" t="s">
        <v>169</v>
      </c>
      <c r="I66" t="s">
        <v>169</v>
      </c>
      <c r="J66" t="s">
        <v>169</v>
      </c>
      <c r="K66" t="s">
        <v>169</v>
      </c>
      <c r="L66" t="s">
        <v>169</v>
      </c>
      <c r="M66" t="s">
        <v>169</v>
      </c>
      <c r="N66" t="s">
        <v>169</v>
      </c>
      <c r="O66" t="s">
        <v>169</v>
      </c>
      <c r="P66" t="s">
        <v>169</v>
      </c>
      <c r="Q66" t="s">
        <v>169</v>
      </c>
      <c r="R66" t="s">
        <v>169</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169</v>
      </c>
      <c r="H67" t="s">
        <v>169</v>
      </c>
      <c r="I67" t="s">
        <v>169</v>
      </c>
      <c r="J67" t="s">
        <v>169</v>
      </c>
      <c r="K67" t="s">
        <v>169</v>
      </c>
      <c r="L67" t="s">
        <v>169</v>
      </c>
      <c r="M67" t="s">
        <v>169</v>
      </c>
      <c r="N67" t="s">
        <v>169</v>
      </c>
      <c r="O67" t="s">
        <v>169</v>
      </c>
      <c r="P67" t="s">
        <v>169</v>
      </c>
      <c r="Q67" t="s">
        <v>169</v>
      </c>
      <c r="R67" t="s">
        <v>169</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169</v>
      </c>
      <c r="H68" t="s">
        <v>169</v>
      </c>
      <c r="I68" t="s">
        <v>169</v>
      </c>
      <c r="J68" t="s">
        <v>169</v>
      </c>
      <c r="K68" t="s">
        <v>169</v>
      </c>
      <c r="L68" t="s">
        <v>169</v>
      </c>
      <c r="M68" t="s">
        <v>169</v>
      </c>
      <c r="N68" t="s">
        <v>169</v>
      </c>
      <c r="O68" t="s">
        <v>169</v>
      </c>
      <c r="P68" t="s">
        <v>169</v>
      </c>
      <c r="Q68" t="s">
        <v>169</v>
      </c>
      <c r="R68" t="s">
        <v>169</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169</v>
      </c>
      <c r="H69" t="s">
        <v>169</v>
      </c>
      <c r="I69" t="s">
        <v>169</v>
      </c>
      <c r="J69" t="s">
        <v>169</v>
      </c>
      <c r="K69" t="s">
        <v>169</v>
      </c>
      <c r="L69" t="s">
        <v>169</v>
      </c>
      <c r="M69" t="s">
        <v>169</v>
      </c>
      <c r="N69" t="s">
        <v>169</v>
      </c>
      <c r="O69" t="s">
        <v>169</v>
      </c>
      <c r="P69" t="s">
        <v>169</v>
      </c>
      <c r="Q69" t="s">
        <v>169</v>
      </c>
      <c r="R69" t="s">
        <v>169</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169</v>
      </c>
      <c r="H70" t="s">
        <v>169</v>
      </c>
      <c r="I70" t="s">
        <v>169</v>
      </c>
      <c r="J70" t="s">
        <v>169</v>
      </c>
      <c r="K70" t="s">
        <v>169</v>
      </c>
      <c r="L70" t="s">
        <v>169</v>
      </c>
      <c r="M70" t="s">
        <v>169</v>
      </c>
      <c r="N70" t="s">
        <v>169</v>
      </c>
      <c r="O70" t="s">
        <v>169</v>
      </c>
      <c r="P70" t="s">
        <v>169</v>
      </c>
      <c r="Q70" t="s">
        <v>169</v>
      </c>
      <c r="R70" t="s">
        <v>169</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169</v>
      </c>
      <c r="H71" t="s">
        <v>169</v>
      </c>
      <c r="I71" t="s">
        <v>169</v>
      </c>
      <c r="J71" t="s">
        <v>169</v>
      </c>
      <c r="K71" t="s">
        <v>169</v>
      </c>
      <c r="L71" t="s">
        <v>169</v>
      </c>
      <c r="M71" t="s">
        <v>169</v>
      </c>
      <c r="N71" t="s">
        <v>169</v>
      </c>
      <c r="O71" t="s">
        <v>169</v>
      </c>
      <c r="P71" t="s">
        <v>169</v>
      </c>
      <c r="Q71" t="s">
        <v>169</v>
      </c>
      <c r="R71" t="s">
        <v>169</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169</v>
      </c>
      <c r="H72" t="s">
        <v>169</v>
      </c>
      <c r="I72" t="s">
        <v>169</v>
      </c>
      <c r="J72" t="s">
        <v>169</v>
      </c>
      <c r="K72" t="s">
        <v>169</v>
      </c>
      <c r="L72" t="s">
        <v>169</v>
      </c>
      <c r="M72" t="s">
        <v>169</v>
      </c>
      <c r="N72" t="s">
        <v>169</v>
      </c>
      <c r="O72" t="s">
        <v>169</v>
      </c>
      <c r="P72" t="s">
        <v>169</v>
      </c>
      <c r="Q72" t="s">
        <v>169</v>
      </c>
      <c r="R72" t="s">
        <v>169</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169</v>
      </c>
      <c r="H73" t="s">
        <v>169</v>
      </c>
      <c r="I73" t="s">
        <v>169</v>
      </c>
      <c r="J73" t="s">
        <v>169</v>
      </c>
      <c r="K73" t="s">
        <v>169</v>
      </c>
      <c r="L73" t="s">
        <v>169</v>
      </c>
      <c r="M73" t="s">
        <v>169</v>
      </c>
      <c r="N73" t="s">
        <v>169</v>
      </c>
      <c r="O73" t="s">
        <v>169</v>
      </c>
      <c r="P73" t="s">
        <v>169</v>
      </c>
      <c r="Q73" t="s">
        <v>169</v>
      </c>
      <c r="R73" t="s">
        <v>169</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169</v>
      </c>
      <c r="H74" t="s">
        <v>169</v>
      </c>
      <c r="I74" t="s">
        <v>169</v>
      </c>
      <c r="J74" t="s">
        <v>169</v>
      </c>
      <c r="K74" t="s">
        <v>169</v>
      </c>
      <c r="L74" t="s">
        <v>169</v>
      </c>
      <c r="M74" t="s">
        <v>169</v>
      </c>
      <c r="N74" t="s">
        <v>169</v>
      </c>
      <c r="O74" t="s">
        <v>169</v>
      </c>
      <c r="P74" t="s">
        <v>169</v>
      </c>
      <c r="Q74" t="s">
        <v>169</v>
      </c>
      <c r="R74" t="s">
        <v>169</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169</v>
      </c>
      <c r="H75" t="s">
        <v>169</v>
      </c>
      <c r="I75" t="s">
        <v>169</v>
      </c>
      <c r="J75" t="s">
        <v>169</v>
      </c>
      <c r="K75" t="s">
        <v>169</v>
      </c>
      <c r="L75" t="s">
        <v>169</v>
      </c>
      <c r="M75" t="s">
        <v>169</v>
      </c>
      <c r="N75" t="s">
        <v>169</v>
      </c>
      <c r="O75" t="s">
        <v>169</v>
      </c>
      <c r="P75" t="s">
        <v>169</v>
      </c>
      <c r="Q75" t="s">
        <v>169</v>
      </c>
      <c r="R75" t="s">
        <v>169</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169</v>
      </c>
      <c r="H76" t="s">
        <v>169</v>
      </c>
      <c r="I76" t="s">
        <v>169</v>
      </c>
      <c r="J76" t="s">
        <v>169</v>
      </c>
      <c r="K76" t="s">
        <v>169</v>
      </c>
      <c r="L76" t="s">
        <v>169</v>
      </c>
      <c r="M76" t="s">
        <v>169</v>
      </c>
      <c r="N76" t="s">
        <v>169</v>
      </c>
      <c r="O76" t="s">
        <v>169</v>
      </c>
      <c r="P76" t="s">
        <v>169</v>
      </c>
      <c r="Q76" t="s">
        <v>169</v>
      </c>
      <c r="R76" t="s">
        <v>169</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169</v>
      </c>
      <c r="H77" t="s">
        <v>169</v>
      </c>
      <c r="I77" t="s">
        <v>169</v>
      </c>
      <c r="J77" t="s">
        <v>169</v>
      </c>
      <c r="K77" t="s">
        <v>169</v>
      </c>
      <c r="L77" t="s">
        <v>169</v>
      </c>
      <c r="M77" t="s">
        <v>169</v>
      </c>
      <c r="N77" t="s">
        <v>169</v>
      </c>
      <c r="O77" t="s">
        <v>169</v>
      </c>
      <c r="P77" t="s">
        <v>169</v>
      </c>
      <c r="Q77" t="s">
        <v>169</v>
      </c>
      <c r="R77" t="s">
        <v>169</v>
      </c>
      <c r="T77" t="str">
        <f t="shared" si="4"/>
        <v/>
      </c>
      <c r="U77" t="str">
        <f t="shared" si="5"/>
        <v/>
      </c>
      <c r="V77" t="str">
        <f t="shared" si="6"/>
        <v/>
      </c>
      <c r="W77" t="str">
        <f t="shared" si="7"/>
        <v/>
      </c>
    </row>
    <row r="78" spans="1:23" x14ac:dyDescent="0.25">
      <c r="A78">
        <v>77</v>
      </c>
      <c r="B78" t="s">
        <v>173</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174</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175</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176</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177</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178</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179</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180</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181</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182</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183</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184</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185</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186</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187</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188</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189</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190</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191</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192</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193</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194</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195</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196</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197</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198</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199</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200</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201</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202</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203</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204</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205</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206</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207</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208</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209</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210</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211</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212</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213</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214</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215</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216</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217</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218</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219</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220</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221</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222</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223</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224</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225</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226</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227</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228</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229</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230</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231</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232</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233</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234</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235</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236</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237</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238</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239</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240</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241</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242</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243</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244</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245</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246</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247</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248</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249</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250</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251</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252</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253</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254</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255</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256</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257</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258</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259</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260</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261</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262</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263</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264</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265</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266</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267</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268</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269</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270</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271</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272</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273</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274</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275</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276</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277</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278</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279</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280</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281</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282</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283</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284</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285</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286</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287</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288</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289</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290</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291</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292</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293</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294</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295</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296</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297</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298</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299</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300</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301</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302</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303</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304</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305</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306</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307</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308</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309</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310</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311</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312</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313</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314</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315</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316</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317</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318</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319</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320</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321</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322</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323</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324</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325</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326</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327</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328</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329</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330</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331</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332</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333</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334</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335</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336</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337</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338</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339</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340</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341</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342</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343</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344</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345</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346</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347</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348</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349</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350</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351</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352</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353</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354</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355</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356</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357</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358</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359</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360</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361</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362</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363</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364</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365</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366</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367</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368</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369</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370</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371</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372</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373</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374</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375</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376</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377</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378</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379</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380</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381</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382</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383</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384</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385</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386</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387</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388</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389</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390</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391</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392</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393</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394</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395</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396</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397</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398</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399</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400</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401</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402</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403</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404</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405</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406</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407</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408</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409</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410</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411</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412</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413</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414</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415</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416</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417</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418</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419</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420</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421</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422</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423</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424</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425</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426</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427</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428</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429</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430</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431</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432</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433</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434</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435</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436</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437</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438</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439</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440</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441</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442</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443</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444</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445</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446</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447</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448</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449</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450</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451</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452</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453</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454</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455</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456</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457</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458</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459</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460</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461</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462</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463</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464</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465</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466</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467</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468</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469</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470</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471</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472</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473</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474</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475</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476</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477</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478</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479</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480</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481</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482</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483</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484</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485</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486</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487</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488</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489</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490</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491</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492</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493</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494</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495</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496</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497</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498</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499</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169</v>
      </c>
      <c r="H6" t="s">
        <v>169</v>
      </c>
      <c r="I6" t="s">
        <v>169</v>
      </c>
      <c r="J6" t="s">
        <v>169</v>
      </c>
      <c r="K6" t="s">
        <v>169</v>
      </c>
      <c r="L6" t="s">
        <v>169</v>
      </c>
      <c r="M6" t="s">
        <v>169</v>
      </c>
      <c r="N6" t="s">
        <v>169</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502</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503</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504</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172</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130</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144</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128</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129</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169</v>
      </c>
      <c r="P37" t="s">
        <v>169</v>
      </c>
      <c r="Q37" t="s">
        <v>169</v>
      </c>
      <c r="R37" t="s">
        <v>169</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169</v>
      </c>
      <c r="P38" t="s">
        <v>169</v>
      </c>
      <c r="Q38" t="s">
        <v>169</v>
      </c>
      <c r="R38" t="s">
        <v>169</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169</v>
      </c>
      <c r="P39" t="s">
        <v>169</v>
      </c>
      <c r="Q39" t="s">
        <v>169</v>
      </c>
      <c r="R39" t="s">
        <v>169</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169</v>
      </c>
      <c r="P40" t="s">
        <v>169</v>
      </c>
      <c r="Q40" t="s">
        <v>169</v>
      </c>
      <c r="R40" t="s">
        <v>169</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169</v>
      </c>
      <c r="P41" t="s">
        <v>169</v>
      </c>
      <c r="Q41" t="s">
        <v>169</v>
      </c>
      <c r="R41" t="s">
        <v>169</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169</v>
      </c>
      <c r="P42" t="s">
        <v>169</v>
      </c>
      <c r="Q42" t="s">
        <v>169</v>
      </c>
      <c r="R42" t="s">
        <v>169</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169</v>
      </c>
      <c r="P43" t="s">
        <v>169</v>
      </c>
      <c r="Q43" t="s">
        <v>169</v>
      </c>
      <c r="R43" t="s">
        <v>169</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169</v>
      </c>
      <c r="P44" t="s">
        <v>169</v>
      </c>
      <c r="Q44" t="s">
        <v>169</v>
      </c>
      <c r="R44" t="s">
        <v>169</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169</v>
      </c>
      <c r="P45" t="s">
        <v>169</v>
      </c>
      <c r="Q45" t="s">
        <v>169</v>
      </c>
      <c r="R45" t="s">
        <v>169</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169</v>
      </c>
      <c r="P46" t="s">
        <v>169</v>
      </c>
      <c r="Q46" t="s">
        <v>169</v>
      </c>
      <c r="R46" t="s">
        <v>169</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169</v>
      </c>
      <c r="P47" t="s">
        <v>169</v>
      </c>
      <c r="Q47" t="s">
        <v>169</v>
      </c>
      <c r="R47" t="s">
        <v>169</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169</v>
      </c>
      <c r="P48" t="s">
        <v>169</v>
      </c>
      <c r="Q48" t="s">
        <v>169</v>
      </c>
      <c r="R48" t="s">
        <v>169</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169</v>
      </c>
      <c r="P49" t="s">
        <v>169</v>
      </c>
      <c r="Q49" t="s">
        <v>169</v>
      </c>
      <c r="R49" t="s">
        <v>169</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169</v>
      </c>
      <c r="P50" t="s">
        <v>169</v>
      </c>
      <c r="Q50" t="s">
        <v>169</v>
      </c>
      <c r="R50" t="s">
        <v>169</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169</v>
      </c>
      <c r="P51" t="s">
        <v>169</v>
      </c>
      <c r="Q51" t="s">
        <v>169</v>
      </c>
      <c r="R51" t="s">
        <v>169</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169</v>
      </c>
      <c r="P52" t="s">
        <v>169</v>
      </c>
      <c r="Q52" t="s">
        <v>169</v>
      </c>
      <c r="R52" t="s">
        <v>169</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169</v>
      </c>
      <c r="P53" t="s">
        <v>169</v>
      </c>
      <c r="Q53" t="s">
        <v>169</v>
      </c>
      <c r="R53" t="s">
        <v>169</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169</v>
      </c>
      <c r="P54" t="s">
        <v>169</v>
      </c>
      <c r="Q54" t="s">
        <v>169</v>
      </c>
      <c r="R54" t="s">
        <v>169</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169</v>
      </c>
      <c r="H55" t="s">
        <v>169</v>
      </c>
      <c r="I55" t="s">
        <v>169</v>
      </c>
      <c r="J55" t="s">
        <v>169</v>
      </c>
      <c r="K55">
        <v>3.15231470265962E-3</v>
      </c>
      <c r="L55">
        <v>0.81010407796185802</v>
      </c>
      <c r="M55">
        <v>3.8912465551223202E-3</v>
      </c>
      <c r="N55">
        <v>0.99689524228666204</v>
      </c>
      <c r="O55" t="s">
        <v>169</v>
      </c>
      <c r="P55" t="s">
        <v>169</v>
      </c>
      <c r="Q55" t="s">
        <v>169</v>
      </c>
      <c r="R55" t="s">
        <v>169</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169</v>
      </c>
      <c r="P56" t="s">
        <v>169</v>
      </c>
      <c r="Q56" t="s">
        <v>169</v>
      </c>
      <c r="R56" t="s">
        <v>169</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169</v>
      </c>
      <c r="H57" t="s">
        <v>169</v>
      </c>
      <c r="I57" t="s">
        <v>169</v>
      </c>
      <c r="J57" t="s">
        <v>169</v>
      </c>
      <c r="K57">
        <v>0.57949815107681302</v>
      </c>
      <c r="L57">
        <v>0.80799401826295703</v>
      </c>
      <c r="M57">
        <v>0.717205991602056</v>
      </c>
      <c r="N57">
        <v>0.47324700282156201</v>
      </c>
      <c r="O57" t="s">
        <v>169</v>
      </c>
      <c r="P57" t="s">
        <v>169</v>
      </c>
      <c r="Q57" t="s">
        <v>169</v>
      </c>
      <c r="R57" t="s">
        <v>169</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169</v>
      </c>
      <c r="P58" t="s">
        <v>169</v>
      </c>
      <c r="Q58" t="s">
        <v>169</v>
      </c>
      <c r="R58" t="s">
        <v>169</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169</v>
      </c>
      <c r="P59" t="s">
        <v>169</v>
      </c>
      <c r="Q59" t="s">
        <v>169</v>
      </c>
      <c r="R59" t="s">
        <v>169</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169</v>
      </c>
      <c r="P60" t="s">
        <v>169</v>
      </c>
      <c r="Q60" t="s">
        <v>169</v>
      </c>
      <c r="R60" t="s">
        <v>169</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169</v>
      </c>
      <c r="P61" t="s">
        <v>169</v>
      </c>
      <c r="Q61" t="s">
        <v>169</v>
      </c>
      <c r="R61" t="s">
        <v>169</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169</v>
      </c>
      <c r="P62" t="s">
        <v>169</v>
      </c>
      <c r="Q62" t="s">
        <v>169</v>
      </c>
      <c r="R62" t="s">
        <v>169</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169</v>
      </c>
      <c r="P63" t="s">
        <v>169</v>
      </c>
      <c r="Q63" t="s">
        <v>169</v>
      </c>
      <c r="R63" t="s">
        <v>169</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169</v>
      </c>
      <c r="P64" t="s">
        <v>169</v>
      </c>
      <c r="Q64" t="s">
        <v>169</v>
      </c>
      <c r="R64" t="s">
        <v>169</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169</v>
      </c>
      <c r="P65" t="s">
        <v>169</v>
      </c>
      <c r="Q65" t="s">
        <v>169</v>
      </c>
      <c r="R65" t="s">
        <v>169</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169</v>
      </c>
      <c r="P66" t="s">
        <v>169</v>
      </c>
      <c r="Q66" t="s">
        <v>169</v>
      </c>
      <c r="R66" t="s">
        <v>169</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169</v>
      </c>
      <c r="P68" t="s">
        <v>169</v>
      </c>
      <c r="Q68" t="s">
        <v>169</v>
      </c>
      <c r="R68" t="s">
        <v>169</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169</v>
      </c>
      <c r="P69" t="s">
        <v>169</v>
      </c>
      <c r="Q69" t="s">
        <v>169</v>
      </c>
      <c r="R69" t="s">
        <v>169</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169</v>
      </c>
      <c r="P70" t="s">
        <v>169</v>
      </c>
      <c r="Q70" t="s">
        <v>169</v>
      </c>
      <c r="R70" t="s">
        <v>169</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169</v>
      </c>
      <c r="P71" t="s">
        <v>169</v>
      </c>
      <c r="Q71" t="s">
        <v>169</v>
      </c>
      <c r="R71" t="s">
        <v>169</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169</v>
      </c>
      <c r="P72" t="s">
        <v>169</v>
      </c>
      <c r="Q72" t="s">
        <v>169</v>
      </c>
      <c r="R72" t="s">
        <v>169</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169</v>
      </c>
      <c r="P73" t="s">
        <v>169</v>
      </c>
      <c r="Q73" t="s">
        <v>169</v>
      </c>
      <c r="R73" t="s">
        <v>169</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169</v>
      </c>
      <c r="H74" t="s">
        <v>169</v>
      </c>
      <c r="I74" t="s">
        <v>169</v>
      </c>
      <c r="J74" t="s">
        <v>169</v>
      </c>
      <c r="K74">
        <v>-1.2182697901989401</v>
      </c>
      <c r="L74">
        <v>1.06668227665268</v>
      </c>
      <c r="M74">
        <v>-1.1421112142426799</v>
      </c>
      <c r="N74">
        <v>0.25340779464403501</v>
      </c>
      <c r="O74" t="s">
        <v>169</v>
      </c>
      <c r="P74" t="s">
        <v>169</v>
      </c>
      <c r="Q74" t="s">
        <v>169</v>
      </c>
      <c r="R74" t="s">
        <v>169</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169</v>
      </c>
      <c r="P75" t="s">
        <v>169</v>
      </c>
      <c r="Q75" t="s">
        <v>169</v>
      </c>
      <c r="R75" t="s">
        <v>169</v>
      </c>
      <c r="T75" t="str">
        <f t="shared" si="4"/>
        <v>*</v>
      </c>
      <c r="U75" t="str">
        <f t="shared" si="5"/>
        <v>**</v>
      </c>
      <c r="V75" t="str">
        <f t="shared" si="6"/>
        <v/>
      </c>
      <c r="W75" t="str">
        <f t="shared" si="7"/>
        <v/>
      </c>
    </row>
    <row r="76" spans="1:23" x14ac:dyDescent="0.25">
      <c r="A76">
        <v>75</v>
      </c>
      <c r="B76" t="s">
        <v>173</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174</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175</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176</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177</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178</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179</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180</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181</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182</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183</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184</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185</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186</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187</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188</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189</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190</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191</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192</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193</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194</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195</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196</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197</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198</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199</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200</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201</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202</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203</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204</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205</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206</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207</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216</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227</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229</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230</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231</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208</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209</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210</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211</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212</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213</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214</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215</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217</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218</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219</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220</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221</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222</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223</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224</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225</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226</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228</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232</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233</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234</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235</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236</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237</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238</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397</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398</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399</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400</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401</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402</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403</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404</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405</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406</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407</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408</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409</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410</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411</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412</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413</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414</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415</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416</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417</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418</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419</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420</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421</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422</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423</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424</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425</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426</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239</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240</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241</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242</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243</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244</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245</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246</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247</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248</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249</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250</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251</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252</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253</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254</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255</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256</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257</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258</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259</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260</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261</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262</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427</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428</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263</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264</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265</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266</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267</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268</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269</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270</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271</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272</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273</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274</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275</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276</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277</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278</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279</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280</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281</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282</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283</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284</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285</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286</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287</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288</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289</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290</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291</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292</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293</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294</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295</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296</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297</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298</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299</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300</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301</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302</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303</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304</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305</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306</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307</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308</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309</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310</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311</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312</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313</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314</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315</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316</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317</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318</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319</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320</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321</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322</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323</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324</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325</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326</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327</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328</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329</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330</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331</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332</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333</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334</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335</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336</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337</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338</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339</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340</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341</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342</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343</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344</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345</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346</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347</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348</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349</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350</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351</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352</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353</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354</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355</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356</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357</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358</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359</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360</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361</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362</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363</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364</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365</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366</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367</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368</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369</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370</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371</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372</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373</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374</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375</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376</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377</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378</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379</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380</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381</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382</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383</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384</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385</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386</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387</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388</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389</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390</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391</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392</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393</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394</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395</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396</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429</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430</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431</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432</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433</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434</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435</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436</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437</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438</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439</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440</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441</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442</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443</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444</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445</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446</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447</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448</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449</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450</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451</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452</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453</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454</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455</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456</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457</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458</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459</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460</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461</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462</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463</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464</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465</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466</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467</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468</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469</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470</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471</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472</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473</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474</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475</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476</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477</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478</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479</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480</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481</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482</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483</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484</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485</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486</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487</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488</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489</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490</v>
      </c>
      <c r="C393">
        <v>-12.328279879428599</v>
      </c>
      <c r="D393">
        <v>3956.1803456057501</v>
      </c>
      <c r="E393">
        <v>-3.11620775658572E-3</v>
      </c>
      <c r="F393">
        <v>0.997513629966853</v>
      </c>
      <c r="G393" t="s">
        <v>169</v>
      </c>
      <c r="H393" t="s">
        <v>169</v>
      </c>
      <c r="I393" t="s">
        <v>169</v>
      </c>
      <c r="J393" t="s">
        <v>169</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491</v>
      </c>
      <c r="C394">
        <v>-12.328279879428599</v>
      </c>
      <c r="D394">
        <v>3956.1803456057501</v>
      </c>
      <c r="E394">
        <v>-3.11620775658572E-3</v>
      </c>
      <c r="F394">
        <v>0.997513629966853</v>
      </c>
      <c r="G394" t="s">
        <v>169</v>
      </c>
      <c r="H394" t="s">
        <v>169</v>
      </c>
      <c r="I394" t="s">
        <v>169</v>
      </c>
      <c r="J394" t="s">
        <v>169</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492</v>
      </c>
      <c r="C395">
        <v>-12.328279879428599</v>
      </c>
      <c r="D395">
        <v>3956.1803456057301</v>
      </c>
      <c r="E395">
        <v>-3.11620775658573E-3</v>
      </c>
      <c r="F395">
        <v>0.997513629966853</v>
      </c>
      <c r="G395" t="s">
        <v>169</v>
      </c>
      <c r="H395" t="s">
        <v>169</v>
      </c>
      <c r="I395" t="s">
        <v>169</v>
      </c>
      <c r="J395" t="s">
        <v>169</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493</v>
      </c>
      <c r="C396">
        <v>-12.328279879428599</v>
      </c>
      <c r="D396">
        <v>3956.1803456057401</v>
      </c>
      <c r="E396">
        <v>-3.11620775658573E-3</v>
      </c>
      <c r="F396">
        <v>0.997513629966853</v>
      </c>
      <c r="G396" t="s">
        <v>169</v>
      </c>
      <c r="H396" t="s">
        <v>169</v>
      </c>
      <c r="I396" t="s">
        <v>169</v>
      </c>
      <c r="J396" t="s">
        <v>169</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494</v>
      </c>
      <c r="C397">
        <v>-12.328279879428599</v>
      </c>
      <c r="D397">
        <v>3956.1803456057401</v>
      </c>
      <c r="E397">
        <v>-3.11620775658573E-3</v>
      </c>
      <c r="F397">
        <v>0.997513629966853</v>
      </c>
      <c r="G397" t="s">
        <v>169</v>
      </c>
      <c r="H397" t="s">
        <v>169</v>
      </c>
      <c r="I397" t="s">
        <v>169</v>
      </c>
      <c r="J397" t="s">
        <v>169</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495</v>
      </c>
      <c r="C398">
        <v>-12.328279879428599</v>
      </c>
      <c r="D398">
        <v>3956.1803456057501</v>
      </c>
      <c r="E398">
        <v>-3.11620775658572E-3</v>
      </c>
      <c r="F398">
        <v>0.997513629966853</v>
      </c>
      <c r="G398" t="s">
        <v>169</v>
      </c>
      <c r="H398" t="s">
        <v>169</v>
      </c>
      <c r="I398" t="s">
        <v>169</v>
      </c>
      <c r="J398" t="s">
        <v>169</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496</v>
      </c>
      <c r="C399">
        <v>-12.328279879428599</v>
      </c>
      <c r="D399">
        <v>3956.1803456057501</v>
      </c>
      <c r="E399">
        <v>-3.11620775658572E-3</v>
      </c>
      <c r="F399">
        <v>0.997513629966853</v>
      </c>
      <c r="G399" t="s">
        <v>169</v>
      </c>
      <c r="H399" t="s">
        <v>169</v>
      </c>
      <c r="I399" t="s">
        <v>169</v>
      </c>
      <c r="J399" t="s">
        <v>169</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497</v>
      </c>
      <c r="C400">
        <v>-12.328279879428599</v>
      </c>
      <c r="D400">
        <v>3956.1803456057901</v>
      </c>
      <c r="E400">
        <v>-3.1162077565856901E-3</v>
      </c>
      <c r="F400">
        <v>0.997513629966853</v>
      </c>
      <c r="G400" t="s">
        <v>169</v>
      </c>
      <c r="H400" t="s">
        <v>169</v>
      </c>
      <c r="I400" t="s">
        <v>169</v>
      </c>
      <c r="J400" t="s">
        <v>169</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498</v>
      </c>
      <c r="C401">
        <v>-12.328279879428599</v>
      </c>
      <c r="D401">
        <v>3956.1803456057601</v>
      </c>
      <c r="E401">
        <v>-3.1162077565857101E-3</v>
      </c>
      <c r="F401">
        <v>0.997513629966853</v>
      </c>
      <c r="G401" t="s">
        <v>169</v>
      </c>
      <c r="H401" t="s">
        <v>169</v>
      </c>
      <c r="I401" t="s">
        <v>169</v>
      </c>
      <c r="J401" t="s">
        <v>169</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499</v>
      </c>
      <c r="C402">
        <v>22.803857093153201</v>
      </c>
      <c r="D402">
        <v>3956.1803453356702</v>
      </c>
      <c r="E402">
        <v>5.7641095962773503E-3</v>
      </c>
      <c r="F402">
        <v>0.99540093141368002</v>
      </c>
      <c r="G402" t="s">
        <v>169</v>
      </c>
      <c r="H402" t="s">
        <v>169</v>
      </c>
      <c r="I402" t="s">
        <v>169</v>
      </c>
      <c r="J402" t="s">
        <v>169</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169</v>
      </c>
      <c r="H6" t="s">
        <v>169</v>
      </c>
      <c r="I6" t="s">
        <v>169</v>
      </c>
      <c r="J6" t="s">
        <v>169</v>
      </c>
      <c r="K6" t="s">
        <v>169</v>
      </c>
      <c r="L6" t="s">
        <v>169</v>
      </c>
      <c r="M6" t="s">
        <v>169</v>
      </c>
      <c r="N6" t="s">
        <v>169</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502</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503</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504</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172</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130</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144</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128</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129</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169</v>
      </c>
      <c r="P37" t="s">
        <v>169</v>
      </c>
      <c r="Q37" t="s">
        <v>169</v>
      </c>
      <c r="R37" t="s">
        <v>169</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169</v>
      </c>
      <c r="P38" t="s">
        <v>169</v>
      </c>
      <c r="Q38" t="s">
        <v>169</v>
      </c>
      <c r="R38" t="s">
        <v>169</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169</v>
      </c>
      <c r="P39" t="s">
        <v>169</v>
      </c>
      <c r="Q39" t="s">
        <v>169</v>
      </c>
      <c r="R39" t="s">
        <v>169</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169</v>
      </c>
      <c r="P40" t="s">
        <v>169</v>
      </c>
      <c r="Q40" t="s">
        <v>169</v>
      </c>
      <c r="R40" t="s">
        <v>169</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169</v>
      </c>
      <c r="P41" t="s">
        <v>169</v>
      </c>
      <c r="Q41" t="s">
        <v>169</v>
      </c>
      <c r="R41" t="s">
        <v>169</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169</v>
      </c>
      <c r="P42" t="s">
        <v>169</v>
      </c>
      <c r="Q42" t="s">
        <v>169</v>
      </c>
      <c r="R42" t="s">
        <v>169</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169</v>
      </c>
      <c r="P43" t="s">
        <v>169</v>
      </c>
      <c r="Q43" t="s">
        <v>169</v>
      </c>
      <c r="R43" t="s">
        <v>169</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169</v>
      </c>
      <c r="P44" t="s">
        <v>169</v>
      </c>
      <c r="Q44" t="s">
        <v>169</v>
      </c>
      <c r="R44" t="s">
        <v>169</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169</v>
      </c>
      <c r="P45" t="s">
        <v>169</v>
      </c>
      <c r="Q45" t="s">
        <v>169</v>
      </c>
      <c r="R45" t="s">
        <v>169</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169</v>
      </c>
      <c r="P46" t="s">
        <v>169</v>
      </c>
      <c r="Q46" t="s">
        <v>169</v>
      </c>
      <c r="R46" t="s">
        <v>169</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169</v>
      </c>
      <c r="P47" t="s">
        <v>169</v>
      </c>
      <c r="Q47" t="s">
        <v>169</v>
      </c>
      <c r="R47" t="s">
        <v>169</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169</v>
      </c>
      <c r="P48" t="s">
        <v>169</v>
      </c>
      <c r="Q48" t="s">
        <v>169</v>
      </c>
      <c r="R48" t="s">
        <v>169</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169</v>
      </c>
      <c r="P49" t="s">
        <v>169</v>
      </c>
      <c r="Q49" t="s">
        <v>169</v>
      </c>
      <c r="R49" t="s">
        <v>169</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169</v>
      </c>
      <c r="P50" t="s">
        <v>169</v>
      </c>
      <c r="Q50" t="s">
        <v>169</v>
      </c>
      <c r="R50" t="s">
        <v>169</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169</v>
      </c>
      <c r="P51" t="s">
        <v>169</v>
      </c>
      <c r="Q51" t="s">
        <v>169</v>
      </c>
      <c r="R51" t="s">
        <v>169</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169</v>
      </c>
      <c r="P52" t="s">
        <v>169</v>
      </c>
      <c r="Q52" t="s">
        <v>169</v>
      </c>
      <c r="R52" t="s">
        <v>169</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169</v>
      </c>
      <c r="P53" t="s">
        <v>169</v>
      </c>
      <c r="Q53" t="s">
        <v>169</v>
      </c>
      <c r="R53" t="s">
        <v>169</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169</v>
      </c>
      <c r="P54" t="s">
        <v>169</v>
      </c>
      <c r="Q54" t="s">
        <v>169</v>
      </c>
      <c r="R54" t="s">
        <v>169</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169</v>
      </c>
      <c r="P55" t="s">
        <v>169</v>
      </c>
      <c r="Q55" t="s">
        <v>169</v>
      </c>
      <c r="R55" t="s">
        <v>169</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169</v>
      </c>
      <c r="P56" t="s">
        <v>169</v>
      </c>
      <c r="Q56" t="s">
        <v>169</v>
      </c>
      <c r="R56" t="s">
        <v>169</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169</v>
      </c>
      <c r="P57" t="s">
        <v>169</v>
      </c>
      <c r="Q57" t="s">
        <v>169</v>
      </c>
      <c r="R57" t="s">
        <v>169</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169</v>
      </c>
      <c r="P58" t="s">
        <v>169</v>
      </c>
      <c r="Q58" t="s">
        <v>169</v>
      </c>
      <c r="R58" t="s">
        <v>169</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169</v>
      </c>
      <c r="P59" t="s">
        <v>169</v>
      </c>
      <c r="Q59" t="s">
        <v>169</v>
      </c>
      <c r="R59" t="s">
        <v>169</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169</v>
      </c>
      <c r="P60" t="s">
        <v>169</v>
      </c>
      <c r="Q60" t="s">
        <v>169</v>
      </c>
      <c r="R60" t="s">
        <v>169</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169</v>
      </c>
      <c r="P61" t="s">
        <v>169</v>
      </c>
      <c r="Q61" t="s">
        <v>169</v>
      </c>
      <c r="R61" t="s">
        <v>169</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169</v>
      </c>
      <c r="P62" t="s">
        <v>169</v>
      </c>
      <c r="Q62" t="s">
        <v>169</v>
      </c>
      <c r="R62" t="s">
        <v>169</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169</v>
      </c>
      <c r="P63" t="s">
        <v>169</v>
      </c>
      <c r="Q63" t="s">
        <v>169</v>
      </c>
      <c r="R63" t="s">
        <v>169</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169</v>
      </c>
      <c r="P64" t="s">
        <v>169</v>
      </c>
      <c r="Q64" t="s">
        <v>169</v>
      </c>
      <c r="R64" t="s">
        <v>169</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169</v>
      </c>
      <c r="P65" t="s">
        <v>169</v>
      </c>
      <c r="Q65" t="s">
        <v>169</v>
      </c>
      <c r="R65" t="s">
        <v>169</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169</v>
      </c>
      <c r="P66" t="s">
        <v>169</v>
      </c>
      <c r="Q66" t="s">
        <v>169</v>
      </c>
      <c r="R66" t="s">
        <v>169</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169</v>
      </c>
      <c r="P68" t="s">
        <v>169</v>
      </c>
      <c r="Q68" t="s">
        <v>169</v>
      </c>
      <c r="R68" t="s">
        <v>169</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169</v>
      </c>
      <c r="P69" t="s">
        <v>169</v>
      </c>
      <c r="Q69" t="s">
        <v>169</v>
      </c>
      <c r="R69" t="s">
        <v>169</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169</v>
      </c>
      <c r="P70" t="s">
        <v>169</v>
      </c>
      <c r="Q70" t="s">
        <v>169</v>
      </c>
      <c r="R70" t="s">
        <v>169</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169</v>
      </c>
      <c r="P71" t="s">
        <v>169</v>
      </c>
      <c r="Q71" t="s">
        <v>169</v>
      </c>
      <c r="R71" t="s">
        <v>169</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169</v>
      </c>
      <c r="P72" t="s">
        <v>169</v>
      </c>
      <c r="Q72" t="s">
        <v>169</v>
      </c>
      <c r="R72" t="s">
        <v>169</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169</v>
      </c>
      <c r="P73" t="s">
        <v>169</v>
      </c>
      <c r="Q73" t="s">
        <v>169</v>
      </c>
      <c r="R73" t="s">
        <v>169</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169</v>
      </c>
      <c r="P74" t="s">
        <v>169</v>
      </c>
      <c r="Q74" t="s">
        <v>169</v>
      </c>
      <c r="R74" t="s">
        <v>169</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169</v>
      </c>
      <c r="P75" t="s">
        <v>169</v>
      </c>
      <c r="Q75" t="s">
        <v>169</v>
      </c>
      <c r="R75" t="s">
        <v>169</v>
      </c>
      <c r="T75" t="str">
        <f t="shared" si="4"/>
        <v/>
      </c>
      <c r="U75" t="str">
        <f t="shared" si="5"/>
        <v/>
      </c>
      <c r="V75" t="str">
        <f t="shared" si="6"/>
        <v/>
      </c>
      <c r="W75" t="str">
        <f t="shared" si="7"/>
        <v/>
      </c>
    </row>
    <row r="76" spans="1:23" x14ac:dyDescent="0.25">
      <c r="A76">
        <v>75</v>
      </c>
      <c r="B76" t="s">
        <v>183</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173</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174</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175</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176</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177</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178</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194</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205</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216</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227</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229</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230</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231</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179</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180</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181</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182</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184</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185</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186</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187</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188</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189</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190</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191</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192</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193</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195</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196</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197</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198</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199</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200</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201</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202</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203</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204</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206</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207</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208</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209</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210</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211</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212</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213</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214</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215</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217</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218</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219</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220</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221</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222</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223</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224</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225</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226</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228</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232</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233</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234</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235</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236</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237</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238</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397</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398</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399</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400</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401</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402</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403</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404</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405</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406</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407</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408</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409</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410</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411</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412</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413</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414</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415</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416</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417</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418</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419</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420</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421</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422</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423</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424</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425</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239</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240</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241</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242</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243</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244</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245</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246</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247</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248</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249</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250</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251</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252</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253</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254</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255</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256</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257</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258</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259</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260</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261</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262</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263</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264</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265</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426</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427</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428</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266</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267</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268</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269</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270</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271</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272</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273</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274</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275</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276</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277</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278</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279</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280</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281</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282</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283</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284</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285</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286</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287</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288</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289</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290</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291</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292</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293</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294</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295</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296</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297</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298</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299</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300</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301</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302</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303</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304</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305</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306</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307</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308</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309</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310</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311</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312</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313</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314</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315</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316</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317</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318</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319</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320</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321</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322</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323</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324</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325</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326</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327</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328</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329</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330</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331</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332</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333</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334</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335</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336</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337</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338</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339</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340</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341</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342</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343</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344</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345</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346</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347</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348</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349</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350</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351</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352</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353</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354</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355</v>
      </c>
      <c r="C290">
        <v>4.3434747661670103</v>
      </c>
      <c r="D290">
        <v>1.43250668850601</v>
      </c>
      <c r="E290">
        <v>3.0320799204762601</v>
      </c>
      <c r="F290">
        <v>2.4287488987008799E-3</v>
      </c>
      <c r="G290" t="s">
        <v>169</v>
      </c>
      <c r="H290" t="s">
        <v>169</v>
      </c>
      <c r="I290" t="s">
        <v>169</v>
      </c>
      <c r="J290" t="s">
        <v>169</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356</v>
      </c>
      <c r="C291">
        <v>21.775535335235901</v>
      </c>
      <c r="D291">
        <v>3956.18033819112</v>
      </c>
      <c r="E291">
        <v>5.5041816787331499E-3</v>
      </c>
      <c r="F291">
        <v>0.99560832059376103</v>
      </c>
      <c r="G291" t="s">
        <v>169</v>
      </c>
      <c r="H291" t="s">
        <v>169</v>
      </c>
      <c r="I291" t="s">
        <v>169</v>
      </c>
      <c r="J291" t="s">
        <v>169</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613</v>
      </c>
      <c r="C1" t="s">
        <v>609</v>
      </c>
      <c r="D1" t="s">
        <v>610</v>
      </c>
      <c r="E1" t="s">
        <v>611</v>
      </c>
      <c r="F1" t="s">
        <v>612</v>
      </c>
      <c r="G1" t="s">
        <v>614</v>
      </c>
      <c r="H1" t="s">
        <v>615</v>
      </c>
      <c r="I1" t="s">
        <v>616</v>
      </c>
      <c r="J1" t="s">
        <v>617</v>
      </c>
      <c r="K1" t="s">
        <v>618</v>
      </c>
      <c r="L1" t="s">
        <v>619</v>
      </c>
      <c r="M1" t="s">
        <v>620</v>
      </c>
      <c r="N1" t="s">
        <v>621</v>
      </c>
      <c r="O1" t="s">
        <v>622</v>
      </c>
      <c r="P1" t="s">
        <v>623</v>
      </c>
      <c r="Q1" t="s">
        <v>624</v>
      </c>
      <c r="R1" t="s">
        <v>625</v>
      </c>
    </row>
    <row r="2" spans="1:23" x14ac:dyDescent="0.25">
      <c r="A2">
        <v>1</v>
      </c>
      <c r="B2" t="s">
        <v>171</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169</v>
      </c>
      <c r="H6" t="s">
        <v>169</v>
      </c>
      <c r="I6" t="s">
        <v>169</v>
      </c>
      <c r="J6" t="s">
        <v>169</v>
      </c>
      <c r="K6" t="s">
        <v>169</v>
      </c>
      <c r="L6" t="s">
        <v>169</v>
      </c>
      <c r="M6" t="s">
        <v>169</v>
      </c>
      <c r="N6" t="s">
        <v>169</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502</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503</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504</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172</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130</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144</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128</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129</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169</v>
      </c>
      <c r="P37" t="s">
        <v>169</v>
      </c>
      <c r="Q37" t="s">
        <v>169</v>
      </c>
      <c r="R37" t="s">
        <v>169</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169</v>
      </c>
      <c r="P38" t="s">
        <v>169</v>
      </c>
      <c r="Q38" t="s">
        <v>169</v>
      </c>
      <c r="R38" t="s">
        <v>169</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169</v>
      </c>
      <c r="P39" t="s">
        <v>169</v>
      </c>
      <c r="Q39" t="s">
        <v>169</v>
      </c>
      <c r="R39" t="s">
        <v>169</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169</v>
      </c>
      <c r="P40" t="s">
        <v>169</v>
      </c>
      <c r="Q40" t="s">
        <v>169</v>
      </c>
      <c r="R40" t="s">
        <v>169</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169</v>
      </c>
      <c r="P41" t="s">
        <v>169</v>
      </c>
      <c r="Q41" t="s">
        <v>169</v>
      </c>
      <c r="R41" t="s">
        <v>169</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169</v>
      </c>
      <c r="P42" t="s">
        <v>169</v>
      </c>
      <c r="Q42" t="s">
        <v>169</v>
      </c>
      <c r="R42" t="s">
        <v>169</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169</v>
      </c>
      <c r="P43" t="s">
        <v>169</v>
      </c>
      <c r="Q43" t="s">
        <v>169</v>
      </c>
      <c r="R43" t="s">
        <v>169</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169</v>
      </c>
      <c r="P44" t="s">
        <v>169</v>
      </c>
      <c r="Q44" t="s">
        <v>169</v>
      </c>
      <c r="R44" t="s">
        <v>169</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169</v>
      </c>
      <c r="P45" t="s">
        <v>169</v>
      </c>
      <c r="Q45" t="s">
        <v>169</v>
      </c>
      <c r="R45" t="s">
        <v>169</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169</v>
      </c>
      <c r="P46" t="s">
        <v>169</v>
      </c>
      <c r="Q46" t="s">
        <v>169</v>
      </c>
      <c r="R46" t="s">
        <v>169</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169</v>
      </c>
      <c r="P47" t="s">
        <v>169</v>
      </c>
      <c r="Q47" t="s">
        <v>169</v>
      </c>
      <c r="R47" t="s">
        <v>169</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169</v>
      </c>
      <c r="P48" t="s">
        <v>169</v>
      </c>
      <c r="Q48" t="s">
        <v>169</v>
      </c>
      <c r="R48" t="s">
        <v>169</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169</v>
      </c>
      <c r="P49" t="s">
        <v>169</v>
      </c>
      <c r="Q49" t="s">
        <v>169</v>
      </c>
      <c r="R49" t="s">
        <v>169</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169</v>
      </c>
      <c r="P50" t="s">
        <v>169</v>
      </c>
      <c r="Q50" t="s">
        <v>169</v>
      </c>
      <c r="R50" t="s">
        <v>169</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169</v>
      </c>
      <c r="P51" t="s">
        <v>169</v>
      </c>
      <c r="Q51" t="s">
        <v>169</v>
      </c>
      <c r="R51" t="s">
        <v>169</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169</v>
      </c>
      <c r="P52" t="s">
        <v>169</v>
      </c>
      <c r="Q52" t="s">
        <v>169</v>
      </c>
      <c r="R52" t="s">
        <v>169</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169</v>
      </c>
      <c r="H53" t="s">
        <v>169</v>
      </c>
      <c r="I53" t="s">
        <v>169</v>
      </c>
      <c r="J53" t="s">
        <v>169</v>
      </c>
      <c r="K53">
        <v>1.4077079558529499</v>
      </c>
      <c r="L53">
        <v>1.4869321618109099</v>
      </c>
      <c r="M53">
        <v>0.94671969038488801</v>
      </c>
      <c r="N53">
        <v>0.34378163414785301</v>
      </c>
      <c r="O53" t="s">
        <v>169</v>
      </c>
      <c r="P53" t="s">
        <v>169</v>
      </c>
      <c r="Q53" t="s">
        <v>169</v>
      </c>
      <c r="R53" t="s">
        <v>169</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169</v>
      </c>
      <c r="P55" t="s">
        <v>169</v>
      </c>
      <c r="Q55" t="s">
        <v>169</v>
      </c>
      <c r="R55" t="s">
        <v>169</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169</v>
      </c>
      <c r="P56" t="s">
        <v>169</v>
      </c>
      <c r="Q56" t="s">
        <v>169</v>
      </c>
      <c r="R56" t="s">
        <v>169</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169</v>
      </c>
      <c r="L57" t="s">
        <v>169</v>
      </c>
      <c r="M57" t="s">
        <v>169</v>
      </c>
      <c r="N57" t="s">
        <v>169</v>
      </c>
      <c r="O57" t="s">
        <v>169</v>
      </c>
      <c r="P57" t="s">
        <v>169</v>
      </c>
      <c r="Q57" t="s">
        <v>169</v>
      </c>
      <c r="R57" t="s">
        <v>169</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169</v>
      </c>
      <c r="H58" t="s">
        <v>169</v>
      </c>
      <c r="I58" t="s">
        <v>169</v>
      </c>
      <c r="J58" t="s">
        <v>169</v>
      </c>
      <c r="K58">
        <v>0.17962420265155299</v>
      </c>
      <c r="L58">
        <v>1.0852396238583</v>
      </c>
      <c r="M58">
        <v>0.165515706119302</v>
      </c>
      <c r="N58">
        <v>0.86853808863135995</v>
      </c>
      <c r="O58" t="s">
        <v>169</v>
      </c>
      <c r="P58" t="s">
        <v>169</v>
      </c>
      <c r="Q58" t="s">
        <v>169</v>
      </c>
      <c r="R58" t="s">
        <v>169</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169</v>
      </c>
      <c r="P59" t="s">
        <v>169</v>
      </c>
      <c r="Q59" t="s">
        <v>169</v>
      </c>
      <c r="R59" t="s">
        <v>169</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169</v>
      </c>
      <c r="P60" t="s">
        <v>169</v>
      </c>
      <c r="Q60" t="s">
        <v>169</v>
      </c>
      <c r="R60" t="s">
        <v>169</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169</v>
      </c>
      <c r="P61" t="s">
        <v>169</v>
      </c>
      <c r="Q61" t="s">
        <v>169</v>
      </c>
      <c r="R61" t="s">
        <v>169</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169</v>
      </c>
      <c r="P62" t="s">
        <v>169</v>
      </c>
      <c r="Q62" t="s">
        <v>169</v>
      </c>
      <c r="R62" t="s">
        <v>169</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169</v>
      </c>
      <c r="P63" t="s">
        <v>169</v>
      </c>
      <c r="Q63" t="s">
        <v>169</v>
      </c>
      <c r="R63" t="s">
        <v>169</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169</v>
      </c>
      <c r="P64" t="s">
        <v>169</v>
      </c>
      <c r="Q64" t="s">
        <v>169</v>
      </c>
      <c r="R64" t="s">
        <v>169</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169</v>
      </c>
      <c r="P65" t="s">
        <v>169</v>
      </c>
      <c r="Q65" t="s">
        <v>169</v>
      </c>
      <c r="R65" t="s">
        <v>169</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169</v>
      </c>
      <c r="P66" t="s">
        <v>169</v>
      </c>
      <c r="Q66" t="s">
        <v>169</v>
      </c>
      <c r="R66" t="s">
        <v>169</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169</v>
      </c>
      <c r="P67" t="s">
        <v>169</v>
      </c>
      <c r="Q67" t="s">
        <v>169</v>
      </c>
      <c r="R67" t="s">
        <v>169</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169</v>
      </c>
      <c r="P68" t="s">
        <v>169</v>
      </c>
      <c r="Q68" t="s">
        <v>169</v>
      </c>
      <c r="R68" t="s">
        <v>169</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169</v>
      </c>
      <c r="P69" t="s">
        <v>169</v>
      </c>
      <c r="Q69" t="s">
        <v>169</v>
      </c>
      <c r="R69" t="s">
        <v>169</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169</v>
      </c>
      <c r="P70" t="s">
        <v>169</v>
      </c>
      <c r="Q70" t="s">
        <v>169</v>
      </c>
      <c r="R70" t="s">
        <v>169</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169</v>
      </c>
      <c r="P71" t="s">
        <v>169</v>
      </c>
      <c r="Q71" t="s">
        <v>169</v>
      </c>
      <c r="R71" t="s">
        <v>169</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169</v>
      </c>
      <c r="P72" t="s">
        <v>169</v>
      </c>
      <c r="Q72" t="s">
        <v>169</v>
      </c>
      <c r="R72" t="s">
        <v>169</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169</v>
      </c>
      <c r="P73" t="s">
        <v>169</v>
      </c>
      <c r="Q73" t="s">
        <v>169</v>
      </c>
      <c r="R73" t="s">
        <v>169</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169</v>
      </c>
      <c r="H74" t="s">
        <v>169</v>
      </c>
      <c r="I74" t="s">
        <v>169</v>
      </c>
      <c r="J74" t="s">
        <v>169</v>
      </c>
      <c r="K74">
        <v>-1.3112792314542401</v>
      </c>
      <c r="L74">
        <v>0.95398410361824504</v>
      </c>
      <c r="M74">
        <v>-1.3745294355334201</v>
      </c>
      <c r="N74">
        <v>0.169277378431682</v>
      </c>
      <c r="O74" t="s">
        <v>169</v>
      </c>
      <c r="P74" t="s">
        <v>169</v>
      </c>
      <c r="Q74" t="s">
        <v>169</v>
      </c>
      <c r="R74" t="s">
        <v>169</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169</v>
      </c>
      <c r="P75" t="s">
        <v>169</v>
      </c>
      <c r="Q75" t="s">
        <v>169</v>
      </c>
      <c r="R75" t="s">
        <v>169</v>
      </c>
      <c r="T75" t="str">
        <f t="shared" si="4"/>
        <v>*</v>
      </c>
      <c r="U75" t="str">
        <f t="shared" si="5"/>
        <v/>
      </c>
      <c r="V75" t="str">
        <f t="shared" si="6"/>
        <v>^</v>
      </c>
      <c r="W75" t="str">
        <f t="shared" si="7"/>
        <v/>
      </c>
    </row>
    <row r="76" spans="1:23" x14ac:dyDescent="0.25">
      <c r="A76">
        <v>75</v>
      </c>
      <c r="B76" t="s">
        <v>173</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174</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175</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176</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183</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194</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205</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216</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227</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229</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230</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231</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177</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178</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179</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180</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181</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182</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184</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185</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186</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187</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188</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189</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190</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191</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192</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193</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195</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196</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197</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198</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199</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200</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201</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202</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203</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204</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206</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207</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208</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209</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210</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211</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212</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213</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214</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215</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217</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218</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219</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220</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221</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222</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223</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224</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225</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226</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228</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232</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233</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234</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235</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236</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237</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238</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239</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240</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241</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242</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243</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244</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245</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246</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247</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248</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249</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250</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251</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252</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253</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254</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255</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256</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257</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258</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259</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260</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261</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262</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263</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264</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265</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266</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267</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268</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269</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270</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271</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272</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273</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274</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275</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276</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277</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278</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279</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280</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281</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282</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283</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284</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285</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286</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287</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288</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289</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290</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291</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292</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293</v>
      </c>
      <c r="C196">
        <v>-12.8647476057017</v>
      </c>
      <c r="D196">
        <v>1965.3028368507401</v>
      </c>
      <c r="E196">
        <v>-6.5459365164895304E-3</v>
      </c>
      <c r="F196">
        <v>0.99477713561685799</v>
      </c>
      <c r="G196" t="s">
        <v>169</v>
      </c>
      <c r="H196" t="s">
        <v>169</v>
      </c>
      <c r="I196" t="s">
        <v>169</v>
      </c>
      <c r="J196" t="s">
        <v>169</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294</v>
      </c>
      <c r="C197">
        <v>-12.8647476057017</v>
      </c>
      <c r="D197">
        <v>1965.3028368507401</v>
      </c>
      <c r="E197">
        <v>-6.5459365164895304E-3</v>
      </c>
      <c r="F197">
        <v>0.99477713561685799</v>
      </c>
      <c r="G197" t="s">
        <v>169</v>
      </c>
      <c r="H197" t="s">
        <v>169</v>
      </c>
      <c r="I197" t="s">
        <v>169</v>
      </c>
      <c r="J197" t="s">
        <v>169</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295</v>
      </c>
      <c r="C198">
        <v>-12.8647476057017</v>
      </c>
      <c r="D198">
        <v>1965.30283685073</v>
      </c>
      <c r="E198">
        <v>-6.54593651648954E-3</v>
      </c>
      <c r="F198">
        <v>0.99477713561685799</v>
      </c>
      <c r="G198" t="s">
        <v>169</v>
      </c>
      <c r="H198" t="s">
        <v>169</v>
      </c>
      <c r="I198" t="s">
        <v>169</v>
      </c>
      <c r="J198" t="s">
        <v>169</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296</v>
      </c>
      <c r="C199">
        <v>-12.8647476057017</v>
      </c>
      <c r="D199">
        <v>1965.3028368507501</v>
      </c>
      <c r="E199">
        <v>-6.5459365164895001E-3</v>
      </c>
      <c r="F199">
        <v>0.99477713561685799</v>
      </c>
      <c r="G199" t="s">
        <v>169</v>
      </c>
      <c r="H199" t="s">
        <v>169</v>
      </c>
      <c r="I199" t="s">
        <v>169</v>
      </c>
      <c r="J199" t="s">
        <v>169</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297</v>
      </c>
      <c r="C200">
        <v>-12.8647476057017</v>
      </c>
      <c r="D200">
        <v>1965.30283685073</v>
      </c>
      <c r="E200">
        <v>-6.5459365164895599E-3</v>
      </c>
      <c r="F200">
        <v>0.99477713561685799</v>
      </c>
      <c r="G200" t="s">
        <v>169</v>
      </c>
      <c r="H200" t="s">
        <v>169</v>
      </c>
      <c r="I200" t="s">
        <v>169</v>
      </c>
      <c r="J200" t="s">
        <v>169</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298</v>
      </c>
      <c r="C201">
        <v>3.5938656871268502</v>
      </c>
      <c r="D201">
        <v>1.1732281733341301</v>
      </c>
      <c r="E201">
        <v>3.0632282524495298</v>
      </c>
      <c r="F201">
        <v>2.1896297581867901E-3</v>
      </c>
      <c r="G201" t="s">
        <v>169</v>
      </c>
      <c r="H201" t="s">
        <v>169</v>
      </c>
      <c r="I201" t="s">
        <v>169</v>
      </c>
      <c r="J201" t="s">
        <v>169</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299</v>
      </c>
      <c r="C202">
        <v>-12.8622575606146</v>
      </c>
      <c r="D202">
        <v>2271.3382036765702</v>
      </c>
      <c r="E202">
        <v>-5.6628544088215297E-3</v>
      </c>
      <c r="F202">
        <v>0.99548172004577995</v>
      </c>
      <c r="G202" t="s">
        <v>169</v>
      </c>
      <c r="H202" t="s">
        <v>169</v>
      </c>
      <c r="I202" t="s">
        <v>169</v>
      </c>
      <c r="J202" t="s">
        <v>169</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300</v>
      </c>
      <c r="C203">
        <v>-12.8622575606146</v>
      </c>
      <c r="D203">
        <v>2271.3382036765702</v>
      </c>
      <c r="E203">
        <v>-5.6628544088215297E-3</v>
      </c>
      <c r="F203">
        <v>0.99548172004577995</v>
      </c>
      <c r="G203" t="s">
        <v>169</v>
      </c>
      <c r="H203" t="s">
        <v>169</v>
      </c>
      <c r="I203" t="s">
        <v>169</v>
      </c>
      <c r="J203" t="s">
        <v>169</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301</v>
      </c>
      <c r="C204">
        <v>-12.8622575606146</v>
      </c>
      <c r="D204">
        <v>2271.3382036765502</v>
      </c>
      <c r="E204">
        <v>-5.6628544088215601E-3</v>
      </c>
      <c r="F204">
        <v>0.99548172004577995</v>
      </c>
      <c r="G204" t="s">
        <v>169</v>
      </c>
      <c r="H204" t="s">
        <v>169</v>
      </c>
      <c r="I204" t="s">
        <v>169</v>
      </c>
      <c r="J204" t="s">
        <v>169</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302</v>
      </c>
      <c r="C205">
        <v>-12.8622575606146</v>
      </c>
      <c r="D205">
        <v>2271.3382036765702</v>
      </c>
      <c r="E205">
        <v>-5.6628544088215202E-3</v>
      </c>
      <c r="F205">
        <v>0.99548172004577995</v>
      </c>
      <c r="G205" t="s">
        <v>169</v>
      </c>
      <c r="H205" t="s">
        <v>169</v>
      </c>
      <c r="I205" t="s">
        <v>169</v>
      </c>
      <c r="J205" t="s">
        <v>169</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303</v>
      </c>
      <c r="C206">
        <v>-12.8622575606146</v>
      </c>
      <c r="D206">
        <v>2271.3382036765602</v>
      </c>
      <c r="E206">
        <v>-5.6628544088215297E-3</v>
      </c>
      <c r="F206">
        <v>0.99548172004577995</v>
      </c>
      <c r="G206" t="s">
        <v>169</v>
      </c>
      <c r="H206" t="s">
        <v>169</v>
      </c>
      <c r="I206" t="s">
        <v>169</v>
      </c>
      <c r="J206" t="s">
        <v>169</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304</v>
      </c>
      <c r="C207">
        <v>-12.8622575606146</v>
      </c>
      <c r="D207">
        <v>2271.3382036765702</v>
      </c>
      <c r="E207">
        <v>-5.6628544088215297E-3</v>
      </c>
      <c r="F207">
        <v>0.99548172004577995</v>
      </c>
      <c r="G207" t="s">
        <v>169</v>
      </c>
      <c r="H207" t="s">
        <v>169</v>
      </c>
      <c r="I207" t="s">
        <v>169</v>
      </c>
      <c r="J207" t="s">
        <v>169</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305</v>
      </c>
      <c r="C208">
        <v>-12.8622575606146</v>
      </c>
      <c r="D208">
        <v>2271.3382036765602</v>
      </c>
      <c r="E208">
        <v>-5.6628544088215297E-3</v>
      </c>
      <c r="F208">
        <v>0.99548172004577995</v>
      </c>
      <c r="G208" t="s">
        <v>169</v>
      </c>
      <c r="H208" t="s">
        <v>169</v>
      </c>
      <c r="I208" t="s">
        <v>169</v>
      </c>
      <c r="J208" t="s">
        <v>169</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306</v>
      </c>
      <c r="C209">
        <v>-12.8622575606146</v>
      </c>
      <c r="D209">
        <v>2271.3382036765402</v>
      </c>
      <c r="E209">
        <v>-5.66285440882158E-3</v>
      </c>
      <c r="F209">
        <v>0.99548172004577995</v>
      </c>
      <c r="G209" t="s">
        <v>169</v>
      </c>
      <c r="H209" t="s">
        <v>169</v>
      </c>
      <c r="I209" t="s">
        <v>169</v>
      </c>
      <c r="J209" t="s">
        <v>169</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307</v>
      </c>
      <c r="C210">
        <v>-12.8622575606146</v>
      </c>
      <c r="D210">
        <v>2271.3382036765602</v>
      </c>
      <c r="E210">
        <v>-5.6628544088215297E-3</v>
      </c>
      <c r="F210">
        <v>0.99548172004577995</v>
      </c>
      <c r="G210" t="s">
        <v>169</v>
      </c>
      <c r="H210" t="s">
        <v>169</v>
      </c>
      <c r="I210" t="s">
        <v>169</v>
      </c>
      <c r="J210" t="s">
        <v>169</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308</v>
      </c>
      <c r="C211">
        <v>-12.8622575606146</v>
      </c>
      <c r="D211">
        <v>2271.3382036765602</v>
      </c>
      <c r="E211">
        <v>-5.6628544088215297E-3</v>
      </c>
      <c r="F211">
        <v>0.99548172004577995</v>
      </c>
      <c r="G211" t="s">
        <v>169</v>
      </c>
      <c r="H211" t="s">
        <v>169</v>
      </c>
      <c r="I211" t="s">
        <v>169</v>
      </c>
      <c r="J211" t="s">
        <v>169</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309</v>
      </c>
      <c r="C212">
        <v>-12.8622575606146</v>
      </c>
      <c r="D212">
        <v>2271.3382036765602</v>
      </c>
      <c r="E212">
        <v>-5.6628544088215497E-3</v>
      </c>
      <c r="F212">
        <v>0.99548172004577995</v>
      </c>
      <c r="G212" t="s">
        <v>169</v>
      </c>
      <c r="H212" t="s">
        <v>169</v>
      </c>
      <c r="I212" t="s">
        <v>169</v>
      </c>
      <c r="J212" t="s">
        <v>169</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310</v>
      </c>
      <c r="C213">
        <v>-12.8622575606146</v>
      </c>
      <c r="D213">
        <v>2271.3382036765502</v>
      </c>
      <c r="E213">
        <v>-5.6628544088215601E-3</v>
      </c>
      <c r="F213">
        <v>0.99548172004577995</v>
      </c>
      <c r="G213" t="s">
        <v>169</v>
      </c>
      <c r="H213" t="s">
        <v>169</v>
      </c>
      <c r="I213" t="s">
        <v>169</v>
      </c>
      <c r="J213" t="s">
        <v>169</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311</v>
      </c>
      <c r="C214">
        <v>-12.8622575606146</v>
      </c>
      <c r="D214">
        <v>2271.3382036765702</v>
      </c>
      <c r="E214">
        <v>-5.6628544088215202E-3</v>
      </c>
      <c r="F214">
        <v>0.99548172004577995</v>
      </c>
      <c r="G214" t="s">
        <v>169</v>
      </c>
      <c r="H214" t="s">
        <v>169</v>
      </c>
      <c r="I214" t="s">
        <v>169</v>
      </c>
      <c r="J214" t="s">
        <v>169</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312</v>
      </c>
      <c r="C215">
        <v>-12.8622575606146</v>
      </c>
      <c r="D215">
        <v>2271.3382036765502</v>
      </c>
      <c r="E215">
        <v>-5.6628544088215601E-3</v>
      </c>
      <c r="F215">
        <v>0.99548172004577995</v>
      </c>
      <c r="G215" t="s">
        <v>169</v>
      </c>
      <c r="H215" t="s">
        <v>169</v>
      </c>
      <c r="I215" t="s">
        <v>169</v>
      </c>
      <c r="J215" t="s">
        <v>169</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313</v>
      </c>
      <c r="C216">
        <v>-12.8622575606146</v>
      </c>
      <c r="D216">
        <v>2271.3382036765502</v>
      </c>
      <c r="E216">
        <v>-5.6628544088215497E-3</v>
      </c>
      <c r="F216">
        <v>0.99548172004577995</v>
      </c>
      <c r="G216" t="s">
        <v>169</v>
      </c>
      <c r="H216" t="s">
        <v>169</v>
      </c>
      <c r="I216" t="s">
        <v>169</v>
      </c>
      <c r="J216" t="s">
        <v>169</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314</v>
      </c>
      <c r="C217">
        <v>-12.8622575606146</v>
      </c>
      <c r="D217">
        <v>2271.3382036765502</v>
      </c>
      <c r="E217">
        <v>-5.6628544088215497E-3</v>
      </c>
      <c r="F217">
        <v>0.99548172004577995</v>
      </c>
      <c r="G217" t="s">
        <v>169</v>
      </c>
      <c r="H217" t="s">
        <v>169</v>
      </c>
      <c r="I217" t="s">
        <v>169</v>
      </c>
      <c r="J217" t="s">
        <v>169</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315</v>
      </c>
      <c r="C218">
        <v>-12.8622575606146</v>
      </c>
      <c r="D218">
        <v>2271.3382036765702</v>
      </c>
      <c r="E218">
        <v>-5.6628544088215202E-3</v>
      </c>
      <c r="F218">
        <v>0.99548172004577995</v>
      </c>
      <c r="G218" t="s">
        <v>169</v>
      </c>
      <c r="H218" t="s">
        <v>169</v>
      </c>
      <c r="I218" t="s">
        <v>169</v>
      </c>
      <c r="J218" t="s">
        <v>169</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316</v>
      </c>
      <c r="C219">
        <v>-12.8622575606146</v>
      </c>
      <c r="D219">
        <v>2271.3382036765702</v>
      </c>
      <c r="E219">
        <v>-5.6628544088215202E-3</v>
      </c>
      <c r="F219">
        <v>0.99548172004577995</v>
      </c>
      <c r="G219" t="s">
        <v>169</v>
      </c>
      <c r="H219" t="s">
        <v>169</v>
      </c>
      <c r="I219" t="s">
        <v>169</v>
      </c>
      <c r="J219" t="s">
        <v>169</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317</v>
      </c>
      <c r="C220">
        <v>-12.8622575606146</v>
      </c>
      <c r="D220">
        <v>2271.3382036765502</v>
      </c>
      <c r="E220">
        <v>-5.6628544088215601E-3</v>
      </c>
      <c r="F220">
        <v>0.99548172004577995</v>
      </c>
      <c r="G220" t="s">
        <v>169</v>
      </c>
      <c r="H220" t="s">
        <v>169</v>
      </c>
      <c r="I220" t="s">
        <v>169</v>
      </c>
      <c r="J220" t="s">
        <v>169</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318</v>
      </c>
      <c r="C221">
        <v>-12.8622575606146</v>
      </c>
      <c r="D221">
        <v>2271.3382036765402</v>
      </c>
      <c r="E221">
        <v>-5.66285440882158E-3</v>
      </c>
      <c r="F221">
        <v>0.99548172004577995</v>
      </c>
      <c r="G221" t="s">
        <v>169</v>
      </c>
      <c r="H221" t="s">
        <v>169</v>
      </c>
      <c r="I221" t="s">
        <v>169</v>
      </c>
      <c r="J221" t="s">
        <v>169</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319</v>
      </c>
      <c r="C222">
        <v>-12.8622575606146</v>
      </c>
      <c r="D222">
        <v>2271.3382036765602</v>
      </c>
      <c r="E222">
        <v>-5.6628544088215401E-3</v>
      </c>
      <c r="F222">
        <v>0.99548172004577995</v>
      </c>
      <c r="G222" t="s">
        <v>169</v>
      </c>
      <c r="H222" t="s">
        <v>169</v>
      </c>
      <c r="I222" t="s">
        <v>169</v>
      </c>
      <c r="J222" t="s">
        <v>169</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320</v>
      </c>
      <c r="C223">
        <v>4.0067697353185299</v>
      </c>
      <c r="D223">
        <v>1.24704494067828</v>
      </c>
      <c r="E223">
        <v>3.2130114999217199</v>
      </c>
      <c r="F223">
        <v>1.3135103017655799E-3</v>
      </c>
      <c r="G223" t="s">
        <v>169</v>
      </c>
      <c r="H223" t="s">
        <v>169</v>
      </c>
      <c r="I223" t="s">
        <v>169</v>
      </c>
      <c r="J223" t="s">
        <v>169</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321</v>
      </c>
      <c r="C224">
        <v>-12.761566584026401</v>
      </c>
      <c r="D224">
        <v>2797.35181179662</v>
      </c>
      <c r="E224">
        <v>-4.5620170227463203E-3</v>
      </c>
      <c r="F224">
        <v>0.99636004967720904</v>
      </c>
      <c r="G224" t="s">
        <v>169</v>
      </c>
      <c r="H224" t="s">
        <v>169</v>
      </c>
      <c r="I224" t="s">
        <v>169</v>
      </c>
      <c r="J224" t="s">
        <v>169</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322</v>
      </c>
      <c r="C225">
        <v>-12.761566584026401</v>
      </c>
      <c r="D225">
        <v>2797.35181179662</v>
      </c>
      <c r="E225">
        <v>-4.5620170227463203E-3</v>
      </c>
      <c r="F225">
        <v>0.99636004967720904</v>
      </c>
      <c r="G225" t="s">
        <v>169</v>
      </c>
      <c r="H225" t="s">
        <v>169</v>
      </c>
      <c r="I225" t="s">
        <v>169</v>
      </c>
      <c r="J225" t="s">
        <v>169</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323</v>
      </c>
      <c r="C226">
        <v>-12.761566584026401</v>
      </c>
      <c r="D226">
        <v>2797.35181179663</v>
      </c>
      <c r="E226">
        <v>-4.5620170227463003E-3</v>
      </c>
      <c r="F226">
        <v>0.99636004967720904</v>
      </c>
      <c r="G226" t="s">
        <v>169</v>
      </c>
      <c r="H226" t="s">
        <v>169</v>
      </c>
      <c r="I226" t="s">
        <v>169</v>
      </c>
      <c r="J226" t="s">
        <v>169</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324</v>
      </c>
      <c r="C227">
        <v>-12.761566584026401</v>
      </c>
      <c r="D227">
        <v>2797.35181179663</v>
      </c>
      <c r="E227">
        <v>-4.5620170227463003E-3</v>
      </c>
      <c r="F227">
        <v>0.99636004967720904</v>
      </c>
      <c r="G227" t="s">
        <v>169</v>
      </c>
      <c r="H227" t="s">
        <v>169</v>
      </c>
      <c r="I227" t="s">
        <v>169</v>
      </c>
      <c r="J227" t="s">
        <v>169</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325</v>
      </c>
      <c r="C228">
        <v>-12.761566584026401</v>
      </c>
      <c r="D228">
        <v>2797.35181179657</v>
      </c>
      <c r="E228">
        <v>-4.5620170227463801E-3</v>
      </c>
      <c r="F228">
        <v>0.99636004967720904</v>
      </c>
      <c r="G228" t="s">
        <v>169</v>
      </c>
      <c r="H228" t="s">
        <v>169</v>
      </c>
      <c r="I228" t="s">
        <v>169</v>
      </c>
      <c r="J228" t="s">
        <v>169</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326</v>
      </c>
      <c r="C229">
        <v>-12.761566584026401</v>
      </c>
      <c r="D229">
        <v>2797.35181179662</v>
      </c>
      <c r="E229">
        <v>-4.5620170227463099E-3</v>
      </c>
      <c r="F229">
        <v>0.99636004967720904</v>
      </c>
      <c r="G229" t="s">
        <v>169</v>
      </c>
      <c r="H229" t="s">
        <v>169</v>
      </c>
      <c r="I229" t="s">
        <v>169</v>
      </c>
      <c r="J229" t="s">
        <v>169</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327</v>
      </c>
      <c r="C230">
        <v>-12.761566584026401</v>
      </c>
      <c r="D230">
        <v>2797.35181179663</v>
      </c>
      <c r="E230">
        <v>-4.5620170227463003E-3</v>
      </c>
      <c r="F230">
        <v>0.99636004967720904</v>
      </c>
      <c r="G230" t="s">
        <v>169</v>
      </c>
      <c r="H230" t="s">
        <v>169</v>
      </c>
      <c r="I230" t="s">
        <v>169</v>
      </c>
      <c r="J230" t="s">
        <v>169</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328</v>
      </c>
      <c r="C231">
        <v>-12.761566584026401</v>
      </c>
      <c r="D231">
        <v>2797.35181179662</v>
      </c>
      <c r="E231">
        <v>-4.5620170227463099E-3</v>
      </c>
      <c r="F231">
        <v>0.99636004967720904</v>
      </c>
      <c r="G231" t="s">
        <v>169</v>
      </c>
      <c r="H231" t="s">
        <v>169</v>
      </c>
      <c r="I231" t="s">
        <v>169</v>
      </c>
      <c r="J231" t="s">
        <v>169</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329</v>
      </c>
      <c r="C232">
        <v>-12.761566584026401</v>
      </c>
      <c r="D232">
        <v>2797.35181179663</v>
      </c>
      <c r="E232">
        <v>-4.5620170227463003E-3</v>
      </c>
      <c r="F232">
        <v>0.99636004967720904</v>
      </c>
      <c r="G232" t="s">
        <v>169</v>
      </c>
      <c r="H232" t="s">
        <v>169</v>
      </c>
      <c r="I232" t="s">
        <v>169</v>
      </c>
      <c r="J232" t="s">
        <v>169</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330</v>
      </c>
      <c r="C233">
        <v>-12.761566584026401</v>
      </c>
      <c r="D233">
        <v>2797.35181179663</v>
      </c>
      <c r="E233">
        <v>-4.5620170227463003E-3</v>
      </c>
      <c r="F233">
        <v>0.99636004967720904</v>
      </c>
      <c r="G233" t="s">
        <v>169</v>
      </c>
      <c r="H233" t="s">
        <v>169</v>
      </c>
      <c r="I233" t="s">
        <v>169</v>
      </c>
      <c r="J233" t="s">
        <v>169</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331</v>
      </c>
      <c r="C234">
        <v>-12.761566584026401</v>
      </c>
      <c r="D234">
        <v>2797.35181179663</v>
      </c>
      <c r="E234">
        <v>-4.5620170227463003E-3</v>
      </c>
      <c r="F234">
        <v>0.99636004967720904</v>
      </c>
      <c r="G234" t="s">
        <v>169</v>
      </c>
      <c r="H234" t="s">
        <v>169</v>
      </c>
      <c r="I234" t="s">
        <v>169</v>
      </c>
      <c r="J234" t="s">
        <v>169</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332</v>
      </c>
      <c r="C235">
        <v>-12.761566584026401</v>
      </c>
      <c r="D235">
        <v>2797.35181179662</v>
      </c>
      <c r="E235">
        <v>-4.5620170227463099E-3</v>
      </c>
      <c r="F235">
        <v>0.99636004967720904</v>
      </c>
      <c r="G235" t="s">
        <v>169</v>
      </c>
      <c r="H235" t="s">
        <v>169</v>
      </c>
      <c r="I235" t="s">
        <v>169</v>
      </c>
      <c r="J235" t="s">
        <v>169</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333</v>
      </c>
      <c r="C236">
        <v>-12.761566584026401</v>
      </c>
      <c r="D236">
        <v>2797.35181179661</v>
      </c>
      <c r="E236">
        <v>-4.5620170227463298E-3</v>
      </c>
      <c r="F236">
        <v>0.99636004967720904</v>
      </c>
      <c r="G236" t="s">
        <v>169</v>
      </c>
      <c r="H236" t="s">
        <v>169</v>
      </c>
      <c r="I236" t="s">
        <v>169</v>
      </c>
      <c r="J236" t="s">
        <v>169</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334</v>
      </c>
      <c r="C237">
        <v>-12.761566584026401</v>
      </c>
      <c r="D237">
        <v>2797.35181179663</v>
      </c>
      <c r="E237">
        <v>-4.5620170227463003E-3</v>
      </c>
      <c r="F237">
        <v>0.99636004967720904</v>
      </c>
      <c r="G237" t="s">
        <v>169</v>
      </c>
      <c r="H237" t="s">
        <v>169</v>
      </c>
      <c r="I237" t="s">
        <v>169</v>
      </c>
      <c r="J237" t="s">
        <v>169</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335</v>
      </c>
      <c r="C238">
        <v>-12.761566584026401</v>
      </c>
      <c r="D238">
        <v>2797.35181179659</v>
      </c>
      <c r="E238">
        <v>-4.5620170227463602E-3</v>
      </c>
      <c r="F238">
        <v>0.99636004967720904</v>
      </c>
      <c r="G238" t="s">
        <v>169</v>
      </c>
      <c r="H238" t="s">
        <v>169</v>
      </c>
      <c r="I238" t="s">
        <v>169</v>
      </c>
      <c r="J238" t="s">
        <v>169</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336</v>
      </c>
      <c r="C239">
        <v>-12.761566584026401</v>
      </c>
      <c r="D239">
        <v>2797.35181179664</v>
      </c>
      <c r="E239">
        <v>-4.5620170227462899E-3</v>
      </c>
      <c r="F239">
        <v>0.99636004967720904</v>
      </c>
      <c r="G239" t="s">
        <v>169</v>
      </c>
      <c r="H239" t="s">
        <v>169</v>
      </c>
      <c r="I239" t="s">
        <v>169</v>
      </c>
      <c r="J239" t="s">
        <v>169</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337</v>
      </c>
      <c r="C240">
        <v>-12.761566584026401</v>
      </c>
      <c r="D240">
        <v>2797.3518117966</v>
      </c>
      <c r="E240">
        <v>-4.5620170227463498E-3</v>
      </c>
      <c r="F240">
        <v>0.99636004967720904</v>
      </c>
      <c r="G240" t="s">
        <v>169</v>
      </c>
      <c r="H240" t="s">
        <v>169</v>
      </c>
      <c r="I240" t="s">
        <v>169</v>
      </c>
      <c r="J240" t="s">
        <v>169</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338</v>
      </c>
      <c r="C241">
        <v>-12.761566584026401</v>
      </c>
      <c r="D241">
        <v>2797.35181179662</v>
      </c>
      <c r="E241">
        <v>-4.5620170227463203E-3</v>
      </c>
      <c r="F241">
        <v>0.99636004967720904</v>
      </c>
      <c r="G241" t="s">
        <v>169</v>
      </c>
      <c r="H241" t="s">
        <v>169</v>
      </c>
      <c r="I241" t="s">
        <v>169</v>
      </c>
      <c r="J241" t="s">
        <v>169</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339</v>
      </c>
      <c r="C242">
        <v>-12.761566584026401</v>
      </c>
      <c r="D242">
        <v>2797.3518117966501</v>
      </c>
      <c r="E242">
        <v>-4.5620170227462804E-3</v>
      </c>
      <c r="F242">
        <v>0.99636004967720904</v>
      </c>
      <c r="G242" t="s">
        <v>169</v>
      </c>
      <c r="H242" t="s">
        <v>169</v>
      </c>
      <c r="I242" t="s">
        <v>169</v>
      </c>
      <c r="J242" t="s">
        <v>169</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340</v>
      </c>
      <c r="C243">
        <v>-12.761566584026401</v>
      </c>
      <c r="D243">
        <v>2797.3518117966</v>
      </c>
      <c r="E243">
        <v>-4.5620170227463402E-3</v>
      </c>
      <c r="F243">
        <v>0.99636004967720904</v>
      </c>
      <c r="G243" t="s">
        <v>169</v>
      </c>
      <c r="H243" t="s">
        <v>169</v>
      </c>
      <c r="I243" t="s">
        <v>169</v>
      </c>
      <c r="J243" t="s">
        <v>169</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341</v>
      </c>
      <c r="C244">
        <v>-12.761566584026401</v>
      </c>
      <c r="D244">
        <v>2797.35181179661</v>
      </c>
      <c r="E244">
        <v>-4.5620170227463298E-3</v>
      </c>
      <c r="F244">
        <v>0.99636004967720904</v>
      </c>
      <c r="G244" t="s">
        <v>169</v>
      </c>
      <c r="H244" t="s">
        <v>169</v>
      </c>
      <c r="I244" t="s">
        <v>169</v>
      </c>
      <c r="J244" t="s">
        <v>169</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342</v>
      </c>
      <c r="C245">
        <v>-12.761566584026401</v>
      </c>
      <c r="D245">
        <v>2797.35181179663</v>
      </c>
      <c r="E245">
        <v>-4.5620170227463003E-3</v>
      </c>
      <c r="F245">
        <v>0.99636004967720904</v>
      </c>
      <c r="G245" t="s">
        <v>169</v>
      </c>
      <c r="H245" t="s">
        <v>169</v>
      </c>
      <c r="I245" t="s">
        <v>169</v>
      </c>
      <c r="J245" t="s">
        <v>169</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343</v>
      </c>
      <c r="C246">
        <v>-12.761566584026401</v>
      </c>
      <c r="D246">
        <v>2797.35181179662</v>
      </c>
      <c r="E246">
        <v>-4.5620170227463099E-3</v>
      </c>
      <c r="F246">
        <v>0.99636004967720904</v>
      </c>
      <c r="G246" t="s">
        <v>169</v>
      </c>
      <c r="H246" t="s">
        <v>169</v>
      </c>
      <c r="I246" t="s">
        <v>169</v>
      </c>
      <c r="J246" t="s">
        <v>169</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344</v>
      </c>
      <c r="C247">
        <v>-12.761566584026401</v>
      </c>
      <c r="D247">
        <v>2797.35181179663</v>
      </c>
      <c r="E247">
        <v>-4.5620170227463003E-3</v>
      </c>
      <c r="F247">
        <v>0.99636004967720904</v>
      </c>
      <c r="G247" t="s">
        <v>169</v>
      </c>
      <c r="H247" t="s">
        <v>169</v>
      </c>
      <c r="I247" t="s">
        <v>169</v>
      </c>
      <c r="J247" t="s">
        <v>169</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345</v>
      </c>
      <c r="C248">
        <v>-12.761566584026401</v>
      </c>
      <c r="D248">
        <v>2797.35181179658</v>
      </c>
      <c r="E248">
        <v>-4.5620170227463697E-3</v>
      </c>
      <c r="F248">
        <v>0.99636004967720904</v>
      </c>
      <c r="G248" t="s">
        <v>169</v>
      </c>
      <c r="H248" t="s">
        <v>169</v>
      </c>
      <c r="I248" t="s">
        <v>169</v>
      </c>
      <c r="J248" t="s">
        <v>169</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346</v>
      </c>
      <c r="C249">
        <v>-12.761566584026401</v>
      </c>
      <c r="D249">
        <v>2797.35181179663</v>
      </c>
      <c r="E249">
        <v>-4.5620170227463003E-3</v>
      </c>
      <c r="F249">
        <v>0.99636004967720904</v>
      </c>
      <c r="G249" t="s">
        <v>169</v>
      </c>
      <c r="H249" t="s">
        <v>169</v>
      </c>
      <c r="I249" t="s">
        <v>169</v>
      </c>
      <c r="J249" t="s">
        <v>169</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347</v>
      </c>
      <c r="C250">
        <v>-12.761566584026401</v>
      </c>
      <c r="D250">
        <v>2797.35181179664</v>
      </c>
      <c r="E250">
        <v>-4.5620170227462899E-3</v>
      </c>
      <c r="F250">
        <v>0.99636004967720904</v>
      </c>
      <c r="G250" t="s">
        <v>169</v>
      </c>
      <c r="H250" t="s">
        <v>169</v>
      </c>
      <c r="I250" t="s">
        <v>169</v>
      </c>
      <c r="J250" t="s">
        <v>169</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348</v>
      </c>
      <c r="C251">
        <v>-12.761566584026401</v>
      </c>
      <c r="D251">
        <v>2797.35181179663</v>
      </c>
      <c r="E251">
        <v>-4.5620170227463099E-3</v>
      </c>
      <c r="F251">
        <v>0.99636004967720904</v>
      </c>
      <c r="G251" t="s">
        <v>169</v>
      </c>
      <c r="H251" t="s">
        <v>169</v>
      </c>
      <c r="I251" t="s">
        <v>169</v>
      </c>
      <c r="J251" t="s">
        <v>169</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349</v>
      </c>
      <c r="C252">
        <v>-12.761566584026401</v>
      </c>
      <c r="D252">
        <v>2797.35181179664</v>
      </c>
      <c r="E252">
        <v>-4.5620170227462899E-3</v>
      </c>
      <c r="F252">
        <v>0.99636004967720904</v>
      </c>
      <c r="G252" t="s">
        <v>169</v>
      </c>
      <c r="H252" t="s">
        <v>169</v>
      </c>
      <c r="I252" t="s">
        <v>169</v>
      </c>
      <c r="J252" t="s">
        <v>169</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350</v>
      </c>
      <c r="C253">
        <v>-12.761566584026401</v>
      </c>
      <c r="D253">
        <v>2797.35181179662</v>
      </c>
      <c r="E253">
        <v>-4.5620170227463203E-3</v>
      </c>
      <c r="F253">
        <v>0.99636004967720904</v>
      </c>
      <c r="G253" t="s">
        <v>169</v>
      </c>
      <c r="H253" t="s">
        <v>169</v>
      </c>
      <c r="I253" t="s">
        <v>169</v>
      </c>
      <c r="J253" t="s">
        <v>169</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351</v>
      </c>
      <c r="C254">
        <v>4.80454735957544</v>
      </c>
      <c r="D254">
        <v>1.4386569998365399</v>
      </c>
      <c r="E254">
        <v>3.3396058686131198</v>
      </c>
      <c r="F254">
        <v>8.3897365843662599E-4</v>
      </c>
      <c r="G254" t="s">
        <v>169</v>
      </c>
      <c r="H254" t="s">
        <v>169</v>
      </c>
      <c r="I254" t="s">
        <v>169</v>
      </c>
      <c r="J254" t="s">
        <v>169</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352</v>
      </c>
      <c r="C255">
        <v>-12.746695082472399</v>
      </c>
      <c r="D255">
        <v>3956.1803435361498</v>
      </c>
      <c r="E255">
        <v>-3.2219701771934398E-3</v>
      </c>
      <c r="F255">
        <v>0.99742924418812595</v>
      </c>
      <c r="G255" t="s">
        <v>169</v>
      </c>
      <c r="H255" t="s">
        <v>169</v>
      </c>
      <c r="I255" t="s">
        <v>169</v>
      </c>
      <c r="J255" t="s">
        <v>169</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353</v>
      </c>
      <c r="C256">
        <v>-12.746695082472399</v>
      </c>
      <c r="D256">
        <v>3956.1803435361398</v>
      </c>
      <c r="E256">
        <v>-3.2219701771934498E-3</v>
      </c>
      <c r="F256">
        <v>0.99742924418812595</v>
      </c>
      <c r="G256" t="s">
        <v>169</v>
      </c>
      <c r="H256" t="s">
        <v>169</v>
      </c>
      <c r="I256" t="s">
        <v>169</v>
      </c>
      <c r="J256" t="s">
        <v>169</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354</v>
      </c>
      <c r="C257">
        <v>-12.746695082472399</v>
      </c>
      <c r="D257">
        <v>3956.1803435361599</v>
      </c>
      <c r="E257">
        <v>-3.2219701771934298E-3</v>
      </c>
      <c r="F257">
        <v>0.99742924418812595</v>
      </c>
      <c r="G257" t="s">
        <v>169</v>
      </c>
      <c r="H257" t="s">
        <v>169</v>
      </c>
      <c r="I257" t="s">
        <v>169</v>
      </c>
      <c r="J257" t="s">
        <v>169</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355</v>
      </c>
      <c r="C258">
        <v>-12.746695082472399</v>
      </c>
      <c r="D258">
        <v>3956.1803435361398</v>
      </c>
      <c r="E258">
        <v>-3.2219701771934498E-3</v>
      </c>
      <c r="F258">
        <v>0.99742924418812595</v>
      </c>
      <c r="G258" t="s">
        <v>169</v>
      </c>
      <c r="H258" t="s">
        <v>169</v>
      </c>
      <c r="I258" t="s">
        <v>169</v>
      </c>
      <c r="J258" t="s">
        <v>169</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356</v>
      </c>
      <c r="C259">
        <v>-12.746695082472399</v>
      </c>
      <c r="D259">
        <v>3956.1803435361398</v>
      </c>
      <c r="E259">
        <v>-3.2219701771934398E-3</v>
      </c>
      <c r="F259">
        <v>0.99742924418812595</v>
      </c>
      <c r="G259" t="s">
        <v>169</v>
      </c>
      <c r="H259" t="s">
        <v>169</v>
      </c>
      <c r="I259" t="s">
        <v>169</v>
      </c>
      <c r="J259" t="s">
        <v>169</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357</v>
      </c>
      <c r="C260">
        <v>-12.746695082472399</v>
      </c>
      <c r="D260">
        <v>3956.1803435361298</v>
      </c>
      <c r="E260">
        <v>-3.2219701771934602E-3</v>
      </c>
      <c r="F260">
        <v>0.99742924418812595</v>
      </c>
      <c r="G260" t="s">
        <v>169</v>
      </c>
      <c r="H260" t="s">
        <v>169</v>
      </c>
      <c r="I260" t="s">
        <v>169</v>
      </c>
      <c r="J260" t="s">
        <v>169</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358</v>
      </c>
      <c r="C261">
        <v>-12.746695082472399</v>
      </c>
      <c r="D261">
        <v>3956.1803435361498</v>
      </c>
      <c r="E261">
        <v>-3.2219701771934398E-3</v>
      </c>
      <c r="F261">
        <v>0.99742924418812595</v>
      </c>
      <c r="G261" t="s">
        <v>169</v>
      </c>
      <c r="H261" t="s">
        <v>169</v>
      </c>
      <c r="I261" t="s">
        <v>169</v>
      </c>
      <c r="J261" t="s">
        <v>169</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359</v>
      </c>
      <c r="C262">
        <v>-12.746695082472399</v>
      </c>
      <c r="D262">
        <v>3956.1803435361599</v>
      </c>
      <c r="E262">
        <v>-3.2219701771934298E-3</v>
      </c>
      <c r="F262">
        <v>0.99742924418812595</v>
      </c>
      <c r="G262" t="s">
        <v>169</v>
      </c>
      <c r="H262" t="s">
        <v>169</v>
      </c>
      <c r="I262" t="s">
        <v>169</v>
      </c>
      <c r="J262" t="s">
        <v>169</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360</v>
      </c>
      <c r="C263">
        <v>-12.746695082472399</v>
      </c>
      <c r="D263">
        <v>3956.1803435361599</v>
      </c>
      <c r="E263">
        <v>-3.2219701771934298E-3</v>
      </c>
      <c r="F263">
        <v>0.99742924418812595</v>
      </c>
      <c r="G263" t="s">
        <v>169</v>
      </c>
      <c r="H263" t="s">
        <v>169</v>
      </c>
      <c r="I263" t="s">
        <v>169</v>
      </c>
      <c r="J263" t="s">
        <v>169</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361</v>
      </c>
      <c r="C264">
        <v>-12.746695082472399</v>
      </c>
      <c r="D264">
        <v>3956.1803435361198</v>
      </c>
      <c r="E264">
        <v>-3.2219701771934602E-3</v>
      </c>
      <c r="F264">
        <v>0.99742924418812595</v>
      </c>
      <c r="G264" t="s">
        <v>169</v>
      </c>
      <c r="H264" t="s">
        <v>169</v>
      </c>
      <c r="I264" t="s">
        <v>169</v>
      </c>
      <c r="J264" t="s">
        <v>169</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362</v>
      </c>
      <c r="C265">
        <v>-12.746695082472399</v>
      </c>
      <c r="D265">
        <v>3956.1803435361498</v>
      </c>
      <c r="E265">
        <v>-3.2219701771934398E-3</v>
      </c>
      <c r="F265">
        <v>0.99742924418812595</v>
      </c>
      <c r="G265" t="s">
        <v>169</v>
      </c>
      <c r="H265" t="s">
        <v>169</v>
      </c>
      <c r="I265" t="s">
        <v>169</v>
      </c>
      <c r="J265" t="s">
        <v>169</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363</v>
      </c>
      <c r="C266">
        <v>-12.746695082472399</v>
      </c>
      <c r="D266">
        <v>3956.1803435361498</v>
      </c>
      <c r="E266">
        <v>-3.2219701771934398E-3</v>
      </c>
      <c r="F266">
        <v>0.99742924418812595</v>
      </c>
      <c r="G266" t="s">
        <v>169</v>
      </c>
      <c r="H266" t="s">
        <v>169</v>
      </c>
      <c r="I266" t="s">
        <v>169</v>
      </c>
      <c r="J266" t="s">
        <v>169</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364</v>
      </c>
      <c r="C267">
        <v>-12.746695082472399</v>
      </c>
      <c r="D267">
        <v>3956.1803435361498</v>
      </c>
      <c r="E267">
        <v>-3.2219701771934398E-3</v>
      </c>
      <c r="F267">
        <v>0.99742924418812595</v>
      </c>
      <c r="G267" t="s">
        <v>169</v>
      </c>
      <c r="H267" t="s">
        <v>169</v>
      </c>
      <c r="I267" t="s">
        <v>169</v>
      </c>
      <c r="J267" t="s">
        <v>169</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365</v>
      </c>
      <c r="C268">
        <v>-12.746695082472399</v>
      </c>
      <c r="D268">
        <v>3956.1803435361498</v>
      </c>
      <c r="E268">
        <v>-3.2219701771934398E-3</v>
      </c>
      <c r="F268">
        <v>0.99742924418812595</v>
      </c>
      <c r="G268" t="s">
        <v>169</v>
      </c>
      <c r="H268" t="s">
        <v>169</v>
      </c>
      <c r="I268" t="s">
        <v>169</v>
      </c>
      <c r="J268" t="s">
        <v>169</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366</v>
      </c>
      <c r="C269">
        <v>-12.746695082472399</v>
      </c>
      <c r="D269">
        <v>3956.1803435361198</v>
      </c>
      <c r="E269">
        <v>-3.2219701771934602E-3</v>
      </c>
      <c r="F269">
        <v>0.99742924418812595</v>
      </c>
      <c r="G269" t="s">
        <v>169</v>
      </c>
      <c r="H269" t="s">
        <v>169</v>
      </c>
      <c r="I269" t="s">
        <v>169</v>
      </c>
      <c r="J269" t="s">
        <v>169</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367</v>
      </c>
      <c r="C270">
        <v>-12.746695082472399</v>
      </c>
      <c r="D270">
        <v>3956.1803435361498</v>
      </c>
      <c r="E270">
        <v>-3.2219701771934398E-3</v>
      </c>
      <c r="F270">
        <v>0.99742924418812595</v>
      </c>
      <c r="G270" t="s">
        <v>169</v>
      </c>
      <c r="H270" t="s">
        <v>169</v>
      </c>
      <c r="I270" t="s">
        <v>169</v>
      </c>
      <c r="J270" t="s">
        <v>169</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368</v>
      </c>
      <c r="C271">
        <v>-12.746695082472399</v>
      </c>
      <c r="D271">
        <v>3956.1803435361398</v>
      </c>
      <c r="E271">
        <v>-3.2219701771934498E-3</v>
      </c>
      <c r="F271">
        <v>0.99742924418812595</v>
      </c>
      <c r="G271" t="s">
        <v>169</v>
      </c>
      <c r="H271" t="s">
        <v>169</v>
      </c>
      <c r="I271" t="s">
        <v>169</v>
      </c>
      <c r="J271" t="s">
        <v>169</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369</v>
      </c>
      <c r="C272">
        <v>-12.746695082472399</v>
      </c>
      <c r="D272">
        <v>3956.1803435361298</v>
      </c>
      <c r="E272">
        <v>-3.2219701771934498E-3</v>
      </c>
      <c r="F272">
        <v>0.99742924418812595</v>
      </c>
      <c r="G272" t="s">
        <v>169</v>
      </c>
      <c r="H272" t="s">
        <v>169</v>
      </c>
      <c r="I272" t="s">
        <v>169</v>
      </c>
      <c r="J272" t="s">
        <v>169</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370</v>
      </c>
      <c r="C273">
        <v>-12.746695082472399</v>
      </c>
      <c r="D273">
        <v>3956.1803435361198</v>
      </c>
      <c r="E273">
        <v>-3.2219701771934602E-3</v>
      </c>
      <c r="F273">
        <v>0.99742924418812595</v>
      </c>
      <c r="G273" t="s">
        <v>169</v>
      </c>
      <c r="H273" t="s">
        <v>169</v>
      </c>
      <c r="I273" t="s">
        <v>169</v>
      </c>
      <c r="J273" t="s">
        <v>169</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371</v>
      </c>
      <c r="C274">
        <v>-12.746695082472399</v>
      </c>
      <c r="D274">
        <v>3956.1803435361398</v>
      </c>
      <c r="E274">
        <v>-3.2219701771934498E-3</v>
      </c>
      <c r="F274">
        <v>0.99742924418812595</v>
      </c>
      <c r="G274" t="s">
        <v>169</v>
      </c>
      <c r="H274" t="s">
        <v>169</v>
      </c>
      <c r="I274" t="s">
        <v>169</v>
      </c>
      <c r="J274" t="s">
        <v>169</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372</v>
      </c>
      <c r="C275">
        <v>-12.746695082472399</v>
      </c>
      <c r="D275">
        <v>3956.1803435361498</v>
      </c>
      <c r="E275">
        <v>-3.2219701771934398E-3</v>
      </c>
      <c r="F275">
        <v>0.99742924418812595</v>
      </c>
      <c r="G275" t="s">
        <v>169</v>
      </c>
      <c r="H275" t="s">
        <v>169</v>
      </c>
      <c r="I275" t="s">
        <v>169</v>
      </c>
      <c r="J275" t="s">
        <v>169</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373</v>
      </c>
      <c r="C276">
        <v>-12.746695082472399</v>
      </c>
      <c r="D276">
        <v>3956.1803435361198</v>
      </c>
      <c r="E276">
        <v>-3.2219701771934602E-3</v>
      </c>
      <c r="F276">
        <v>0.99742924418812595</v>
      </c>
      <c r="G276" t="s">
        <v>169</v>
      </c>
      <c r="H276" t="s">
        <v>169</v>
      </c>
      <c r="I276" t="s">
        <v>169</v>
      </c>
      <c r="J276" t="s">
        <v>169</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374</v>
      </c>
      <c r="C277">
        <v>-12.746695082472399</v>
      </c>
      <c r="D277">
        <v>3956.1803435361398</v>
      </c>
      <c r="E277">
        <v>-3.2219701771934498E-3</v>
      </c>
      <c r="F277">
        <v>0.99742924418812595</v>
      </c>
      <c r="G277" t="s">
        <v>169</v>
      </c>
      <c r="H277" t="s">
        <v>169</v>
      </c>
      <c r="I277" t="s">
        <v>169</v>
      </c>
      <c r="J277" t="s">
        <v>169</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375</v>
      </c>
      <c r="C278">
        <v>-12.746695082472399</v>
      </c>
      <c r="D278">
        <v>3956.1803435361498</v>
      </c>
      <c r="E278">
        <v>-3.2219701771934398E-3</v>
      </c>
      <c r="F278">
        <v>0.99742924418812595</v>
      </c>
      <c r="G278" t="s">
        <v>169</v>
      </c>
      <c r="H278" t="s">
        <v>169</v>
      </c>
      <c r="I278" t="s">
        <v>169</v>
      </c>
      <c r="J278" t="s">
        <v>169</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376</v>
      </c>
      <c r="C279">
        <v>-12.746695082472399</v>
      </c>
      <c r="D279">
        <v>3956.1803435361298</v>
      </c>
      <c r="E279">
        <v>-3.2219701771934602E-3</v>
      </c>
      <c r="F279">
        <v>0.99742924418812595</v>
      </c>
      <c r="G279" t="s">
        <v>169</v>
      </c>
      <c r="H279" t="s">
        <v>169</v>
      </c>
      <c r="I279" t="s">
        <v>169</v>
      </c>
      <c r="J279" t="s">
        <v>169</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377</v>
      </c>
      <c r="C280">
        <v>-12.746695082472399</v>
      </c>
      <c r="D280">
        <v>3956.1803435361498</v>
      </c>
      <c r="E280">
        <v>-3.2219701771934398E-3</v>
      </c>
      <c r="F280">
        <v>0.99742924418812595</v>
      </c>
      <c r="G280" t="s">
        <v>169</v>
      </c>
      <c r="H280" t="s">
        <v>169</v>
      </c>
      <c r="I280" t="s">
        <v>169</v>
      </c>
      <c r="J280" t="s">
        <v>169</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378</v>
      </c>
      <c r="C281">
        <v>-12.746695082472399</v>
      </c>
      <c r="D281">
        <v>3956.1803435361498</v>
      </c>
      <c r="E281">
        <v>-3.2219701771934398E-3</v>
      </c>
      <c r="F281">
        <v>0.99742924418812595</v>
      </c>
      <c r="G281" t="s">
        <v>169</v>
      </c>
      <c r="H281" t="s">
        <v>169</v>
      </c>
      <c r="I281" t="s">
        <v>169</v>
      </c>
      <c r="J281" t="s">
        <v>169</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379</v>
      </c>
      <c r="C282">
        <v>-12.746695082472399</v>
      </c>
      <c r="D282">
        <v>3956.1803435361498</v>
      </c>
      <c r="E282">
        <v>-3.2219701771934398E-3</v>
      </c>
      <c r="F282">
        <v>0.99742924418812595</v>
      </c>
      <c r="G282" t="s">
        <v>169</v>
      </c>
      <c r="H282" t="s">
        <v>169</v>
      </c>
      <c r="I282" t="s">
        <v>169</v>
      </c>
      <c r="J282" t="s">
        <v>169</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380</v>
      </c>
      <c r="C283">
        <v>-12.746695082472399</v>
      </c>
      <c r="D283">
        <v>3956.1803435361498</v>
      </c>
      <c r="E283">
        <v>-3.2219701771934398E-3</v>
      </c>
      <c r="F283">
        <v>0.99742924418812595</v>
      </c>
      <c r="G283" t="s">
        <v>169</v>
      </c>
      <c r="H283" t="s">
        <v>169</v>
      </c>
      <c r="I283" t="s">
        <v>169</v>
      </c>
      <c r="J283" t="s">
        <v>169</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381</v>
      </c>
      <c r="C284">
        <v>-12.746695082472399</v>
      </c>
      <c r="D284">
        <v>3956.1803435361198</v>
      </c>
      <c r="E284">
        <v>-3.2219701771934602E-3</v>
      </c>
      <c r="F284">
        <v>0.99742924418812595</v>
      </c>
      <c r="G284" t="s">
        <v>169</v>
      </c>
      <c r="H284" t="s">
        <v>169</v>
      </c>
      <c r="I284" t="s">
        <v>169</v>
      </c>
      <c r="J284" t="s">
        <v>169</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382</v>
      </c>
      <c r="C285">
        <v>-12.7466950824723</v>
      </c>
      <c r="D285">
        <v>3956.1803435361098</v>
      </c>
      <c r="E285">
        <v>-3.2219701771934602E-3</v>
      </c>
      <c r="F285">
        <v>0.99742924418812595</v>
      </c>
      <c r="G285" t="s">
        <v>169</v>
      </c>
      <c r="H285" t="s">
        <v>169</v>
      </c>
      <c r="I285" t="s">
        <v>169</v>
      </c>
      <c r="J285" t="s">
        <v>169</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383</v>
      </c>
      <c r="C286">
        <v>-12.746695082472399</v>
      </c>
      <c r="D286">
        <v>3956.1803435361398</v>
      </c>
      <c r="E286">
        <v>-3.2219701771934498E-3</v>
      </c>
      <c r="F286">
        <v>0.99742924418812595</v>
      </c>
      <c r="G286" t="s">
        <v>169</v>
      </c>
      <c r="H286" t="s">
        <v>169</v>
      </c>
      <c r="I286" t="s">
        <v>169</v>
      </c>
      <c r="J286" t="s">
        <v>169</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384</v>
      </c>
      <c r="C287">
        <v>-12.746695082472399</v>
      </c>
      <c r="D287">
        <v>3956.1803435361398</v>
      </c>
      <c r="E287">
        <v>-3.2219701771934498E-3</v>
      </c>
      <c r="F287">
        <v>0.99742924418812595</v>
      </c>
      <c r="G287" t="s">
        <v>169</v>
      </c>
      <c r="H287" t="s">
        <v>169</v>
      </c>
      <c r="I287" t="s">
        <v>169</v>
      </c>
      <c r="J287" t="s">
        <v>169</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385</v>
      </c>
      <c r="C288">
        <v>-12.746695082472399</v>
      </c>
      <c r="D288">
        <v>3956.1803435361398</v>
      </c>
      <c r="E288">
        <v>-3.2219701771934498E-3</v>
      </c>
      <c r="F288">
        <v>0.99742924418812595</v>
      </c>
      <c r="G288" t="s">
        <v>169</v>
      </c>
      <c r="H288" t="s">
        <v>169</v>
      </c>
      <c r="I288" t="s">
        <v>169</v>
      </c>
      <c r="J288" t="s">
        <v>169</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386</v>
      </c>
      <c r="C289">
        <v>-12.746695082472399</v>
      </c>
      <c r="D289">
        <v>3956.1803435361198</v>
      </c>
      <c r="E289">
        <v>-3.2219701771934602E-3</v>
      </c>
      <c r="F289">
        <v>0.99742924418812595</v>
      </c>
      <c r="G289" t="s">
        <v>169</v>
      </c>
      <c r="H289" t="s">
        <v>169</v>
      </c>
      <c r="I289" t="s">
        <v>169</v>
      </c>
      <c r="J289" t="s">
        <v>169</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387</v>
      </c>
      <c r="C290">
        <v>-12.746695082472399</v>
      </c>
      <c r="D290">
        <v>3956.1803435361398</v>
      </c>
      <c r="E290">
        <v>-3.2219701771934498E-3</v>
      </c>
      <c r="F290">
        <v>0.99742924418812595</v>
      </c>
      <c r="G290" t="s">
        <v>169</v>
      </c>
      <c r="H290" t="s">
        <v>169</v>
      </c>
      <c r="I290" t="s">
        <v>169</v>
      </c>
      <c r="J290" t="s">
        <v>169</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388</v>
      </c>
      <c r="C291">
        <v>-12.746695082472399</v>
      </c>
      <c r="D291">
        <v>3956.1803435361298</v>
      </c>
      <c r="E291">
        <v>-3.2219701771934498E-3</v>
      </c>
      <c r="F291">
        <v>0.99742924418812595</v>
      </c>
      <c r="G291" t="s">
        <v>169</v>
      </c>
      <c r="H291" t="s">
        <v>169</v>
      </c>
      <c r="I291" t="s">
        <v>169</v>
      </c>
      <c r="J291" t="s">
        <v>169</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389</v>
      </c>
      <c r="C292">
        <v>-12.746695082472399</v>
      </c>
      <c r="D292">
        <v>3956.1803435361398</v>
      </c>
      <c r="E292">
        <v>-3.2219701771934498E-3</v>
      </c>
      <c r="F292">
        <v>0.99742924418812595</v>
      </c>
      <c r="G292" t="s">
        <v>169</v>
      </c>
      <c r="H292" t="s">
        <v>169</v>
      </c>
      <c r="I292" t="s">
        <v>169</v>
      </c>
      <c r="J292" t="s">
        <v>169</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390</v>
      </c>
      <c r="C293">
        <v>-12.746695082472399</v>
      </c>
      <c r="D293">
        <v>3956.1803435361398</v>
      </c>
      <c r="E293">
        <v>-3.2219701771934398E-3</v>
      </c>
      <c r="F293">
        <v>0.99742924418812595</v>
      </c>
      <c r="G293" t="s">
        <v>169</v>
      </c>
      <c r="H293" t="s">
        <v>169</v>
      </c>
      <c r="I293" t="s">
        <v>169</v>
      </c>
      <c r="J293" t="s">
        <v>169</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391</v>
      </c>
      <c r="C294">
        <v>-12.746695082472399</v>
      </c>
      <c r="D294">
        <v>3956.1803435361498</v>
      </c>
      <c r="E294">
        <v>-3.2219701771934398E-3</v>
      </c>
      <c r="F294">
        <v>0.99742924418812595</v>
      </c>
      <c r="G294" t="s">
        <v>169</v>
      </c>
      <c r="H294" t="s">
        <v>169</v>
      </c>
      <c r="I294" t="s">
        <v>169</v>
      </c>
      <c r="J294" t="s">
        <v>169</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392</v>
      </c>
      <c r="C295">
        <v>-12.746695082472399</v>
      </c>
      <c r="D295">
        <v>3956.1803435361599</v>
      </c>
      <c r="E295">
        <v>-3.2219701771934298E-3</v>
      </c>
      <c r="F295">
        <v>0.99742924418812595</v>
      </c>
      <c r="G295" t="s">
        <v>169</v>
      </c>
      <c r="H295" t="s">
        <v>169</v>
      </c>
      <c r="I295" t="s">
        <v>169</v>
      </c>
      <c r="J295" t="s">
        <v>169</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393</v>
      </c>
      <c r="C296">
        <v>-12.746695082472399</v>
      </c>
      <c r="D296">
        <v>3956.1803435361599</v>
      </c>
      <c r="E296">
        <v>-3.2219701771934398E-3</v>
      </c>
      <c r="F296">
        <v>0.99742924418812595</v>
      </c>
      <c r="G296" t="s">
        <v>169</v>
      </c>
      <c r="H296" t="s">
        <v>169</v>
      </c>
      <c r="I296" t="s">
        <v>169</v>
      </c>
      <c r="J296" t="s">
        <v>169</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394</v>
      </c>
      <c r="C297">
        <v>-12.746695082472399</v>
      </c>
      <c r="D297">
        <v>3956.1803435361599</v>
      </c>
      <c r="E297">
        <v>-3.2219701771934398E-3</v>
      </c>
      <c r="F297">
        <v>0.99742924418812595</v>
      </c>
      <c r="G297" t="s">
        <v>169</v>
      </c>
      <c r="H297" t="s">
        <v>169</v>
      </c>
      <c r="I297" t="s">
        <v>169</v>
      </c>
      <c r="J297" t="s">
        <v>169</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395</v>
      </c>
      <c r="C298">
        <v>-12.746695082472399</v>
      </c>
      <c r="D298">
        <v>3956.1803435361398</v>
      </c>
      <c r="E298">
        <v>-3.2219701771934498E-3</v>
      </c>
      <c r="F298">
        <v>0.99742924418812595</v>
      </c>
      <c r="G298" t="s">
        <v>169</v>
      </c>
      <c r="H298" t="s">
        <v>169</v>
      </c>
      <c r="I298" t="s">
        <v>169</v>
      </c>
      <c r="J298" t="s">
        <v>169</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396</v>
      </c>
      <c r="C299">
        <v>22.3854418909653</v>
      </c>
      <c r="D299">
        <v>3956.1803449588201</v>
      </c>
      <c r="E299">
        <v>5.6583471781032598E-3</v>
      </c>
      <c r="F299">
        <v>0.99548531623796599</v>
      </c>
      <c r="G299" t="s">
        <v>169</v>
      </c>
      <c r="H299" t="s">
        <v>169</v>
      </c>
      <c r="I299" t="s">
        <v>169</v>
      </c>
      <c r="J299" t="s">
        <v>169</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397</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398</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399</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400</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401</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402</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403</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404</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405</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406</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407</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408</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409</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410</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411</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412</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413</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414</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415</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416</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417</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418</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419</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420</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421</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422</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423</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424</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425</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426</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427</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428</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1" t="s">
        <v>627</v>
      </c>
      <c r="C1" s="131"/>
      <c r="D1" s="131"/>
      <c r="E1" s="131"/>
      <c r="F1" s="131"/>
    </row>
    <row r="2" spans="2:8" ht="15.75" thickBot="1" x14ac:dyDescent="0.3">
      <c r="B2" s="6"/>
      <c r="C2" s="9" t="s">
        <v>114</v>
      </c>
      <c r="D2" s="9" t="s">
        <v>115</v>
      </c>
      <c r="E2" s="9" t="s">
        <v>116</v>
      </c>
      <c r="F2" s="9" t="s">
        <v>117</v>
      </c>
    </row>
    <row r="3" spans="2:8" x14ac:dyDescent="0.25">
      <c r="B3" s="119"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0"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19"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0"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19"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0"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19"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0"/>
      <c r="C10" s="5"/>
      <c r="D10" s="5" t="str">
        <f>_xlfn.CONCAT("(",FIXED(VLOOKUP($H9,logitme.main!$B:$W,11,0),4),")")</f>
        <v>(0.0248)</v>
      </c>
      <c r="E10" s="5" t="str">
        <f>_xlfn.CONCAT("(",FIXED(VLOOKUP($H9,logitme.main!$B:$W,7,0),4),")")</f>
        <v>(0.0246)</v>
      </c>
      <c r="F10" s="5" t="str">
        <f>_xlfn.CONCAT("(",FIXED(VLOOKUP($H9,logitme.main!$B:$W,3,0),4),")")</f>
        <v>(0.0253)</v>
      </c>
    </row>
    <row r="11" spans="2:8" x14ac:dyDescent="0.25">
      <c r="B11" s="119"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0"/>
      <c r="C12" s="5"/>
      <c r="D12" s="5" t="str">
        <f>_xlfn.CONCAT("(",FIXED(VLOOKUP($H11,logitme.main!$B:$W,11,0),4),")")</f>
        <v>(0.0060)</v>
      </c>
      <c r="E12" s="5" t="str">
        <f>_xlfn.CONCAT("(",FIXED(VLOOKUP($H11,logitme.main!$B:$W,7,0),4),")")</f>
        <v>(0.0071)</v>
      </c>
      <c r="F12" s="5" t="str">
        <f>_xlfn.CONCAT("(",FIXED(VLOOKUP($H11,logitme.main!$B:$W,3,0),4),")")</f>
        <v>(0.0071)</v>
      </c>
    </row>
    <row r="13" spans="2:8" x14ac:dyDescent="0.25">
      <c r="B13" s="119"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0"/>
      <c r="C14" s="5"/>
      <c r="D14" s="5" t="str">
        <f>_xlfn.CONCAT("(",FIXED(VLOOKUP($H13,logitme.main!$B:$W,11,0),4),")")</f>
        <v>(0.0306)</v>
      </c>
      <c r="E14" s="5" t="str">
        <f>_xlfn.CONCAT("(",FIXED(VLOOKUP($H13,logitme.main!$B:$W,7,0),4),")")</f>
        <v>(0.0303)</v>
      </c>
      <c r="F14" s="5" t="str">
        <f>_xlfn.CONCAT("(",FIXED(VLOOKUP($H13,logitme.main!$B:$W,3,0),4),")")</f>
        <v>(0.0304)</v>
      </c>
    </row>
    <row r="15" spans="2:8" x14ac:dyDescent="0.25">
      <c r="B15" s="119"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0"/>
      <c r="C16" s="5"/>
      <c r="D16" s="5" t="str">
        <f>_xlfn.CONCAT("(",FIXED(VLOOKUP($H15,logitme.main!$B:$W,11,0),4),")")</f>
        <v>(0.0331)</v>
      </c>
      <c r="E16" s="5" t="str">
        <f>_xlfn.CONCAT("(",FIXED(VLOOKUP($H15,logitme.main!$B:$W,7,0),4),")")</f>
        <v>(0.0329)</v>
      </c>
      <c r="F16" s="5" t="str">
        <f>_xlfn.CONCAT("(",FIXED(VLOOKUP($H15,logitme.main!$B:$W,3,0),4),")")</f>
        <v>(0.0329)</v>
      </c>
    </row>
    <row r="17" spans="2:8" x14ac:dyDescent="0.25">
      <c r="B17" s="119"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0"/>
      <c r="C18" s="5"/>
      <c r="D18" s="5" t="str">
        <f>_xlfn.CONCAT("(",FIXED(VLOOKUP($H17,logitme.main!$B:$W,11,0),4),")")</f>
        <v>(0.0330)</v>
      </c>
      <c r="E18" s="5" t="str">
        <f>_xlfn.CONCAT("(",FIXED(VLOOKUP($H17,logitme.main!$B:$W,7,0),4),")")</f>
        <v>(0.0329)</v>
      </c>
      <c r="F18" s="5" t="str">
        <f>_xlfn.CONCAT("(",FIXED(VLOOKUP($H17,logitme.main!$B:$W,3,0),4),")")</f>
        <v>(0.0330)</v>
      </c>
    </row>
    <row r="19" spans="2:8" x14ac:dyDescent="0.25">
      <c r="B19" s="119"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0"/>
      <c r="C20" s="5"/>
      <c r="D20" s="5" t="str">
        <f>_xlfn.CONCAT("(",FIXED(VLOOKUP($H19,logitme.main!$B:$W,11,0),4),")")</f>
        <v>(0.0576)</v>
      </c>
      <c r="E20" s="5" t="str">
        <f>_xlfn.CONCAT("(",FIXED(VLOOKUP($H19,logitme.main!$B:$W,7,0),4),")")</f>
        <v>(0.0575)</v>
      </c>
      <c r="F20" s="5" t="str">
        <f>_xlfn.CONCAT("(",FIXED(VLOOKUP($H19,logitme.main!$B:$W,3,0),4),")")</f>
        <v>(0.0576)</v>
      </c>
    </row>
    <row r="21" spans="2:8" x14ac:dyDescent="0.25">
      <c r="B21" s="119"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0"/>
      <c r="C22" s="5"/>
      <c r="D22" s="5" t="str">
        <f>_xlfn.CONCAT("(",FIXED(VLOOKUP($H21,logitme.main!$B:$W,11,0),4),")")</f>
        <v>(0.0157)</v>
      </c>
      <c r="E22" s="5" t="str">
        <f>_xlfn.CONCAT("(",FIXED(VLOOKUP($H21,logitme.main!$B:$W,7,0),4),")")</f>
        <v>(0.0157)</v>
      </c>
      <c r="F22" s="5" t="str">
        <f>_xlfn.CONCAT("(",FIXED(VLOOKUP($H21,logitme.main!$B:$W,3,0),4),")")</f>
        <v>(0.0158)</v>
      </c>
    </row>
    <row r="23" spans="2:8" x14ac:dyDescent="0.25">
      <c r="B23" s="119"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0"/>
      <c r="C24" s="5"/>
      <c r="D24" s="5" t="str">
        <f>_xlfn.CONCAT("(",FIXED(VLOOKUP($H23,logitme.main!$B:$W,11,0),4),")")</f>
        <v>(0.0042)</v>
      </c>
      <c r="E24" s="5" t="str">
        <f>_xlfn.CONCAT("(",FIXED(VLOOKUP($H23,logitme.main!$B:$W,7,0),4),")")</f>
        <v>(0.0042)</v>
      </c>
      <c r="F24" s="5" t="str">
        <f>_xlfn.CONCAT("(",FIXED(VLOOKUP($H23,logitme.main!$B:$W,3,0),4),")")</f>
        <v>(0.0042)</v>
      </c>
    </row>
    <row r="25" spans="2:8" x14ac:dyDescent="0.25">
      <c r="B25" s="119"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0"/>
      <c r="C26" s="5"/>
      <c r="D26" s="5" t="str">
        <f>_xlfn.CONCAT("(",FIXED(VLOOKUP($H25,logitme.main!$B:$W,11,0),4),")")</f>
        <v>(0.0066)</v>
      </c>
      <c r="E26" s="5" t="str">
        <f>_xlfn.CONCAT("(",FIXED(VLOOKUP($H25,logitme.main!$B:$W,7,0),4),")")</f>
        <v>(0.0066)</v>
      </c>
      <c r="F26" s="5" t="str">
        <f>_xlfn.CONCAT("(",FIXED(VLOOKUP($H25,logitme.main!$B:$W,3,0),4),")")</f>
        <v>(0.0066)</v>
      </c>
    </row>
    <row r="27" spans="2:8" x14ac:dyDescent="0.25">
      <c r="B27" s="119"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0"/>
      <c r="C28" s="5"/>
      <c r="D28" s="5" t="str">
        <f>_xlfn.CONCAT("(",FIXED(VLOOKUP($H27,logitme.main!$B:$W,11,0),4),")")</f>
        <v>(0.0305)</v>
      </c>
      <c r="E28" s="5" t="str">
        <f>_xlfn.CONCAT("(",FIXED(VLOOKUP($H27,logitme.main!$B:$W,7,0),4),")")</f>
        <v>(0.0305)</v>
      </c>
      <c r="F28" s="5" t="str">
        <f>_xlfn.CONCAT("(",FIXED(VLOOKUP($H27,logitme.main!$B:$W,3,0),4),")")</f>
        <v>(0.0305)</v>
      </c>
    </row>
    <row r="29" spans="2:8" x14ac:dyDescent="0.25">
      <c r="B29" s="119"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0"/>
      <c r="C30" s="5"/>
      <c r="D30" s="5" t="str">
        <f>_xlfn.CONCAT("(",FIXED(VLOOKUP($H29,logitme.main!$B:$W,11,0),4),")")</f>
        <v>(0.0337)</v>
      </c>
      <c r="E30" s="5" t="str">
        <f>_xlfn.CONCAT("(",FIXED(VLOOKUP($H29,logitme.main!$B:$W,7,0),4),")")</f>
        <v>(0.0336)</v>
      </c>
      <c r="F30" s="5" t="str">
        <f>_xlfn.CONCAT("(",FIXED(VLOOKUP($H29,logitme.main!$B:$W,3,0),4),")")</f>
        <v>(0.0337)</v>
      </c>
    </row>
    <row r="31" spans="2:8" x14ac:dyDescent="0.25">
      <c r="B31" s="119"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0"/>
      <c r="C32" s="5"/>
      <c r="D32" s="5" t="str">
        <f>_xlfn.CONCAT("(",FIXED(VLOOKUP($H31,logitme.main!$B:$W,11,0),4),")")</f>
        <v>(0.0501)</v>
      </c>
      <c r="E32" s="5" t="str">
        <f>_xlfn.CONCAT("(",FIXED(VLOOKUP($H31,logitme.main!$B:$W,7,0),4),")")</f>
        <v>(0.0500)</v>
      </c>
      <c r="F32" s="5" t="str">
        <f>_xlfn.CONCAT("(",FIXED(VLOOKUP($H31,logitme.main!$B:$W,3,0),4),")")</f>
        <v>(0.0508)</v>
      </c>
    </row>
    <row r="33" spans="2:8" x14ac:dyDescent="0.25">
      <c r="B33" s="119"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0"/>
      <c r="C34" s="5"/>
      <c r="D34" s="5" t="str">
        <f>_xlfn.CONCAT("(",FIXED(VLOOKUP($H33,logitme.main!$B:$W,11,0),4),")")</f>
        <v>(0.0773)</v>
      </c>
      <c r="E34" s="5" t="str">
        <f>_xlfn.CONCAT("(",FIXED(VLOOKUP($H33,logitme.main!$B:$W,7,0),4),")")</f>
        <v>(0.0772)</v>
      </c>
      <c r="F34" s="5" t="str">
        <f>_xlfn.CONCAT("(",FIXED(VLOOKUP($H33,logitme.main!$B:$W,3,0),4),")")</f>
        <v>(0.0781)</v>
      </c>
    </row>
    <row r="35" spans="2:8" x14ac:dyDescent="0.25">
      <c r="B35" s="119"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0"/>
      <c r="C36" s="5"/>
      <c r="D36" s="5" t="str">
        <f>_xlfn.CONCAT("(",FIXED(VLOOKUP($H35,logitme.main!$B:$W,11,0),4),")")</f>
        <v>(0.0005)</v>
      </c>
      <c r="E36" s="5" t="str">
        <f>_xlfn.CONCAT("(",FIXED(VLOOKUP($H35,logitme.main!$B:$W,7,0),4),")")</f>
        <v>(0.0005)</v>
      </c>
      <c r="F36" s="5" t="str">
        <f>_xlfn.CONCAT("(",FIXED(VLOOKUP($H35,logitme.main!$B:$W,3,0),4),")")</f>
        <v>(0.0005)</v>
      </c>
    </row>
    <row r="37" spans="2:8" x14ac:dyDescent="0.25">
      <c r="B37" s="119"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0"/>
      <c r="C38" s="5"/>
      <c r="D38" s="5" t="str">
        <f>_xlfn.CONCAT("(",FIXED(VLOOKUP($H37,logitme.main!$B:$W,11,0),4),")")</f>
        <v>(0.0002)</v>
      </c>
      <c r="E38" s="5" t="str">
        <f>_xlfn.CONCAT("(",FIXED(VLOOKUP($H37,logitme.main!$B:$W,7,0),4),")")</f>
        <v>(0.0002)</v>
      </c>
      <c r="F38" s="5" t="str">
        <f>_xlfn.CONCAT("(",FIXED(VLOOKUP($H37,logitme.main!$B:$W,3,0),4),")")</f>
        <v>(0.0002)</v>
      </c>
    </row>
    <row r="39" spans="2:8" x14ac:dyDescent="0.25">
      <c r="B39" s="119"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0"/>
      <c r="C40" s="5"/>
      <c r="D40" s="5" t="str">
        <f>_xlfn.CONCAT("(",FIXED(VLOOKUP($H39,logitme.main!$B:$W,11,0),4),")")</f>
        <v>(0.0001)</v>
      </c>
      <c r="E40" s="5" t="str">
        <f>_xlfn.CONCAT("(",FIXED(VLOOKUP($H39,logitme.main!$B:$W,7,0),4),")")</f>
        <v>(0.0001)</v>
      </c>
      <c r="F40" s="5" t="str">
        <f>_xlfn.CONCAT("(",FIXED(VLOOKUP($H39,logitme.main!$B:$W,3,0),4),")")</f>
        <v>(0.0001)</v>
      </c>
    </row>
    <row r="41" spans="2:8" x14ac:dyDescent="0.25">
      <c r="B41" s="119"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0"/>
      <c r="C42" s="5"/>
      <c r="D42" s="5" t="str">
        <f>_xlfn.CONCAT("(",FIXED(VLOOKUP($H41,logitme.main!$B:$W,11,0),4),")")</f>
        <v>(0.0223)</v>
      </c>
      <c r="E42" s="5" t="str">
        <f>_xlfn.CONCAT("(",FIXED(VLOOKUP($H41,logitme.main!$B:$W,7,0),4),")")</f>
        <v>(0.0223)</v>
      </c>
      <c r="F42" s="5" t="str">
        <f>_xlfn.CONCAT("(",FIXED(VLOOKUP($H41,logitme.main!$B:$W,3,0),4),")")</f>
        <v>(0.0223)</v>
      </c>
    </row>
    <row r="43" spans="2:8" x14ac:dyDescent="0.25">
      <c r="B43" s="119"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0"/>
      <c r="C44" s="5"/>
      <c r="D44" s="5" t="str">
        <f>_xlfn.CONCAT("(",FIXED(VLOOKUP($H43,logitme.main!$B:$W,11,0),4),")")</f>
        <v>(0.0335)</v>
      </c>
      <c r="E44" s="5" t="str">
        <f>_xlfn.CONCAT("(",FIXED(VLOOKUP($H43,logitme.main!$B:$W,7,0),4),")")</f>
        <v>(0.0334)</v>
      </c>
      <c r="F44" s="5" t="str">
        <f>_xlfn.CONCAT("(",FIXED(VLOOKUP($H43,logitme.main!$B:$W,3,0),4),")")</f>
        <v>(0.0334)</v>
      </c>
    </row>
    <row r="45" spans="2:8" x14ac:dyDescent="0.25">
      <c r="B45" s="119"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0"/>
      <c r="C46" s="5"/>
      <c r="D46" s="5" t="str">
        <f>_xlfn.CONCAT("(",FIXED(VLOOKUP($H45,logitme.main!$B:$W,11,0),4),")")</f>
        <v>(0.0354)</v>
      </c>
      <c r="E46" s="5" t="str">
        <f>_xlfn.CONCAT("(",FIXED(VLOOKUP($H45,logitme.main!$B:$W,7,0),4),")")</f>
        <v>(0.0355)</v>
      </c>
      <c r="F46" s="5" t="str">
        <f>_xlfn.CONCAT("(",FIXED(VLOOKUP($H45,logitme.main!$B:$W,3,0),4),")")</f>
        <v>(0.0355)</v>
      </c>
    </row>
    <row r="47" spans="2:8" x14ac:dyDescent="0.25">
      <c r="B47" s="119"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0"/>
      <c r="C48" s="5"/>
      <c r="D48" s="5" t="str">
        <f>_xlfn.CONCAT("(",FIXED(VLOOKUP($H47,logitme.main!$B:$W,11,0),4),")")</f>
        <v>(0.0384)</v>
      </c>
      <c r="E48" s="5" t="str">
        <f>_xlfn.CONCAT("(",FIXED(VLOOKUP($H47,logitme.main!$B:$W,7,0),4),")")</f>
        <v>(0.0388)</v>
      </c>
      <c r="F48" s="5" t="str">
        <f>_xlfn.CONCAT("(",FIXED(VLOOKUP($H47,logitme.main!$B:$W,3,0),4),")")</f>
        <v>(0.0389)</v>
      </c>
    </row>
    <row r="49" spans="2:8" x14ac:dyDescent="0.25">
      <c r="B49" s="119"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0"/>
      <c r="C50" s="5"/>
      <c r="D50" s="5" t="str">
        <f>_xlfn.CONCAT("(",FIXED(VLOOKUP($H49,logitme.main!$B:$W,11,0),4),")")</f>
        <v>(0.0318)</v>
      </c>
      <c r="E50" s="5" t="str">
        <f>_xlfn.CONCAT("(",FIXED(VLOOKUP($H49,logitme.main!$B:$W,7,0),4),")")</f>
        <v>(0.0322)</v>
      </c>
      <c r="F50" s="5" t="str">
        <f>_xlfn.CONCAT("(",FIXED(VLOOKUP($H49,logitme.main!$B:$W,3,0),4),")")</f>
        <v>(0.0323)</v>
      </c>
    </row>
    <row r="51" spans="2:8" x14ac:dyDescent="0.25">
      <c r="B51" s="119"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0"/>
      <c r="C52" s="5"/>
      <c r="D52" s="5"/>
      <c r="E52" s="5" t="str">
        <f>_xlfn.CONCAT("(",FIXED(VLOOKUP($H51,logitme.main!$B:$W,7,0),4),")")</f>
        <v>(0.0075)</v>
      </c>
      <c r="F52" s="5" t="str">
        <f>_xlfn.CONCAT("(",FIXED(VLOOKUP($H51,logitme.main!$B:$W,3,0),4),")")</f>
        <v>(0.0075)</v>
      </c>
    </row>
    <row r="53" spans="2:8" x14ac:dyDescent="0.25">
      <c r="B53" s="119"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0"/>
      <c r="C54" s="5"/>
      <c r="D54" s="37"/>
      <c r="E54" s="5" t="str">
        <f>_xlfn.CONCAT("(",FIXED(VLOOKUP($H53,logitme.main!$B:$W,7,0),4),")")</f>
        <v>(0.0176)</v>
      </c>
      <c r="F54" s="5" t="str">
        <f>_xlfn.CONCAT("(",FIXED(VLOOKUP($H53,logitme.main!$B:$W,3,0),4),")")</f>
        <v>(0.0177)</v>
      </c>
    </row>
    <row r="55" spans="2:8" x14ac:dyDescent="0.25">
      <c r="B55" s="119" t="s">
        <v>131</v>
      </c>
      <c r="C55" s="4"/>
      <c r="D55" s="38"/>
      <c r="E55" s="4" t="str">
        <f>_xlfn.CONCAT(FIXED(VLOOKUP($H55,logitme.main!$B:$W,6,0),4)," ",VLOOKUP($H55,logitme.main!$B:$W,20,0))</f>
        <v>-0.3211 ^</v>
      </c>
      <c r="F55" s="4" t="str">
        <f>_xlfn.CONCAT(FIXED(VLOOKUP($H55,logitme.main!$B:$W,2,0),4)," ",VLOOKUP($H55,logitme.main!$B:$W,19,0))</f>
        <v xml:space="preserve">0.0932 </v>
      </c>
      <c r="H55" t="s">
        <v>45</v>
      </c>
    </row>
    <row r="56" spans="2:8" x14ac:dyDescent="0.25">
      <c r="B56" s="120"/>
      <c r="C56" s="5"/>
      <c r="D56" s="37"/>
      <c r="E56" s="5" t="str">
        <f>_xlfn.CONCAT("(",FIXED(VLOOKUP($H55,logitme.main!$B:$W,7,0),4),")")</f>
        <v>(0.1858)</v>
      </c>
      <c r="F56" s="5" t="str">
        <f>_xlfn.CONCAT("(",FIXED(VLOOKUP($H55,logitme.main!$B:$W,3,0),4),")")</f>
        <v>(0.2815)</v>
      </c>
    </row>
    <row r="57" spans="2:8" x14ac:dyDescent="0.25">
      <c r="B57" s="119" t="s">
        <v>132</v>
      </c>
      <c r="C57" s="4"/>
      <c r="D57" s="38"/>
      <c r="E57" s="4" t="str">
        <f>_xlfn.CONCAT(FIXED(VLOOKUP($H57,logitme.main!$B:$W,6,0),4)," ",VLOOKUP($H57,logitme.main!$B:$W,20,0))</f>
        <v>-0.5203 ***</v>
      </c>
      <c r="F57" s="4" t="str">
        <f>_xlfn.CONCAT(FIXED(VLOOKUP($H57,logitme.main!$B:$W,2,0),4)," ",VLOOKUP($H57,logitme.main!$B:$W,19,0))</f>
        <v xml:space="preserve">-0.1027 </v>
      </c>
      <c r="H57" t="s">
        <v>128</v>
      </c>
    </row>
    <row r="58" spans="2:8" x14ac:dyDescent="0.25">
      <c r="B58" s="120"/>
      <c r="C58" s="5"/>
      <c r="D58" s="37"/>
      <c r="E58" s="5" t="str">
        <f>_xlfn.CONCAT("(",FIXED(VLOOKUP($H57,logitme.main!$B:$W,7,0),4),")")</f>
        <v>(0.0849)</v>
      </c>
      <c r="F58" s="5" t="str">
        <f>_xlfn.CONCAT("(",FIXED(VLOOKUP($H57,logitme.main!$B:$W,3,0),4),")")</f>
        <v>(0.2257)</v>
      </c>
    </row>
    <row r="59" spans="2:8" x14ac:dyDescent="0.25">
      <c r="B59" s="119" t="s">
        <v>133</v>
      </c>
      <c r="C59" s="4"/>
      <c r="D59" s="38"/>
      <c r="E59" s="4" t="str">
        <f>_xlfn.CONCAT(FIXED(VLOOKUP($H59,logitme.main!$B:$W,6,0),4)," ",VLOOKUP($H59,logitme.main!$B:$W,20,0))</f>
        <v>-0.3573 ***</v>
      </c>
      <c r="F59" s="4" t="str">
        <f>_xlfn.CONCAT(FIXED(VLOOKUP($H59,logitme.main!$B:$W,2,0),4)," ",VLOOKUP($H59,logitme.main!$B:$W,19,0))</f>
        <v xml:space="preserve">0.0387 </v>
      </c>
      <c r="H59" t="s">
        <v>129</v>
      </c>
    </row>
    <row r="60" spans="2:8" x14ac:dyDescent="0.25">
      <c r="B60" s="120"/>
      <c r="C60" s="5"/>
      <c r="D60" s="37"/>
      <c r="E60" s="5" t="str">
        <f>_xlfn.CONCAT("(",FIXED(VLOOKUP($H59,logitme.main!$B:$W,7,0),4),")")</f>
        <v>(0.0766)</v>
      </c>
      <c r="F60" s="5" t="str">
        <f>_xlfn.CONCAT("(",FIXED(VLOOKUP($H59,logitme.main!$B:$W,3,0),4),")")</f>
        <v>(0.2226)</v>
      </c>
    </row>
    <row r="61" spans="2:8" x14ac:dyDescent="0.25">
      <c r="B61" s="119" t="s">
        <v>135</v>
      </c>
      <c r="C61" s="4"/>
      <c r="D61" s="38"/>
      <c r="E61" s="4" t="str">
        <f>_xlfn.CONCAT(FIXED(VLOOKUP($H61,logitme.main!$B:$W,6,0),4)," ",VLOOKUP($H61,logitme.main!$B:$W,20,0))</f>
        <v>-0.3561 ***</v>
      </c>
      <c r="F61" s="4" t="str">
        <f>_xlfn.CONCAT(FIXED(VLOOKUP($H61,logitme.main!$B:$W,2,0),4)," ",VLOOKUP($H61,logitme.main!$B:$W,19,0))</f>
        <v xml:space="preserve">0.0634 </v>
      </c>
      <c r="H61" t="s">
        <v>46</v>
      </c>
    </row>
    <row r="62" spans="2:8" x14ac:dyDescent="0.25">
      <c r="B62" s="120"/>
      <c r="C62" s="5"/>
      <c r="D62" s="37"/>
      <c r="E62" s="5" t="str">
        <f>_xlfn.CONCAT("(",FIXED(VLOOKUP($H61,logitme.main!$B:$W,7,0),4),")")</f>
        <v>(0.0692)</v>
      </c>
      <c r="F62" s="5" t="str">
        <f>_xlfn.CONCAT("(",FIXED(VLOOKUP($H61,logitme.main!$B:$W,3,0),4),")")</f>
        <v>(0.2213)</v>
      </c>
    </row>
    <row r="63" spans="2:8" x14ac:dyDescent="0.25">
      <c r="B63" s="119" t="s">
        <v>134</v>
      </c>
      <c r="C63" s="4"/>
      <c r="D63" s="38"/>
      <c r="E63" s="4" t="str">
        <f>_xlfn.CONCAT(FIXED(VLOOKUP($H63,logitme.main!$B:$W,6,0),4)," ",VLOOKUP($H63,logitme.main!$B:$W,20,0))</f>
        <v>-0.1226 ***</v>
      </c>
      <c r="F63" s="4" t="str">
        <f>_xlfn.CONCAT(FIXED(VLOOKUP($H63,logitme.main!$B:$W,2,0),4)," ",VLOOKUP($H63,logitme.main!$B:$W,19,0))</f>
        <v xml:space="preserve">0.2965 </v>
      </c>
      <c r="H63" t="s">
        <v>130</v>
      </c>
    </row>
    <row r="64" spans="2:8" x14ac:dyDescent="0.25">
      <c r="B64" s="120"/>
      <c r="C64" s="5"/>
      <c r="D64" s="37"/>
      <c r="E64" s="5" t="str">
        <f>_xlfn.CONCAT("(",FIXED(VLOOKUP($H63,logitme.main!$B:$W,7,0),4),")")</f>
        <v>(0.0249)</v>
      </c>
      <c r="F64" s="5" t="str">
        <f>_xlfn.CONCAT("(",FIXED(VLOOKUP($H63,logitme.main!$B:$W,3,0),4),")")</f>
        <v>(0.2105)</v>
      </c>
    </row>
    <row r="65" spans="2:8" x14ac:dyDescent="0.25">
      <c r="B65" s="119" t="s">
        <v>106</v>
      </c>
      <c r="C65" s="4"/>
      <c r="D65" s="38"/>
      <c r="E65" s="4"/>
      <c r="F65" s="4" t="str">
        <f>_xlfn.CONCAT(FIXED(VLOOKUP($H65,logitme.main!$B:$W,2,0),4)," ",VLOOKUP($H65,logitme.main!$B:$W,19,0))</f>
        <v xml:space="preserve">0.0134 </v>
      </c>
      <c r="H65" t="s">
        <v>106</v>
      </c>
    </row>
    <row r="66" spans="2:8" x14ac:dyDescent="0.25">
      <c r="B66" s="120"/>
      <c r="C66" s="5"/>
      <c r="D66" s="37"/>
      <c r="E66" s="5"/>
      <c r="F66" s="5" t="str">
        <f>_xlfn.CONCAT("(",FIXED(VLOOKUP($H65,logitme.main!$B:$W,3,0),4),")")</f>
        <v>(0.0656)</v>
      </c>
    </row>
    <row r="67" spans="2:8" x14ac:dyDescent="0.25">
      <c r="B67" s="119" t="s">
        <v>20</v>
      </c>
      <c r="C67" s="4" t="str">
        <f>_xlfn.CONCAT(FIXED(VLOOKUP($H67,logitme.main!$B:$W,14,0),4)," ",VLOOKUP($H67,logitme.main!$B:$W,22,0))</f>
        <v>-3.2037 ***</v>
      </c>
      <c r="D67" s="38"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171</v>
      </c>
    </row>
    <row r="68" spans="2:8" x14ac:dyDescent="0.25">
      <c r="B68" s="120"/>
      <c r="C68" s="5" t="str">
        <f>_xlfn.CONCAT("(",FIXED(VLOOKUP($H67,logitme.main!$B:$W,15,0),4),")")</f>
        <v>(0.0440)</v>
      </c>
      <c r="D68" s="37" t="str">
        <f>_xlfn.CONCAT("(",FIXED(VLOOKUP($H67,logitme.main!$B:$W,11,0),4),")")</f>
        <v>(0.1351)</v>
      </c>
      <c r="E68" s="5" t="str">
        <f>_xlfn.CONCAT("(",FIXED(VLOOKUP($H67,logitme.main!$B:$W,7,0),4),")")</f>
        <v>(0.1392)</v>
      </c>
      <c r="F68" s="5" t="str">
        <f>_xlfn.CONCAT("(",FIXED(VLOOKUP($H67,logitme.main!$B:$W,3,0),4),")")</f>
        <v>(0.1394)</v>
      </c>
    </row>
    <row r="69" spans="2:8" x14ac:dyDescent="0.25">
      <c r="B69" s="18" t="s">
        <v>107</v>
      </c>
      <c r="C69" s="4" t="s">
        <v>626</v>
      </c>
      <c r="D69" s="39" t="s">
        <v>626</v>
      </c>
      <c r="E69" s="4" t="s">
        <v>626</v>
      </c>
      <c r="F69" s="40" t="s">
        <v>112</v>
      </c>
    </row>
    <row r="70" spans="2:8" x14ac:dyDescent="0.25">
      <c r="B70" s="18" t="s">
        <v>108</v>
      </c>
      <c r="C70" s="4" t="s">
        <v>626</v>
      </c>
      <c r="D70" s="38" t="s">
        <v>626</v>
      </c>
      <c r="E70" s="4" t="s">
        <v>626</v>
      </c>
      <c r="F70" s="4" t="s">
        <v>112</v>
      </c>
    </row>
    <row r="71" spans="2:8" x14ac:dyDescent="0.25">
      <c r="B71" s="18" t="s">
        <v>170</v>
      </c>
      <c r="C71" s="50">
        <v>198142</v>
      </c>
      <c r="D71" s="50">
        <v>194724</v>
      </c>
      <c r="E71" s="50">
        <v>194724</v>
      </c>
      <c r="F71" s="33">
        <v>194724</v>
      </c>
    </row>
    <row r="72" spans="2:8" ht="15.75" thickBot="1" x14ac:dyDescent="0.3">
      <c r="B72" s="8" t="s">
        <v>628</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29" t="s">
        <v>501</v>
      </c>
      <c r="C1" s="129"/>
      <c r="D1" s="129"/>
      <c r="E1" s="129"/>
      <c r="F1" s="129"/>
      <c r="G1" s="129"/>
      <c r="H1" s="129"/>
      <c r="I1" s="129"/>
      <c r="J1" s="129"/>
      <c r="K1" s="129"/>
    </row>
    <row r="2" spans="2:12" x14ac:dyDescent="0.25">
      <c r="B2" s="12"/>
      <c r="C2" s="13" t="s">
        <v>160</v>
      </c>
      <c r="D2" s="22" t="s">
        <v>161</v>
      </c>
      <c r="E2" s="14" t="s">
        <v>162</v>
      </c>
      <c r="F2" s="13" t="s">
        <v>163</v>
      </c>
      <c r="G2" s="22" t="s">
        <v>164</v>
      </c>
      <c r="H2" s="14" t="s">
        <v>165</v>
      </c>
      <c r="I2" s="13" t="s">
        <v>166</v>
      </c>
      <c r="J2" s="22" t="s">
        <v>167</v>
      </c>
      <c r="K2" s="14" t="s">
        <v>168</v>
      </c>
    </row>
    <row r="3" spans="2:12" x14ac:dyDescent="0.25">
      <c r="B3" s="107" t="s">
        <v>123</v>
      </c>
      <c r="C3" s="15" t="str">
        <f>_xlfn.CONCAT(FIXED(VLOOKUP($L3,logitme.white!$B:$X,2,0),4)," ",VLOOKUP($L3,logitme.white!$B:$X,19,0))</f>
        <v xml:space="preserve">-0.0269 </v>
      </c>
      <c r="D3" s="43" t="str">
        <f>_xlfn.CONCAT(FIXED(VLOOKUP($L3,logitme.white!$B:$X,6,0),4)," ",VLOOKUP($L3,logitme.white!$B:$X,20,0))</f>
        <v xml:space="preserve">0.1209 </v>
      </c>
      <c r="E3" s="41" t="str">
        <f>_xlfn.CONCAT(FIXED(VLOOKUP($L3,logitme.white!$B:$X,10,0),4)," ",VLOOKUP($L3,logitme.white!$B:$X,21,0))</f>
        <v xml:space="preserve">-0.2314 </v>
      </c>
      <c r="F3" s="15" t="str">
        <f>_xlfn.CONCAT(FIXED(VLOOKUP($L3,logitme.black!$B:$X,2,0),4)," ",VLOOKUP($L3,logitme.black!$B:$X,19,0))</f>
        <v xml:space="preserve">-0.1424 </v>
      </c>
      <c r="G3" s="43" t="str">
        <f>_xlfn.CONCAT(FIXED(VLOOKUP($L3,logitme.black!$B:$X,6,0),4)," ",VLOOKUP($L3,logitme.black!$B:$X,20,0))</f>
        <v xml:space="preserve">-0.0896 </v>
      </c>
      <c r="H3" s="41" t="str">
        <f>_xlfn.CONCAT(FIXED(VLOOKUP($L3,logitme.black!$B:$X,10,0),4)," ",VLOOKUP($L3,logitme.black!$B:$X,21,0))</f>
        <v xml:space="preserve">-0.2081 </v>
      </c>
      <c r="I3" s="15" t="str">
        <f>_xlfn.CONCAT(FIXED(VLOOKUP($L3,logitme.hispan!$B:$X,2,0),4)," ",VLOOKUP($L3,logitme.hispan!$B:$X,19,0))</f>
        <v xml:space="preserve">-0.1893 </v>
      </c>
      <c r="J3" s="43" t="str">
        <f>_xlfn.CONCAT(FIXED(VLOOKUP($L3,logitme.hispan!$B:$X,6,0),4)," ",VLOOKUP($L3,logitme.hispan!$B:$X,20,0))</f>
        <v xml:space="preserve">0.0541 </v>
      </c>
      <c r="K3" s="43" t="str">
        <f>_xlfn.CONCAT(FIXED(VLOOKUP($L3,logitme.hispan!$B:$X,10,0),4)," ",VLOOKUP($L3,logitme.hispan!$B:$X,21,0))</f>
        <v>-0.5065 ^</v>
      </c>
      <c r="L3" s="11" t="s">
        <v>120</v>
      </c>
    </row>
    <row r="4" spans="2:12" x14ac:dyDescent="0.25">
      <c r="B4" s="108" t="s">
        <v>1</v>
      </c>
      <c r="C4" s="13" t="str">
        <f>_xlfn.CONCAT("(",FIXED(VLOOKUP($L3,logitme.white!$B:$X,3,0),4),")")</f>
        <v>(0.0839)</v>
      </c>
      <c r="D4" s="29" t="str">
        <f>_xlfn.CONCAT("(",FIXED(VLOOKUP($L3,logitme.white!$B:$X,7,0),4),")")</f>
        <v>(0.1100)</v>
      </c>
      <c r="E4" s="42" t="str">
        <f>_xlfn.CONCAT("(",FIXED(VLOOKUP($L3,logitme.white!$B:$X,11,0),4),")")</f>
        <v>(0.1465)</v>
      </c>
      <c r="F4" s="13" t="str">
        <f>_xlfn.CONCAT("(",FIXED(VLOOKUP($L3,logitme.black!$B:$X,3,0),4),")")</f>
        <v>(0.1267)</v>
      </c>
      <c r="G4" s="29" t="str">
        <f>_xlfn.CONCAT("(",FIXED(VLOOKUP($L3,logitme.black!$B:$X,7,0),4),")")</f>
        <v>(0.1596)</v>
      </c>
      <c r="H4" s="42"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7" t="s">
        <v>0</v>
      </c>
      <c r="C5" s="15" t="str">
        <f>_xlfn.CONCAT(FIXED(VLOOKUP($L5,logitme.white!$B:$X,2,0),4)," ",VLOOKUP($L5,logitme.white!$B:$X,19,0))</f>
        <v xml:space="preserve">-0.0518 </v>
      </c>
      <c r="D5" s="43" t="str">
        <f>_xlfn.CONCAT(FIXED(VLOOKUP($L5,logitme.white!$B:$X,6,0),4)," ",VLOOKUP($L5,logitme.white!$B:$X,20,0))</f>
        <v xml:space="preserve">-0.0763 </v>
      </c>
      <c r="E5" s="41" t="str">
        <f>_xlfn.CONCAT(FIXED(VLOOKUP($L5,logitme.white!$B:$X,10,0),4)," ",VLOOKUP($L5,logitme.white!$B:$X,21,0))</f>
        <v xml:space="preserve">-0.0037 </v>
      </c>
      <c r="F5" s="15" t="str">
        <f>_xlfn.CONCAT(FIXED(VLOOKUP($L5,logitme.black!$B:$X,2,0),4)," ",VLOOKUP($L5,logitme.black!$B:$X,19,0))</f>
        <v xml:space="preserve">0.0432 </v>
      </c>
      <c r="G5" s="43" t="str">
        <f>_xlfn.CONCAT(FIXED(VLOOKUP($L5,logitme.black!$B:$X,6,0),4)," ",VLOOKUP($L5,logitme.black!$B:$X,20,0))</f>
        <v xml:space="preserve">0.0271 </v>
      </c>
      <c r="H5" s="41" t="str">
        <f>_xlfn.CONCAT(FIXED(VLOOKUP($L5,logitme.black!$B:$X,10,0),4)," ",VLOOKUP($L5,logitme.black!$B:$X,21,0))</f>
        <v xml:space="preserve">0.0398 </v>
      </c>
      <c r="I5" s="15" t="str">
        <f>_xlfn.CONCAT(FIXED(VLOOKUP($L5,logitme.hispan!$B:$X,2,0),4)," ",VLOOKUP($L5,logitme.hispan!$B:$X,19,0))</f>
        <v xml:space="preserve">-0.0098 </v>
      </c>
      <c r="J5" s="43" t="str">
        <f>_xlfn.CONCAT(FIXED(VLOOKUP($L5,logitme.hispan!$B:$X,6,0),4)," ",VLOOKUP($L5,logitme.hispan!$B:$X,20,0))</f>
        <v xml:space="preserve">-0.0239 </v>
      </c>
      <c r="K5" s="43" t="str">
        <f>_xlfn.CONCAT(FIXED(VLOOKUP($L5,logitme.hispan!$B:$X,10,0),4)," ",VLOOKUP($L5,logitme.hispan!$B:$X,21,0))</f>
        <v xml:space="preserve">-0.0138 </v>
      </c>
      <c r="L5" s="11" t="s">
        <v>10</v>
      </c>
    </row>
    <row r="6" spans="2:12" x14ac:dyDescent="0.25">
      <c r="B6" s="108" t="s">
        <v>1</v>
      </c>
      <c r="C6" s="13" t="str">
        <f>_xlfn.CONCAT("(",FIXED(VLOOKUP($L5,logitme.white!$B:$X,3,0),4),")")</f>
        <v>(0.0380)</v>
      </c>
      <c r="D6" s="29" t="str">
        <f>_xlfn.CONCAT("(",FIXED(VLOOKUP($L5,logitme.white!$B:$X,7,0),4),")")</f>
        <v>(0.0595)</v>
      </c>
      <c r="E6" s="42" t="str">
        <f>_xlfn.CONCAT("(",FIXED(VLOOKUP($L5,logitme.white!$B:$X,11,0),4),")")</f>
        <v>(0.0512)</v>
      </c>
      <c r="F6" s="13" t="str">
        <f>_xlfn.CONCAT("(",FIXED(VLOOKUP($L5,logitme.black!$B:$X,3,0),4),")")</f>
        <v>(0.0449)</v>
      </c>
      <c r="G6" s="29" t="str">
        <f>_xlfn.CONCAT("(",FIXED(VLOOKUP($L5,logitme.black!$B:$X,7,0),4),")")</f>
        <v>(0.0653)</v>
      </c>
      <c r="H6" s="42"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7" t="s">
        <v>2</v>
      </c>
      <c r="C7" s="15" t="str">
        <f>_xlfn.CONCAT(FIXED(VLOOKUP($L7,logitme.white!$B:$X,2,0),4)," ",VLOOKUP($L7,logitme.white!$B:$X,19,0))</f>
        <v xml:space="preserve">-0.0425 </v>
      </c>
      <c r="D7" s="43" t="str">
        <f>_xlfn.CONCAT(FIXED(VLOOKUP($L7,logitme.white!$B:$X,6,0),4)," ",VLOOKUP($L7,logitme.white!$B:$X,20,0))</f>
        <v>-0.1369 *</v>
      </c>
      <c r="E7" s="41" t="str">
        <f>_xlfn.CONCAT(FIXED(VLOOKUP($L7,logitme.white!$B:$X,10,0),4)," ",VLOOKUP($L7,logitme.white!$B:$X,21,0))</f>
        <v xml:space="preserve">0.0814 </v>
      </c>
      <c r="F7" s="15" t="str">
        <f>_xlfn.CONCAT(FIXED(VLOOKUP($L7,logitme.black!$B:$X,2,0),4)," ",VLOOKUP($L7,logitme.black!$B:$X,19,0))</f>
        <v xml:space="preserve">-0.0857 </v>
      </c>
      <c r="G7" s="43" t="str">
        <f>_xlfn.CONCAT(FIXED(VLOOKUP($L7,logitme.black!$B:$X,6,0),4)," ",VLOOKUP($L7,logitme.black!$B:$X,20,0))</f>
        <v>-0.1523 *</v>
      </c>
      <c r="H7" s="41" t="str">
        <f>_xlfn.CONCAT(FIXED(VLOOKUP($L7,logitme.black!$B:$X,10,0),4)," ",VLOOKUP($L7,logitme.black!$B:$X,21,0))</f>
        <v xml:space="preserve">-0.0160 </v>
      </c>
      <c r="I7" s="15" t="str">
        <f>_xlfn.CONCAT(FIXED(VLOOKUP($L7,logitme.hispan!$B:$X,2,0),4)," ",VLOOKUP($L7,logitme.hispan!$B:$X,19,0))</f>
        <v>-0.1693 *</v>
      </c>
      <c r="J7" s="43" t="str">
        <f>_xlfn.CONCAT(FIXED(VLOOKUP($L7,logitme.hispan!$B:$X,6,0),4)," ",VLOOKUP($L7,logitme.hispan!$B:$X,20,0))</f>
        <v>-0.1740 ^</v>
      </c>
      <c r="K7" s="43" t="str">
        <f>_xlfn.CONCAT(FIXED(VLOOKUP($L7,logitme.hispan!$B:$X,10,0),4)," ",VLOOKUP($L7,logitme.hispan!$B:$X,21,0))</f>
        <v xml:space="preserve">-0.1445 </v>
      </c>
      <c r="L7" s="11" t="s">
        <v>12</v>
      </c>
    </row>
    <row r="8" spans="2:12" x14ac:dyDescent="0.25">
      <c r="B8" s="108" t="s">
        <v>1</v>
      </c>
      <c r="C8" s="13" t="str">
        <f>_xlfn.CONCAT("(",FIXED(VLOOKUP($L7,logitme.white!$B:$X,3,0),4),")")</f>
        <v>(0.0458)</v>
      </c>
      <c r="D8" s="29" t="str">
        <f>_xlfn.CONCAT("(",FIXED(VLOOKUP($L7,logitme.white!$B:$X,7,0),4),")")</f>
        <v>(0.0633)</v>
      </c>
      <c r="E8" s="42" t="str">
        <f>_xlfn.CONCAT("(",FIXED(VLOOKUP($L7,logitme.white!$B:$X,11,0),4),")")</f>
        <v>(0.0687)</v>
      </c>
      <c r="F8" s="13" t="str">
        <f>_xlfn.CONCAT("(",FIXED(VLOOKUP($L7,logitme.black!$B:$X,3,0),4),")")</f>
        <v>(0.0534)</v>
      </c>
      <c r="G8" s="29" t="str">
        <f>_xlfn.CONCAT("(",FIXED(VLOOKUP($L7,logitme.black!$B:$X,7,0),4),")")</f>
        <v>(0.0713)</v>
      </c>
      <c r="H8" s="42"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7" t="s">
        <v>92</v>
      </c>
      <c r="C9" s="15" t="str">
        <f>_xlfn.CONCAT(FIXED(VLOOKUP($L9,logitme.white!$B:$X,2,0),4)," ",VLOOKUP($L9,logitme.white!$B:$X,19,0))</f>
        <v>0.0847 ^</v>
      </c>
      <c r="D9" s="43" t="str">
        <f>_xlfn.CONCAT(FIXED(VLOOKUP($L9,logitme.white!$B:$X,6,0),4)," ",VLOOKUP($L9,logitme.white!$B:$X,20,0))</f>
        <v xml:space="preserve">0.0732 </v>
      </c>
      <c r="E9" s="41" t="str">
        <f>_xlfn.CONCAT(FIXED(VLOOKUP($L9,logitme.white!$B:$X,10,0),4)," ",VLOOKUP($L9,logitme.white!$B:$X,21,0))</f>
        <v xml:space="preserve">0.0892 </v>
      </c>
      <c r="F9" s="15" t="str">
        <f>_xlfn.CONCAT(FIXED(VLOOKUP($L9,logitme.black!$B:$X,2,0),4)," ",VLOOKUP($L9,logitme.black!$B:$X,19,0))</f>
        <v xml:space="preserve">-0.0454 </v>
      </c>
      <c r="G9" s="43" t="str">
        <f>_xlfn.CONCAT(FIXED(VLOOKUP($L9,logitme.black!$B:$X,6,0),4)," ",VLOOKUP($L9,logitme.black!$B:$X,20,0))</f>
        <v xml:space="preserve">-0.0343 </v>
      </c>
      <c r="H9" s="41" t="str">
        <f>_xlfn.CONCAT(FIXED(VLOOKUP($L9,logitme.black!$B:$X,10,0),4)," ",VLOOKUP($L9,logitme.black!$B:$X,21,0))</f>
        <v xml:space="preserve">-0.0848 </v>
      </c>
      <c r="I9" s="15" t="str">
        <f>_xlfn.CONCAT(FIXED(VLOOKUP($L9,logitme.hispan!$B:$X,2,0),4)," ",VLOOKUP($L9,logitme.hispan!$B:$X,19,0))</f>
        <v xml:space="preserve">0.0938 </v>
      </c>
      <c r="J9" s="43" t="str">
        <f>_xlfn.CONCAT(FIXED(VLOOKUP($L9,logitme.hispan!$B:$X,6,0),4)," ",VLOOKUP($L9,logitme.hispan!$B:$X,20,0))</f>
        <v xml:space="preserve">0.0629 </v>
      </c>
      <c r="K9" s="43" t="str">
        <f>_xlfn.CONCAT(FIXED(VLOOKUP($L9,logitme.hispan!$B:$X,10,0),4)," ",VLOOKUP($L9,logitme.hispan!$B:$X,21,0))</f>
        <v xml:space="preserve">0.1047 </v>
      </c>
      <c r="L9" s="11" t="s">
        <v>25</v>
      </c>
    </row>
    <row r="10" spans="2:12" x14ac:dyDescent="0.25">
      <c r="B10" s="108"/>
      <c r="C10" s="13" t="str">
        <f>_xlfn.CONCAT("(",FIXED(VLOOKUP($L9,logitme.white!$B:$X,3,0),4),")")</f>
        <v>(0.0472)</v>
      </c>
      <c r="D10" s="29" t="str">
        <f>_xlfn.CONCAT("(",FIXED(VLOOKUP($L9,logitme.white!$B:$X,7,0),4),")")</f>
        <v>(0.0628)</v>
      </c>
      <c r="E10" s="42" t="str">
        <f>_xlfn.CONCAT("(",FIXED(VLOOKUP($L9,logitme.white!$B:$X,11,0),4),")")</f>
        <v>(0.0757)</v>
      </c>
      <c r="F10" s="13" t="str">
        <f>_xlfn.CONCAT("(",FIXED(VLOOKUP($L9,logitme.black!$B:$X,3,0),4),")")</f>
        <v>(0.0670)</v>
      </c>
      <c r="G10" s="29" t="str">
        <f>_xlfn.CONCAT("(",FIXED(VLOOKUP($L9,logitme.black!$B:$X,7,0),4),")")</f>
        <v>(0.0902)</v>
      </c>
      <c r="H10" s="42"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7" t="s">
        <v>93</v>
      </c>
      <c r="C11" s="15" t="str">
        <f>_xlfn.CONCAT(FIXED(VLOOKUP($L11,logitme.white!$B:$X,2,0),4)," ",VLOOKUP($L11,logitme.white!$B:$X,19,0))</f>
        <v xml:space="preserve">-0.1197 </v>
      </c>
      <c r="D11" s="43" t="str">
        <f>_xlfn.CONCAT(FIXED(VLOOKUP($L11,logitme.white!$B:$X,6,0),4)," ",VLOOKUP($L11,logitme.white!$B:$X,20,0))</f>
        <v>-0.2359 *</v>
      </c>
      <c r="E11" s="41" t="str">
        <f>_xlfn.CONCAT(FIXED(VLOOKUP($L11,logitme.white!$B:$X,10,0),4)," ",VLOOKUP($L11,logitme.white!$B:$X,21,0))</f>
        <v xml:space="preserve">0.0324 </v>
      </c>
      <c r="F11" s="15" t="str">
        <f>_xlfn.CONCAT(FIXED(VLOOKUP($L11,logitme.black!$B:$X,2,0),4)," ",VLOOKUP($L11,logitme.black!$B:$X,19,0))</f>
        <v xml:space="preserve">0.0024 </v>
      </c>
      <c r="G11" s="43" t="str">
        <f>_xlfn.CONCAT(FIXED(VLOOKUP($L11,logitme.black!$B:$X,6,0),4)," ",VLOOKUP($L11,logitme.black!$B:$X,20,0))</f>
        <v xml:space="preserve">0.0389 </v>
      </c>
      <c r="H11" s="41" t="str">
        <f>_xlfn.CONCAT(FIXED(VLOOKUP($L11,logitme.black!$B:$X,10,0),4)," ",VLOOKUP($L11,logitme.black!$B:$X,21,0))</f>
        <v xml:space="preserve">-0.0832 </v>
      </c>
      <c r="I11" s="15" t="str">
        <f>_xlfn.CONCAT(FIXED(VLOOKUP($L11,logitme.hispan!$B:$X,2,0),4)," ",VLOOKUP($L11,logitme.hispan!$B:$X,19,0))</f>
        <v xml:space="preserve">0.0856 </v>
      </c>
      <c r="J11" s="43" t="str">
        <f>_xlfn.CONCAT(FIXED(VLOOKUP($L11,logitme.hispan!$B:$X,6,0),4)," ",VLOOKUP($L11,logitme.hispan!$B:$X,20,0))</f>
        <v xml:space="preserve">0.0451 </v>
      </c>
      <c r="K11" s="43" t="str">
        <f>_xlfn.CONCAT(FIXED(VLOOKUP($L11,logitme.hispan!$B:$X,10,0),4)," ",VLOOKUP($L11,logitme.hispan!$B:$X,21,0))</f>
        <v xml:space="preserve">0.0977 </v>
      </c>
      <c r="L11" s="11" t="s">
        <v>26</v>
      </c>
    </row>
    <row r="12" spans="2:12" x14ac:dyDescent="0.25">
      <c r="B12" s="108"/>
      <c r="C12" s="13" t="str">
        <f>_xlfn.CONCAT("(",FIXED(VLOOKUP($L11,logitme.white!$B:$X,3,0),4),")")</f>
        <v>(0.0745)</v>
      </c>
      <c r="D12" s="29" t="str">
        <f>_xlfn.CONCAT("(",FIXED(VLOOKUP($L11,logitme.white!$B:$X,7,0),4),")")</f>
        <v>(0.0989)</v>
      </c>
      <c r="E12" s="42" t="str">
        <f>_xlfn.CONCAT("(",FIXED(VLOOKUP($L11,logitme.white!$B:$X,11,0),4),")")</f>
        <v>(0.1191)</v>
      </c>
      <c r="F12" s="13" t="str">
        <f>_xlfn.CONCAT("(",FIXED(VLOOKUP($L11,logitme.black!$B:$X,3,0),4),")")</f>
        <v>(0.1398)</v>
      </c>
      <c r="G12" s="29" t="str">
        <f>_xlfn.CONCAT("(",FIXED(VLOOKUP($L11,logitme.black!$B:$X,7,0),4),")")</f>
        <v>(0.1675)</v>
      </c>
      <c r="H12" s="42"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7" t="s">
        <v>32</v>
      </c>
      <c r="C13" s="15" t="str">
        <f>_xlfn.CONCAT(FIXED(VLOOKUP($L13,logitme.white!$B:$X,2,0),4)," ",VLOOKUP($L13,logitme.white!$B:$X,19,0))</f>
        <v xml:space="preserve">0.0137 </v>
      </c>
      <c r="D13" s="43" t="str">
        <f>_xlfn.CONCAT(FIXED(VLOOKUP($L13,logitme.white!$B:$X,6,0),4)," ",VLOOKUP($L13,logitme.white!$B:$X,20,0))</f>
        <v xml:space="preserve">0.0098 </v>
      </c>
      <c r="E13" s="41" t="str">
        <f>_xlfn.CONCAT(FIXED(VLOOKUP($L13,logitme.white!$B:$X,10,0),4)," ",VLOOKUP($L13,logitme.white!$B:$X,21,0))</f>
        <v xml:space="preserve">0.0116 </v>
      </c>
      <c r="F13" s="15" t="str">
        <f>_xlfn.CONCAT(FIXED(VLOOKUP($L13,logitme.black!$B:$X,2,0),4)," ",VLOOKUP($L13,logitme.black!$B:$X,19,0))</f>
        <v xml:space="preserve">0.0270 </v>
      </c>
      <c r="G13" s="43" t="str">
        <f>_xlfn.CONCAT(FIXED(VLOOKUP($L13,logitme.black!$B:$X,6,0),4)," ",VLOOKUP($L13,logitme.black!$B:$X,20,0))</f>
        <v xml:space="preserve">0.0153 </v>
      </c>
      <c r="H13" s="41" t="str">
        <f>_xlfn.CONCAT(FIXED(VLOOKUP($L13,logitme.black!$B:$X,10,0),4)," ",VLOOKUP($L13,logitme.black!$B:$X,21,0))</f>
        <v xml:space="preserve">0.0530 </v>
      </c>
      <c r="I13" s="15" t="str">
        <f>_xlfn.CONCAT(FIXED(VLOOKUP($L13,logitme.hispan!$B:$X,2,0),4)," ",VLOOKUP($L13,logitme.hispan!$B:$X,19,0))</f>
        <v xml:space="preserve">0.0246 </v>
      </c>
      <c r="J13" s="43" t="str">
        <f>_xlfn.CONCAT(FIXED(VLOOKUP($L13,logitme.hispan!$B:$X,6,0),4)," ",VLOOKUP($L13,logitme.hispan!$B:$X,20,0))</f>
        <v xml:space="preserve">0.0299 </v>
      </c>
      <c r="K13" s="43" t="str">
        <f>_xlfn.CONCAT(FIXED(VLOOKUP($L13,logitme.hispan!$B:$X,10,0),4)," ",VLOOKUP($L13,logitme.hispan!$B:$X,21,0))</f>
        <v xml:space="preserve">0.0060 </v>
      </c>
      <c r="L13" s="11" t="s">
        <v>32</v>
      </c>
    </row>
    <row r="14" spans="2:12" x14ac:dyDescent="0.25">
      <c r="B14" s="108"/>
      <c r="C14" s="13" t="str">
        <f>_xlfn.CONCAT("(",FIXED(VLOOKUP($L13,logitme.white!$B:$X,3,0),4),")")</f>
        <v>(0.0278)</v>
      </c>
      <c r="D14" s="29" t="str">
        <f>_xlfn.CONCAT("(",FIXED(VLOOKUP($L13,logitme.white!$B:$X,7,0),4),")")</f>
        <v>(0.0378)</v>
      </c>
      <c r="E14" s="42" t="str">
        <f>_xlfn.CONCAT("(",FIXED(VLOOKUP($L13,logitme.white!$B:$X,11,0),4),")")</f>
        <v>(0.0430)</v>
      </c>
      <c r="F14" s="13" t="str">
        <f>_xlfn.CONCAT("(",FIXED(VLOOKUP($L13,logitme.black!$B:$X,3,0),4),")")</f>
        <v>(0.0240)</v>
      </c>
      <c r="G14" s="29" t="str">
        <f>_xlfn.CONCAT("(",FIXED(VLOOKUP($L13,logitme.black!$B:$X,7,0),4),")")</f>
        <v>(0.0301)</v>
      </c>
      <c r="H14" s="42"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7" t="s">
        <v>94</v>
      </c>
      <c r="C15" s="15" t="str">
        <f>_xlfn.CONCAT(FIXED(VLOOKUP($L15,logitme.white!$B:$X,2,0),4)," ",VLOOKUP($L15,logitme.white!$B:$X,19,0))</f>
        <v>0.0296 ***</v>
      </c>
      <c r="D15" s="43" t="str">
        <f>_xlfn.CONCAT(FIXED(VLOOKUP($L15,logitme.white!$B:$X,6,0),4)," ",VLOOKUP($L15,logitme.white!$B:$X,20,0))</f>
        <v>0.0471 ***</v>
      </c>
      <c r="E15" s="41" t="str">
        <f>_xlfn.CONCAT(FIXED(VLOOKUP($L15,logitme.white!$B:$X,10,0),4)," ",VLOOKUP($L15,logitme.white!$B:$X,21,0))</f>
        <v xml:space="preserve">0.0116 </v>
      </c>
      <c r="F15" s="15" t="str">
        <f>_xlfn.CONCAT(FIXED(VLOOKUP($L15,logitme.black!$B:$X,2,0),4)," ",VLOOKUP($L15,logitme.black!$B:$X,19,0))</f>
        <v xml:space="preserve">0.0095 </v>
      </c>
      <c r="G15" s="43" t="str">
        <f>_xlfn.CONCAT(FIXED(VLOOKUP($L15,logitme.black!$B:$X,6,0),4)," ",VLOOKUP($L15,logitme.black!$B:$X,20,0))</f>
        <v>0.0193 *</v>
      </c>
      <c r="H15" s="41" t="str">
        <f>_xlfn.CONCAT(FIXED(VLOOKUP($L15,logitme.black!$B:$X,10,0),4)," ",VLOOKUP($L15,logitme.black!$B:$X,21,0))</f>
        <v xml:space="preserve">0.0016 </v>
      </c>
      <c r="I15" s="15" t="str">
        <f>_xlfn.CONCAT(FIXED(VLOOKUP($L15,logitme.hispan!$B:$X,2,0),4)," ",VLOOKUP($L15,logitme.hispan!$B:$X,19,0))</f>
        <v xml:space="preserve">0.0143 </v>
      </c>
      <c r="J15" s="43" t="str">
        <f>_xlfn.CONCAT(FIXED(VLOOKUP($L15,logitme.hispan!$B:$X,6,0),4)," ",VLOOKUP($L15,logitme.hispan!$B:$X,20,0))</f>
        <v xml:space="preserve">0.0238 </v>
      </c>
      <c r="K15" s="43" t="str">
        <f>_xlfn.CONCAT(FIXED(VLOOKUP($L15,logitme.hispan!$B:$X,10,0),4)," ",VLOOKUP($L15,logitme.hispan!$B:$X,21,0))</f>
        <v xml:space="preserve">0.0102 </v>
      </c>
      <c r="L15" s="11" t="s">
        <v>33</v>
      </c>
    </row>
    <row r="16" spans="2:12" x14ac:dyDescent="0.25">
      <c r="B16" s="108"/>
      <c r="C16" s="13" t="str">
        <f>_xlfn.CONCAT("(",FIXED(VLOOKUP($L15,logitme.white!$B:$X,3,0),4),")")</f>
        <v>(0.0077)</v>
      </c>
      <c r="D16" s="29" t="str">
        <f>_xlfn.CONCAT("(",FIXED(VLOOKUP($L15,logitme.white!$B:$X,7,0),4),")")</f>
        <v>(0.0117)</v>
      </c>
      <c r="E16" s="42" t="str">
        <f>_xlfn.CONCAT("(",FIXED(VLOOKUP($L15,logitme.white!$B:$X,11,0),4),")")</f>
        <v>(0.0104)</v>
      </c>
      <c r="F16" s="13" t="str">
        <f>_xlfn.CONCAT("(",FIXED(VLOOKUP($L15,logitme.black!$B:$X,3,0),4),")")</f>
        <v>(0.0061)</v>
      </c>
      <c r="G16" s="29" t="str">
        <f>_xlfn.CONCAT("(",FIXED(VLOOKUP($L15,logitme.black!$B:$X,7,0),4),")")</f>
        <v>(0.0092)</v>
      </c>
      <c r="H16" s="42"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7" t="s">
        <v>125</v>
      </c>
      <c r="C17" s="15" t="str">
        <f>_xlfn.CONCAT(FIXED(VLOOKUP($L17,logitme.white!$B:$X,2,0),4)," ",VLOOKUP($L17,logitme.white!$B:$X,19,0))</f>
        <v xml:space="preserve">-0.0086 </v>
      </c>
      <c r="D17" s="43" t="str">
        <f>_xlfn.CONCAT(FIXED(VLOOKUP($L17,logitme.white!$B:$X,6,0),4)," ",VLOOKUP($L17,logitme.white!$B:$X,20,0))</f>
        <v xml:space="preserve">0.0145 </v>
      </c>
      <c r="E17" s="41" t="str">
        <f>_xlfn.CONCAT(FIXED(VLOOKUP($L17,logitme.white!$B:$X,10,0),4)," ",VLOOKUP($L17,logitme.white!$B:$X,21,0))</f>
        <v>-0.0270 ^</v>
      </c>
      <c r="F17" s="15" t="str">
        <f>_xlfn.CONCAT(FIXED(VLOOKUP($L17,logitme.black!$B:$X,2,0),4)," ",VLOOKUP($L17,logitme.black!$B:$X,19,0))</f>
        <v>-0.0203 ^</v>
      </c>
      <c r="G17" s="43" t="str">
        <f>_xlfn.CONCAT(FIXED(VLOOKUP($L17,logitme.black!$B:$X,6,0),4)," ",VLOOKUP($L17,logitme.black!$B:$X,20,0))</f>
        <v>-0.0336 *</v>
      </c>
      <c r="H17" s="41" t="str">
        <f>_xlfn.CONCAT(FIXED(VLOOKUP($L17,logitme.black!$B:$X,10,0),4)," ",VLOOKUP($L17,logitme.black!$B:$X,21,0))</f>
        <v xml:space="preserve">-0.0034 </v>
      </c>
      <c r="I17" s="15" t="str">
        <f>_xlfn.CONCAT(FIXED(VLOOKUP($L17,logitme.hispan!$B:$X,2,0),4)," ",VLOOKUP($L17,logitme.hispan!$B:$X,19,0))</f>
        <v xml:space="preserve">-0.0105 </v>
      </c>
      <c r="J17" s="43" t="str">
        <f>_xlfn.CONCAT(FIXED(VLOOKUP($L17,logitme.hispan!$B:$X,6,0),4)," ",VLOOKUP($L17,logitme.hispan!$B:$X,20,0))</f>
        <v xml:space="preserve">-0.0057 </v>
      </c>
      <c r="K17" s="43" t="str">
        <f>_xlfn.CONCAT(FIXED(VLOOKUP($L17,logitme.hispan!$B:$X,10,0),4)," ",VLOOKUP($L17,logitme.hispan!$B:$X,21,0))</f>
        <v xml:space="preserve">-0.0195 </v>
      </c>
      <c r="L17" s="11" t="s">
        <v>118</v>
      </c>
    </row>
    <row r="18" spans="2:12" x14ac:dyDescent="0.25">
      <c r="B18" s="108"/>
      <c r="C18" s="13" t="str">
        <f>_xlfn.CONCAT("(",FIXED(VLOOKUP($L17,logitme.white!$B:$X,3,0),4),")")</f>
        <v>(0.0112)</v>
      </c>
      <c r="D18" s="29" t="str">
        <f>_xlfn.CONCAT("(",FIXED(VLOOKUP($L17,logitme.white!$B:$X,7,0),4),")")</f>
        <v>(0.0168)</v>
      </c>
      <c r="E18" s="42" t="str">
        <f>_xlfn.CONCAT("(",FIXED(VLOOKUP($L17,logitme.white!$B:$X,11,0),4),")")</f>
        <v>(0.0155)</v>
      </c>
      <c r="F18" s="13" t="str">
        <f>_xlfn.CONCAT("(",FIXED(VLOOKUP($L17,logitme.black!$B:$X,3,0),4),")")</f>
        <v>(0.0107)</v>
      </c>
      <c r="G18" s="29" t="str">
        <f>_xlfn.CONCAT("(",FIXED(VLOOKUP($L17,logitme.black!$B:$X,7,0),4),")")</f>
        <v>(0.0144)</v>
      </c>
      <c r="H18" s="42"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7" t="s">
        <v>95</v>
      </c>
      <c r="C19" s="15" t="str">
        <f>_xlfn.CONCAT(FIXED(VLOOKUP($L19,logitme.white!$B:$X,2,0),4)," ",VLOOKUP($L19,logitme.white!$B:$X,19,0))</f>
        <v>0.1558 **</v>
      </c>
      <c r="D19" s="43" t="str">
        <f>_xlfn.CONCAT(FIXED(VLOOKUP($L19,logitme.white!$B:$X,6,0),4)," ",VLOOKUP($L19,logitme.white!$B:$X,20,0))</f>
        <v>0.1572 *</v>
      </c>
      <c r="E19" s="41" t="str">
        <f>_xlfn.CONCAT(FIXED(VLOOKUP($L19,logitme.white!$B:$X,10,0),4)," ",VLOOKUP($L19,logitme.white!$B:$X,21,0))</f>
        <v>0.1437 *</v>
      </c>
      <c r="F19" s="15" t="str">
        <f>_xlfn.CONCAT(FIXED(VLOOKUP($L19,logitme.black!$B:$X,2,0),4)," ",VLOOKUP($L19,logitme.black!$B:$X,19,0))</f>
        <v>0.1843 ***</v>
      </c>
      <c r="G19" s="43" t="str">
        <f>_xlfn.CONCAT(FIXED(VLOOKUP($L19,logitme.black!$B:$X,6,0),4)," ",VLOOKUP($L19,logitme.black!$B:$X,20,0))</f>
        <v xml:space="preserve">0.0858 </v>
      </c>
      <c r="H19" s="41" t="str">
        <f>_xlfn.CONCAT(FIXED(VLOOKUP($L19,logitme.black!$B:$X,10,0),4)," ",VLOOKUP($L19,logitme.black!$B:$X,21,0))</f>
        <v>0.2642 ***</v>
      </c>
      <c r="I19" s="15" t="str">
        <f>_xlfn.CONCAT(FIXED(VLOOKUP($L19,logitme.hispan!$B:$X,2,0),4)," ",VLOOKUP($L19,logitme.hispan!$B:$X,19,0))</f>
        <v xml:space="preserve">-0.0949 </v>
      </c>
      <c r="J19" s="43" t="str">
        <f>_xlfn.CONCAT(FIXED(VLOOKUP($L19,logitme.hispan!$B:$X,6,0),4)," ",VLOOKUP($L19,logitme.hispan!$B:$X,20,0))</f>
        <v xml:space="preserve">-0.0969 </v>
      </c>
      <c r="K19" s="43" t="str">
        <f>_xlfn.CONCAT(FIXED(VLOOKUP($L19,logitme.hispan!$B:$X,10,0),4)," ",VLOOKUP($L19,logitme.hispan!$B:$X,21,0))</f>
        <v xml:space="preserve">-0.0861 </v>
      </c>
      <c r="L19" s="11" t="s">
        <v>29</v>
      </c>
    </row>
    <row r="20" spans="2:12" x14ac:dyDescent="0.25">
      <c r="B20" s="108"/>
      <c r="C20" s="13" t="str">
        <f>_xlfn.CONCAT("(",FIXED(VLOOKUP($L19,logitme.white!$B:$X,3,0),4),")")</f>
        <v>(0.0492)</v>
      </c>
      <c r="D20" s="29" t="str">
        <f>_xlfn.CONCAT("(",FIXED(VLOOKUP($L19,logitme.white!$B:$X,7,0),4),")")</f>
        <v>(0.0746)</v>
      </c>
      <c r="E20" s="42" t="str">
        <f>_xlfn.CONCAT("(",FIXED(VLOOKUP($L19,logitme.white!$B:$X,11,0),4),")")</f>
        <v>(0.0670)</v>
      </c>
      <c r="F20" s="13" t="str">
        <f>_xlfn.CONCAT("(",FIXED(VLOOKUP($L19,logitme.black!$B:$X,3,0),4),")")</f>
        <v>(0.0497)</v>
      </c>
      <c r="G20" s="29" t="str">
        <f>_xlfn.CONCAT("(",FIXED(VLOOKUP($L19,logitme.black!$B:$X,7,0),4),")")</f>
        <v>(0.0747)</v>
      </c>
      <c r="H20" s="42"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7" t="s">
        <v>96</v>
      </c>
      <c r="C21" s="15" t="str">
        <f>_xlfn.CONCAT(FIXED(VLOOKUP($L21,logitme.white!$B:$X,2,0),4)," ",VLOOKUP($L21,logitme.white!$B:$X,19,0))</f>
        <v>0.3316 ***</v>
      </c>
      <c r="D21" s="43" t="str">
        <f>_xlfn.CONCAT(FIXED(VLOOKUP($L21,logitme.white!$B:$X,6,0),4)," ",VLOOKUP($L21,logitme.white!$B:$X,20,0))</f>
        <v>0.3798 ***</v>
      </c>
      <c r="E21" s="41" t="str">
        <f>_xlfn.CONCAT(FIXED(VLOOKUP($L21,logitme.white!$B:$X,10,0),4)," ",VLOOKUP($L21,logitme.white!$B:$X,21,0))</f>
        <v>0.2874 ***</v>
      </c>
      <c r="F21" s="15" t="str">
        <f>_xlfn.CONCAT(FIXED(VLOOKUP($L21,logitme.black!$B:$X,2,0),4)," ",VLOOKUP($L21,logitme.black!$B:$X,19,0))</f>
        <v>0.2238 ***</v>
      </c>
      <c r="G21" s="43" t="str">
        <f>_xlfn.CONCAT(FIXED(VLOOKUP($L21,logitme.black!$B:$X,6,0),4)," ",VLOOKUP($L21,logitme.black!$B:$X,20,0))</f>
        <v xml:space="preserve">0.0770 </v>
      </c>
      <c r="H21" s="41" t="str">
        <f>_xlfn.CONCAT(FIXED(VLOOKUP($L21,logitme.black!$B:$X,10,0),4)," ",VLOOKUP($L21,logitme.black!$B:$X,21,0))</f>
        <v>0.3942 ***</v>
      </c>
      <c r="I21" s="15" t="str">
        <f>_xlfn.CONCAT(FIXED(VLOOKUP($L21,logitme.hispan!$B:$X,2,0),4)," ",VLOOKUP($L21,logitme.hispan!$B:$X,19,0))</f>
        <v xml:space="preserve">0.0333 </v>
      </c>
      <c r="J21" s="43" t="str">
        <f>_xlfn.CONCAT(FIXED(VLOOKUP($L21,logitme.hispan!$B:$X,6,0),4)," ",VLOOKUP($L21,logitme.hispan!$B:$X,20,0))</f>
        <v xml:space="preserve">0.1058 </v>
      </c>
      <c r="K21" s="43" t="str">
        <f>_xlfn.CONCAT(FIXED(VLOOKUP($L21,logitme.hispan!$B:$X,10,0),4)," ",VLOOKUP($L21,logitme.hispan!$B:$X,21,0))</f>
        <v xml:space="preserve">-0.0381 </v>
      </c>
      <c r="L21" s="11" t="s">
        <v>30</v>
      </c>
    </row>
    <row r="22" spans="2:12" x14ac:dyDescent="0.25">
      <c r="B22" s="108"/>
      <c r="C22" s="13" t="str">
        <f>_xlfn.CONCAT("(",FIXED(VLOOKUP($L21,logitme.white!$B:$X,3,0),4),")")</f>
        <v>(0.0527)</v>
      </c>
      <c r="D22" s="29" t="str">
        <f>_xlfn.CONCAT("(",FIXED(VLOOKUP($L21,logitme.white!$B:$X,7,0),4),")")</f>
        <v>(0.0773)</v>
      </c>
      <c r="E22" s="42" t="str">
        <f>_xlfn.CONCAT("(",FIXED(VLOOKUP($L21,logitme.white!$B:$X,11,0),4),")")</f>
        <v>(0.0738)</v>
      </c>
      <c r="F22" s="13" t="str">
        <f>_xlfn.CONCAT("(",FIXED(VLOOKUP($L21,logitme.black!$B:$X,3,0),4),")")</f>
        <v>(0.0578)</v>
      </c>
      <c r="G22" s="29" t="str">
        <f>_xlfn.CONCAT("(",FIXED(VLOOKUP($L21,logitme.black!$B:$X,7,0),4),")")</f>
        <v>(0.0801)</v>
      </c>
      <c r="H22" s="42"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7" t="s">
        <v>97</v>
      </c>
      <c r="C23" s="15" t="str">
        <f>_xlfn.CONCAT(FIXED(VLOOKUP($L23,logitme.white!$B:$X,2,0),4)," ",VLOOKUP($L23,logitme.white!$B:$X,19,0))</f>
        <v>0.2937 ***</v>
      </c>
      <c r="D23" s="43" t="str">
        <f>_xlfn.CONCAT(FIXED(VLOOKUP($L23,logitme.white!$B:$X,6,0),4)," ",VLOOKUP($L23,logitme.white!$B:$X,20,0))</f>
        <v>0.3243 **</v>
      </c>
      <c r="E23" s="41" t="str">
        <f>_xlfn.CONCAT(FIXED(VLOOKUP($L23,logitme.white!$B:$X,10,0),4)," ",VLOOKUP($L23,logitme.white!$B:$X,21,0))</f>
        <v>0.2466 *</v>
      </c>
      <c r="F23" s="15" t="str">
        <f>_xlfn.CONCAT(FIXED(VLOOKUP($L23,logitme.black!$B:$X,2,0),4)," ",VLOOKUP($L23,logitme.black!$B:$X,19,0))</f>
        <v>0.1833 ^</v>
      </c>
      <c r="G23" s="43" t="str">
        <f>_xlfn.CONCAT(FIXED(VLOOKUP($L23,logitme.black!$B:$X,6,0),4)," ",VLOOKUP($L23,logitme.black!$B:$X,20,0))</f>
        <v xml:space="preserve">0.0673 </v>
      </c>
      <c r="H23" s="41" t="str">
        <f>_xlfn.CONCAT(FIXED(VLOOKUP($L23,logitme.black!$B:$X,10,0),4)," ",VLOOKUP($L23,logitme.black!$B:$X,21,0))</f>
        <v>0.2815 ^</v>
      </c>
      <c r="I23" s="15" t="str">
        <f>_xlfn.CONCAT(FIXED(VLOOKUP($L23,logitme.hispan!$B:$X,2,0),4)," ",VLOOKUP($L23,logitme.hispan!$B:$X,19,0))</f>
        <v xml:space="preserve">-0.0503 </v>
      </c>
      <c r="J23" s="43" t="str">
        <f>_xlfn.CONCAT(FIXED(VLOOKUP($L23,logitme.hispan!$B:$X,6,0),4)," ",VLOOKUP($L23,logitme.hispan!$B:$X,20,0))</f>
        <v xml:space="preserve">-0.0482 </v>
      </c>
      <c r="K23" s="43" t="str">
        <f>_xlfn.CONCAT(FIXED(VLOOKUP($L23,logitme.hispan!$B:$X,10,0),4)," ",VLOOKUP($L23,logitme.hispan!$B:$X,21,0))</f>
        <v xml:space="preserve">-0.0906 </v>
      </c>
      <c r="L23" s="11" t="s">
        <v>27</v>
      </c>
    </row>
    <row r="24" spans="2:12" x14ac:dyDescent="0.25">
      <c r="B24" s="108"/>
      <c r="C24" s="13" t="str">
        <f>_xlfn.CONCAT("(",FIXED(VLOOKUP($L23,logitme.white!$B:$X,3,0),4),")")</f>
        <v>(0.0710)</v>
      </c>
      <c r="D24" s="29" t="str">
        <f>_xlfn.CONCAT("(",FIXED(VLOOKUP($L23,logitme.white!$B:$X,7,0),4),")")</f>
        <v>(0.1025)</v>
      </c>
      <c r="E24" s="42" t="str">
        <f>_xlfn.CONCAT("(",FIXED(VLOOKUP($L23,logitme.white!$B:$X,11,0),4),")")</f>
        <v>(0.1015)</v>
      </c>
      <c r="F24" s="13" t="str">
        <f>_xlfn.CONCAT("(",FIXED(VLOOKUP($L23,logitme.black!$B:$X,3,0),4),")")</f>
        <v>(0.1031)</v>
      </c>
      <c r="G24" s="29" t="str">
        <f>_xlfn.CONCAT("(",FIXED(VLOOKUP($L23,logitme.black!$B:$X,7,0),4),")")</f>
        <v>(0.1394)</v>
      </c>
      <c r="H24" s="42"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7" t="s">
        <v>98</v>
      </c>
      <c r="C25" s="15" t="str">
        <f>_xlfn.CONCAT(FIXED(VLOOKUP($L25,logitme.white!$B:$X,2,0),4)," ",VLOOKUP($L25,logitme.white!$B:$X,19,0))</f>
        <v xml:space="preserve">0.1556 </v>
      </c>
      <c r="D25" s="43" t="str">
        <f>_xlfn.CONCAT(FIXED(VLOOKUP($L25,logitme.white!$B:$X,6,0),4)," ",VLOOKUP($L25,logitme.white!$B:$X,20,0))</f>
        <v xml:space="preserve">0.1270 </v>
      </c>
      <c r="E25" s="41" t="str">
        <f>_xlfn.CONCAT(FIXED(VLOOKUP($L25,logitme.white!$B:$X,10,0),4)," ",VLOOKUP($L25,logitme.white!$B:$X,21,0))</f>
        <v xml:space="preserve">0.1808 </v>
      </c>
      <c r="F25" s="15" t="str">
        <f>_xlfn.CONCAT(FIXED(VLOOKUP($L25,logitme.black!$B:$X,2,0),4)," ",VLOOKUP($L25,logitme.black!$B:$X,19,0))</f>
        <v xml:space="preserve">0.2386 </v>
      </c>
      <c r="G25" s="43" t="str">
        <f>_xlfn.CONCAT(FIXED(VLOOKUP($L25,logitme.black!$B:$X,6,0),4)," ",VLOOKUP($L25,logitme.black!$B:$X,20,0))</f>
        <v xml:space="preserve">0.0021 </v>
      </c>
      <c r="H25" s="41" t="str">
        <f>_xlfn.CONCAT(FIXED(VLOOKUP($L25,logitme.black!$B:$X,10,0),4)," ",VLOOKUP($L25,logitme.black!$B:$X,21,0))</f>
        <v>0.9485 *</v>
      </c>
      <c r="I25" s="15" t="str">
        <f>_xlfn.CONCAT(FIXED(VLOOKUP($L25,logitme.hispan!$B:$X,2,0),4)," ",VLOOKUP($L25,logitme.hispan!$B:$X,19,0))</f>
        <v xml:space="preserve">0.0710 </v>
      </c>
      <c r="J25" s="43" t="str">
        <f>_xlfn.CONCAT(FIXED(VLOOKUP($L25,logitme.hispan!$B:$X,6,0),4)," ",VLOOKUP($L25,logitme.hispan!$B:$X,20,0))</f>
        <v xml:space="preserve">0.1086 </v>
      </c>
      <c r="K25" s="43" t="str">
        <f>_xlfn.CONCAT(FIXED(VLOOKUP($L25,logitme.hispan!$B:$X,10,0),4)," ",VLOOKUP($L25,logitme.hispan!$B:$X,21,0))</f>
        <v xml:space="preserve">0.0449 </v>
      </c>
      <c r="L25" s="11" t="s">
        <v>28</v>
      </c>
    </row>
    <row r="26" spans="2:12" x14ac:dyDescent="0.25">
      <c r="B26" s="108"/>
      <c r="C26" s="13" t="str">
        <f>_xlfn.CONCAT("(",FIXED(VLOOKUP($L25,logitme.white!$B:$X,3,0),4),")")</f>
        <v>(0.1020)</v>
      </c>
      <c r="D26" s="29" t="str">
        <f>_xlfn.CONCAT("(",FIXED(VLOOKUP($L25,logitme.white!$B:$X,7,0),4),")")</f>
        <v>(0.1464)</v>
      </c>
      <c r="E26" s="42" t="str">
        <f>_xlfn.CONCAT("(",FIXED(VLOOKUP($L25,logitme.white!$B:$X,11,0),4),")")</f>
        <v>(0.1458)</v>
      </c>
      <c r="F26" s="13" t="str">
        <f>_xlfn.CONCAT("(",FIXED(VLOOKUP($L25,logitme.black!$B:$X,3,0),4),")")</f>
        <v>(0.1668)</v>
      </c>
      <c r="G26" s="29" t="str">
        <f>_xlfn.CONCAT("(",FIXED(VLOOKUP($L25,logitme.black!$B:$X,7,0),4),")")</f>
        <v>(0.1942)</v>
      </c>
      <c r="H26" s="42"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7" t="s">
        <v>31</v>
      </c>
      <c r="C27" s="15" t="str">
        <f>_xlfn.CONCAT(FIXED(VLOOKUP($L27,logitme.white!$B:$X,2,0),4)," ",VLOOKUP($L27,logitme.white!$B:$X,19,0))</f>
        <v>-0.0603 ***</v>
      </c>
      <c r="D27" s="43" t="str">
        <f>_xlfn.CONCAT(FIXED(VLOOKUP($L27,logitme.white!$B:$X,6,0),4)," ",VLOOKUP($L27,logitme.white!$B:$X,20,0))</f>
        <v>-0.0547 ***</v>
      </c>
      <c r="E27" s="41" t="str">
        <f>_xlfn.CONCAT(FIXED(VLOOKUP($L27,logitme.white!$B:$X,10,0),4)," ",VLOOKUP($L27,logitme.white!$B:$X,21,0))</f>
        <v>-0.0691 ***</v>
      </c>
      <c r="F27" s="15" t="str">
        <f>_xlfn.CONCAT(FIXED(VLOOKUP($L27,logitme.black!$B:$X,2,0),4)," ",VLOOKUP($L27,logitme.black!$B:$X,19,0))</f>
        <v>-0.0543 ***</v>
      </c>
      <c r="G27" s="43" t="str">
        <f>_xlfn.CONCAT(FIXED(VLOOKUP($L27,logitme.black!$B:$X,6,0),4)," ",VLOOKUP($L27,logitme.black!$B:$X,20,0))</f>
        <v>-0.0514 **</v>
      </c>
      <c r="H27" s="41" t="str">
        <f>_xlfn.CONCAT(FIXED(VLOOKUP($L27,logitme.black!$B:$X,10,0),4)," ",VLOOKUP($L27,logitme.black!$B:$X,21,0))</f>
        <v>-0.0553 **</v>
      </c>
      <c r="I27" s="15" t="str">
        <f>_xlfn.CONCAT(FIXED(VLOOKUP($L27,logitme.hispan!$B:$X,2,0),4)," ",VLOOKUP($L27,logitme.hispan!$B:$X,19,0))</f>
        <v>-0.0423 *</v>
      </c>
      <c r="J27" s="43" t="str">
        <f>_xlfn.CONCAT(FIXED(VLOOKUP($L27,logitme.hispan!$B:$X,6,0),4)," ",VLOOKUP($L27,logitme.hispan!$B:$X,20,0))</f>
        <v xml:space="preserve">-0.0022 </v>
      </c>
      <c r="K27" s="43" t="str">
        <f>_xlfn.CONCAT(FIXED(VLOOKUP($L27,logitme.hispan!$B:$X,10,0),4)," ",VLOOKUP($L27,logitme.hispan!$B:$X,21,0))</f>
        <v>-0.0792 **</v>
      </c>
      <c r="L27" s="11" t="s">
        <v>31</v>
      </c>
    </row>
    <row r="28" spans="2:12" x14ac:dyDescent="0.25">
      <c r="B28" s="108"/>
      <c r="C28" s="13" t="str">
        <f>_xlfn.CONCAT("(",FIXED(VLOOKUP($L27,logitme.white!$B:$X,3,0),4),")")</f>
        <v>(0.0112)</v>
      </c>
      <c r="D28" s="29" t="str">
        <f>_xlfn.CONCAT("(",FIXED(VLOOKUP($L27,logitme.white!$B:$X,7,0),4),")")</f>
        <v>(0.0166)</v>
      </c>
      <c r="E28" s="42" t="str">
        <f>_xlfn.CONCAT("(",FIXED(VLOOKUP($L27,logitme.white!$B:$X,11,0),4),")")</f>
        <v>(0.0154)</v>
      </c>
      <c r="F28" s="13" t="str">
        <f>_xlfn.CONCAT("(",FIXED(VLOOKUP($L27,logitme.black!$B:$X,3,0),4),")")</f>
        <v>(0.0114)</v>
      </c>
      <c r="G28" s="29" t="str">
        <f>_xlfn.CONCAT("(",FIXED(VLOOKUP($L27,logitme.black!$B:$X,7,0),4),")")</f>
        <v>(0.0158)</v>
      </c>
      <c r="H28" s="42"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7" t="s">
        <v>34</v>
      </c>
      <c r="C29" s="15" t="str">
        <f>_xlfn.CONCAT(FIXED(VLOOKUP($L29,logitme.white!$B:$X,2,0),4)," ",VLOOKUP($L29,logitme.white!$B:$X,19,0))</f>
        <v>0.0041 ***</v>
      </c>
      <c r="D29" s="43" t="str">
        <f>_xlfn.CONCAT(FIXED(VLOOKUP($L29,logitme.white!$B:$X,6,0),4)," ",VLOOKUP($L29,logitme.white!$B:$X,20,0))</f>
        <v>0.0045 ***</v>
      </c>
      <c r="E29" s="41" t="str">
        <f>_xlfn.CONCAT(FIXED(VLOOKUP($L29,logitme.white!$B:$X,10,0),4)," ",VLOOKUP($L29,logitme.white!$B:$X,21,0))</f>
        <v>0.0039 ***</v>
      </c>
      <c r="F29" s="15" t="str">
        <f>_xlfn.CONCAT(FIXED(VLOOKUP($L29,logitme.black!$B:$X,2,0),4)," ",VLOOKUP($L29,logitme.black!$B:$X,19,0))</f>
        <v>0.0048 ***</v>
      </c>
      <c r="G29" s="43" t="str">
        <f>_xlfn.CONCAT(FIXED(VLOOKUP($L29,logitme.black!$B:$X,6,0),4)," ",VLOOKUP($L29,logitme.black!$B:$X,20,0))</f>
        <v>0.0051 ***</v>
      </c>
      <c r="H29" s="41" t="str">
        <f>_xlfn.CONCAT(FIXED(VLOOKUP($L29,logitme.black!$B:$X,10,0),4)," ",VLOOKUP($L29,logitme.black!$B:$X,21,0))</f>
        <v>0.0037 *</v>
      </c>
      <c r="I29" s="15" t="str">
        <f>_xlfn.CONCAT(FIXED(VLOOKUP($L29,logitme.hispan!$B:$X,2,0),4)," ",VLOOKUP($L29,logitme.hispan!$B:$X,19,0))</f>
        <v>0.0040 ***</v>
      </c>
      <c r="J29" s="43" t="str">
        <f>_xlfn.CONCAT(FIXED(VLOOKUP($L29,logitme.hispan!$B:$X,6,0),4)," ",VLOOKUP($L29,logitme.hispan!$B:$X,20,0))</f>
        <v>0.0046 **</v>
      </c>
      <c r="K29" s="43" t="str">
        <f>_xlfn.CONCAT(FIXED(VLOOKUP($L29,logitme.hispan!$B:$X,10,0),4)," ",VLOOKUP($L29,logitme.hispan!$B:$X,21,0))</f>
        <v>0.0036 *</v>
      </c>
      <c r="L29" s="11" t="s">
        <v>34</v>
      </c>
    </row>
    <row r="30" spans="2:12" x14ac:dyDescent="0.25">
      <c r="B30" s="108"/>
      <c r="C30" s="13" t="str">
        <f>_xlfn.CONCAT("(",FIXED(VLOOKUP($L29,logitme.white!$B:$X,3,0),4),")")</f>
        <v>(0.0007)</v>
      </c>
      <c r="D30" s="29" t="str">
        <f>_xlfn.CONCAT("(",FIXED(VLOOKUP($L29,logitme.white!$B:$X,7,0),4),")")</f>
        <v>(0.0011)</v>
      </c>
      <c r="E30" s="42" t="str">
        <f>_xlfn.CONCAT("(",FIXED(VLOOKUP($L29,logitme.white!$B:$X,11,0),4),")")</f>
        <v>(0.0009)</v>
      </c>
      <c r="F30" s="13" t="str">
        <f>_xlfn.CONCAT("(",FIXED(VLOOKUP($L29,logitme.black!$B:$X,3,0),4),")")</f>
        <v>(0.0011)</v>
      </c>
      <c r="G30" s="29" t="str">
        <f>_xlfn.CONCAT("(",FIXED(VLOOKUP($L29,logitme.black!$B:$X,7,0),4),")")</f>
        <v>(0.0014)</v>
      </c>
      <c r="H30" s="42"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7" t="s">
        <v>99</v>
      </c>
      <c r="C31" s="15" t="str">
        <f>_xlfn.CONCAT(FIXED(VLOOKUP($L31,logitme.white!$B:$X,2,0),4)," ",VLOOKUP($L31,logitme.white!$B:$X,19,0))</f>
        <v xml:space="preserve">0.0002 </v>
      </c>
      <c r="D31" s="43" t="str">
        <f>_xlfn.CONCAT(FIXED(VLOOKUP($L31,logitme.white!$B:$X,6,0),4)," ",VLOOKUP($L31,logitme.white!$B:$X,20,0))</f>
        <v xml:space="preserve">0.0002 </v>
      </c>
      <c r="E31" s="41" t="str">
        <f>_xlfn.CONCAT(FIXED(VLOOKUP($L31,logitme.white!$B:$X,10,0),4)," ",VLOOKUP($L31,logitme.white!$B:$X,21,0))</f>
        <v xml:space="preserve">0.0003 </v>
      </c>
      <c r="F31" s="15" t="str">
        <f>_xlfn.CONCAT(FIXED(VLOOKUP($L31,logitme.black!$B:$X,2,0),4)," ",VLOOKUP($L31,logitme.black!$B:$X,19,0))</f>
        <v xml:space="preserve">-0.0003 </v>
      </c>
      <c r="G31" s="43" t="str">
        <f>_xlfn.CONCAT(FIXED(VLOOKUP($L31,logitme.black!$B:$X,6,0),4)," ",VLOOKUP($L31,logitme.black!$B:$X,20,0))</f>
        <v xml:space="preserve">-0.0007 </v>
      </c>
      <c r="H31" s="41" t="str">
        <f>_xlfn.CONCAT(FIXED(VLOOKUP($L31,logitme.black!$B:$X,10,0),4)," ",VLOOKUP($L31,logitme.black!$B:$X,21,0))</f>
        <v xml:space="preserve">0.0002 </v>
      </c>
      <c r="I31" s="15" t="str">
        <f>_xlfn.CONCAT(FIXED(VLOOKUP($L31,logitme.hispan!$B:$X,2,0),4)," ",VLOOKUP($L31,logitme.hispan!$B:$X,19,0))</f>
        <v>-0.0009 *</v>
      </c>
      <c r="J31" s="43" t="str">
        <f>_xlfn.CONCAT(FIXED(VLOOKUP($L31,logitme.hispan!$B:$X,6,0),4)," ",VLOOKUP($L31,logitme.hispan!$B:$X,20,0))</f>
        <v xml:space="preserve">-0.0008 </v>
      </c>
      <c r="K31" s="43" t="str">
        <f>_xlfn.CONCAT(FIXED(VLOOKUP($L31,logitme.hispan!$B:$X,10,0),4)," ",VLOOKUP($L31,logitme.hispan!$B:$X,21,0))</f>
        <v xml:space="preserve">-0.0008 </v>
      </c>
      <c r="L31" s="11" t="s">
        <v>35</v>
      </c>
    </row>
    <row r="32" spans="2:12" x14ac:dyDescent="0.25">
      <c r="B32" s="108"/>
      <c r="C32" s="13" t="str">
        <f>_xlfn.CONCAT("(",FIXED(VLOOKUP($L31,logitme.white!$B:$X,3,0),4),")")</f>
        <v>(0.0003)</v>
      </c>
      <c r="D32" s="29" t="str">
        <f>_xlfn.CONCAT("(",FIXED(VLOOKUP($L31,logitme.white!$B:$X,7,0),4),")")</f>
        <v>(0.0005)</v>
      </c>
      <c r="E32" s="42" t="str">
        <f>_xlfn.CONCAT("(",FIXED(VLOOKUP($L31,logitme.white!$B:$X,11,0),4),")")</f>
        <v>(0.0003)</v>
      </c>
      <c r="F32" s="13" t="str">
        <f>_xlfn.CONCAT("(",FIXED(VLOOKUP($L31,logitme.black!$B:$X,3,0),4),")")</f>
        <v>(0.0004)</v>
      </c>
      <c r="G32" s="29" t="str">
        <f>_xlfn.CONCAT("(",FIXED(VLOOKUP($L31,logitme.black!$B:$X,7,0),4),")")</f>
        <v>(0.0006)</v>
      </c>
      <c r="H32" s="42"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7" t="s">
        <v>100</v>
      </c>
      <c r="C33" s="15" t="str">
        <f>_xlfn.CONCAT(FIXED(VLOOKUP($L33,logitme.white!$B:$X,2,0),4)," ",VLOOKUP($L33,logitme.white!$B:$X,19,0))</f>
        <v>0.0004 *</v>
      </c>
      <c r="D33" s="43" t="str">
        <f>_xlfn.CONCAT(FIXED(VLOOKUP($L33,logitme.white!$B:$X,6,0),4)," ",VLOOKUP($L33,logitme.white!$B:$X,20,0))</f>
        <v xml:space="preserve">0.0003 </v>
      </c>
      <c r="E33" s="41" t="str">
        <f>_xlfn.CONCAT(FIXED(VLOOKUP($L33,logitme.white!$B:$X,10,0),4)," ",VLOOKUP($L33,logitme.white!$B:$X,21,0))</f>
        <v>0.0005 *</v>
      </c>
      <c r="F33" s="15" t="str">
        <f>_xlfn.CONCAT(FIXED(VLOOKUP($L33,logitme.black!$B:$X,2,0),4)," ",VLOOKUP($L33,logitme.black!$B:$X,19,0))</f>
        <v xml:space="preserve">0.0002 </v>
      </c>
      <c r="G33" s="43" t="str">
        <f>_xlfn.CONCAT(FIXED(VLOOKUP($L33,logitme.black!$B:$X,6,0),4)," ",VLOOKUP($L33,logitme.black!$B:$X,20,0))</f>
        <v xml:space="preserve">-0.0001 </v>
      </c>
      <c r="H33" s="41" t="str">
        <f>_xlfn.CONCAT(FIXED(VLOOKUP($L33,logitme.black!$B:$X,10,0),4)," ",VLOOKUP($L33,logitme.black!$B:$X,21,0))</f>
        <v>0.0005 ^</v>
      </c>
      <c r="I33" s="15" t="str">
        <f>_xlfn.CONCAT(FIXED(VLOOKUP($L33,logitme.hispan!$B:$X,2,0),4)," ",VLOOKUP($L33,logitme.hispan!$B:$X,19,0))</f>
        <v>0.0006 *</v>
      </c>
      <c r="J33" s="43" t="str">
        <f>_xlfn.CONCAT(FIXED(VLOOKUP($L33,logitme.hispan!$B:$X,6,0),4)," ",VLOOKUP($L33,logitme.hispan!$B:$X,20,0))</f>
        <v xml:space="preserve">0.0002 </v>
      </c>
      <c r="K33" s="43" t="str">
        <f>_xlfn.CONCAT(FIXED(VLOOKUP($L33,logitme.hispan!$B:$X,10,0),4)," ",VLOOKUP($L33,logitme.hispan!$B:$X,21,0))</f>
        <v>0.0011 **</v>
      </c>
      <c r="L33" s="11" t="s">
        <v>36</v>
      </c>
    </row>
    <row r="34" spans="2:12" x14ac:dyDescent="0.25">
      <c r="B34" s="108"/>
      <c r="C34" s="13" t="str">
        <f>_xlfn.CONCAT("(",FIXED(VLOOKUP($L33,logitme.white!$B:$X,3,0),4),")")</f>
        <v>(0.0002)</v>
      </c>
      <c r="D34" s="29" t="str">
        <f>_xlfn.CONCAT("(",FIXED(VLOOKUP($L33,logitme.white!$B:$X,7,0),4),")")</f>
        <v>(0.0002)</v>
      </c>
      <c r="E34" s="42" t="str">
        <f>_xlfn.CONCAT("(",FIXED(VLOOKUP($L33,logitme.white!$B:$X,11,0),4),")")</f>
        <v>(0.0002)</v>
      </c>
      <c r="F34" s="13" t="str">
        <f>_xlfn.CONCAT("(",FIXED(VLOOKUP($L33,logitme.black!$B:$X,3,0),4),")")</f>
        <v>(0.0002)</v>
      </c>
      <c r="G34" s="29" t="str">
        <f>_xlfn.CONCAT("(",FIXED(VLOOKUP($L33,logitme.black!$B:$X,7,0),4),")")</f>
        <v>(0.0003)</v>
      </c>
      <c r="H34" s="42"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7" t="s">
        <v>101</v>
      </c>
      <c r="C35" s="15" t="str">
        <f>_xlfn.CONCAT(FIXED(VLOOKUP($L35,logitme.white!$B:$X,2,0),4)," ",VLOOKUP($L35,logitme.white!$B:$X,19,0))</f>
        <v xml:space="preserve">0.0267 </v>
      </c>
      <c r="D35" s="43" t="str">
        <f>_xlfn.CONCAT(FIXED(VLOOKUP($L35,logitme.white!$B:$X,6,0),4)," ",VLOOKUP($L35,logitme.white!$B:$X,20,0))</f>
        <v xml:space="preserve">-0.0034 </v>
      </c>
      <c r="E35" s="41" t="str">
        <f>_xlfn.CONCAT(FIXED(VLOOKUP($L35,logitme.white!$B:$X,10,0),4)," ",VLOOKUP($L35,logitme.white!$B:$X,21,0))</f>
        <v xml:space="preserve">0.0639 </v>
      </c>
      <c r="F35" s="15" t="str">
        <f>_xlfn.CONCAT(FIXED(VLOOKUP($L35,logitme.black!$B:$X,2,0),4)," ",VLOOKUP($L35,logitme.black!$B:$X,19,0))</f>
        <v xml:space="preserve">-0.0170 </v>
      </c>
      <c r="G35" s="43" t="str">
        <f>_xlfn.CONCAT(FIXED(VLOOKUP($L35,logitme.black!$B:$X,6,0),4)," ",VLOOKUP($L35,logitme.black!$B:$X,20,0))</f>
        <v xml:space="preserve">0.0221 </v>
      </c>
      <c r="H35" s="41" t="str">
        <f>_xlfn.CONCAT(FIXED(VLOOKUP($L35,logitme.black!$B:$X,10,0),4)," ",VLOOKUP($L35,logitme.black!$B:$X,21,0))</f>
        <v xml:space="preserve">-0.0677 </v>
      </c>
      <c r="I35" s="15" t="str">
        <f>_xlfn.CONCAT(FIXED(VLOOKUP($L35,logitme.hispan!$B:$X,2,0),4)," ",VLOOKUP($L35,logitme.hispan!$B:$X,19,0))</f>
        <v xml:space="preserve">-0.0283 </v>
      </c>
      <c r="J35" s="43" t="str">
        <f>_xlfn.CONCAT(FIXED(VLOOKUP($L35,logitme.hispan!$B:$X,6,0),4)," ",VLOOKUP($L35,logitme.hispan!$B:$X,20,0))</f>
        <v xml:space="preserve">0.0631 </v>
      </c>
      <c r="K35" s="43" t="str">
        <f>_xlfn.CONCAT(FIXED(VLOOKUP($L35,logitme.hispan!$B:$X,10,0),4)," ",VLOOKUP($L35,logitme.hispan!$B:$X,21,0))</f>
        <v>-0.1286 ^</v>
      </c>
      <c r="L35" s="11" t="s">
        <v>37</v>
      </c>
    </row>
    <row r="36" spans="2:12" x14ac:dyDescent="0.25">
      <c r="B36" s="108"/>
      <c r="C36" s="13" t="str">
        <f>_xlfn.CONCAT("(",FIXED(VLOOKUP($L35,logitme.white!$B:$X,3,0),4),")")</f>
        <v>(0.0331)</v>
      </c>
      <c r="D36" s="29" t="str">
        <f>_xlfn.CONCAT("(",FIXED(VLOOKUP($L35,logitme.white!$B:$X,7,0),4),")")</f>
        <v>(0.0481)</v>
      </c>
      <c r="E36" s="42" t="str">
        <f>_xlfn.CONCAT("(",FIXED(VLOOKUP($L35,logitme.white!$B:$X,11,0),4),")")</f>
        <v>(0.0465)</v>
      </c>
      <c r="F36" s="13" t="str">
        <f>_xlfn.CONCAT("(",FIXED(VLOOKUP($L35,logitme.black!$B:$X,3,0),4),")")</f>
        <v>(0.0381)</v>
      </c>
      <c r="G36" s="29" t="str">
        <f>_xlfn.CONCAT("(",FIXED(VLOOKUP($L35,logitme.black!$B:$X,7,0),4),")")</f>
        <v>(0.0519)</v>
      </c>
      <c r="H36" s="42"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7" t="s">
        <v>102</v>
      </c>
      <c r="C37" s="15" t="str">
        <f>_xlfn.CONCAT(FIXED(VLOOKUP($L37,logitme.white!$B:$X,2,0),4)," ",VLOOKUP($L37,logitme.white!$B:$X,19,0))</f>
        <v xml:space="preserve">-0.0388 </v>
      </c>
      <c r="D37" s="43" t="str">
        <f>_xlfn.CONCAT(FIXED(VLOOKUP($L37,logitme.white!$B:$X,6,0),4)," ",VLOOKUP($L37,logitme.white!$B:$X,20,0))</f>
        <v xml:space="preserve">-0.0359 </v>
      </c>
      <c r="E37" s="41" t="str">
        <f>_xlfn.CONCAT(FIXED(VLOOKUP($L37,logitme.white!$B:$X,10,0),4)," ",VLOOKUP($L37,logitme.white!$B:$X,21,0))</f>
        <v xml:space="preserve">-0.0350 </v>
      </c>
      <c r="F37" s="15" t="str">
        <f>_xlfn.CONCAT(FIXED(VLOOKUP($L37,logitme.black!$B:$X,2,0),4)," ",VLOOKUP($L37,logitme.black!$B:$X,19,0))</f>
        <v xml:space="preserve">0.0884 </v>
      </c>
      <c r="G37" s="43" t="str">
        <f>_xlfn.CONCAT(FIXED(VLOOKUP($L37,logitme.black!$B:$X,6,0),4)," ",VLOOKUP($L37,logitme.black!$B:$X,20,0))</f>
        <v>0.1699 *</v>
      </c>
      <c r="H37" s="41" t="str">
        <f>_xlfn.CONCAT(FIXED(VLOOKUP($L37,logitme.black!$B:$X,10,0),4)," ",VLOOKUP($L37,logitme.black!$B:$X,21,0))</f>
        <v xml:space="preserve">-0.0288 </v>
      </c>
      <c r="I37" s="15" t="str">
        <f>_xlfn.CONCAT(FIXED(VLOOKUP($L37,logitme.hispan!$B:$X,2,0),4)," ",VLOOKUP($L37,logitme.hispan!$B:$X,19,0))</f>
        <v xml:space="preserve">-0.0829 </v>
      </c>
      <c r="J37" s="43" t="str">
        <f>_xlfn.CONCAT(FIXED(VLOOKUP($L37,logitme.hispan!$B:$X,6,0),4)," ",VLOOKUP($L37,logitme.hispan!$B:$X,20,0))</f>
        <v xml:space="preserve">0.0270 </v>
      </c>
      <c r="K37" s="43" t="str">
        <f>_xlfn.CONCAT(FIXED(VLOOKUP($L37,logitme.hispan!$B:$X,10,0),4)," ",VLOOKUP($L37,logitme.hispan!$B:$X,21,0))</f>
        <v>-0.2074 ^</v>
      </c>
      <c r="L37" s="11" t="s">
        <v>38</v>
      </c>
    </row>
    <row r="38" spans="2:12" x14ac:dyDescent="0.25">
      <c r="B38" s="108"/>
      <c r="C38" s="13" t="str">
        <f>_xlfn.CONCAT("(",FIXED(VLOOKUP($L37,logitme.white!$B:$X,3,0),4),")")</f>
        <v>(0.0517)</v>
      </c>
      <c r="D38" s="29" t="str">
        <f>_xlfn.CONCAT("(",FIXED(VLOOKUP($L37,logitme.white!$B:$X,7,0),4),")")</f>
        <v>(0.0744)</v>
      </c>
      <c r="E38" s="42" t="str">
        <f>_xlfn.CONCAT("(",FIXED(VLOOKUP($L37,logitme.white!$B:$X,11,0),4),")")</f>
        <v>(0.0734)</v>
      </c>
      <c r="F38" s="13" t="str">
        <f>_xlfn.CONCAT("(",FIXED(VLOOKUP($L37,logitme.black!$B:$X,3,0),4),")")</f>
        <v>(0.0543)</v>
      </c>
      <c r="G38" s="29" t="str">
        <f>_xlfn.CONCAT("(",FIXED(VLOOKUP($L37,logitme.black!$B:$X,7,0),4),")")</f>
        <v>(0.0716)</v>
      </c>
      <c r="H38" s="42"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7" t="s">
        <v>127</v>
      </c>
      <c r="C39" s="15" t="str">
        <f>_xlfn.CONCAT(FIXED(VLOOKUP($L39,logitme.white!$B:$X,2,0),4)," ",VLOOKUP($L39,logitme.white!$B:$X,19,0))</f>
        <v>-0.1482 **</v>
      </c>
      <c r="D39" s="43" t="str">
        <f>_xlfn.CONCAT(FIXED(VLOOKUP($L39,logitme.white!$B:$X,6,0),4)," ",VLOOKUP($L39,logitme.white!$B:$X,20,0))</f>
        <v xml:space="preserve">-0.0678 </v>
      </c>
      <c r="E39" s="41" t="str">
        <f>_xlfn.CONCAT(FIXED(VLOOKUP($L39,logitme.white!$B:$X,10,0),4)," ",VLOOKUP($L39,logitme.white!$B:$X,21,0))</f>
        <v>-0.2398 ***</v>
      </c>
      <c r="F39" s="15" t="str">
        <f>_xlfn.CONCAT(FIXED(VLOOKUP($L39,logitme.black!$B:$X,2,0),4)," ",VLOOKUP($L39,logitme.black!$B:$X,19,0))</f>
        <v xml:space="preserve">-0.1148 </v>
      </c>
      <c r="G39" s="43" t="str">
        <f>_xlfn.CONCAT(FIXED(VLOOKUP($L39,logitme.black!$B:$X,6,0),4)," ",VLOOKUP($L39,logitme.black!$B:$X,20,0))</f>
        <v xml:space="preserve">-0.1371 </v>
      </c>
      <c r="H39" s="41" t="str">
        <f>_xlfn.CONCAT(FIXED(VLOOKUP($L39,logitme.black!$B:$X,10,0),4)," ",VLOOKUP($L39,logitme.black!$B:$X,21,0))</f>
        <v xml:space="preserve">-0.0772 </v>
      </c>
      <c r="I39" s="15" t="str">
        <f>_xlfn.CONCAT(FIXED(VLOOKUP($L39,logitme.hispan!$B:$X,2,0),4)," ",VLOOKUP($L39,logitme.hispan!$B:$X,19,0))</f>
        <v xml:space="preserve">-0.0774 </v>
      </c>
      <c r="J39" s="43" t="str">
        <f>_xlfn.CONCAT(FIXED(VLOOKUP($L39,logitme.hispan!$B:$X,6,0),4)," ",VLOOKUP($L39,logitme.hispan!$B:$X,20,0))</f>
        <v xml:space="preserve">0.1154 </v>
      </c>
      <c r="K39" s="43" t="str">
        <f>_xlfn.CONCAT(FIXED(VLOOKUP($L39,logitme.hispan!$B:$X,10,0),4)," ",VLOOKUP($L39,logitme.hispan!$B:$X,21,0))</f>
        <v xml:space="preserve">-0.1966 </v>
      </c>
      <c r="L39" s="11" t="s">
        <v>39</v>
      </c>
    </row>
    <row r="40" spans="2:12" x14ac:dyDescent="0.25">
      <c r="B40" s="108"/>
      <c r="C40" s="13" t="str">
        <f>_xlfn.CONCAT("(",FIXED(VLOOKUP($L39,logitme.white!$B:$X,3,0),4),")")</f>
        <v>(0.0455)</v>
      </c>
      <c r="D40" s="29" t="str">
        <f>_xlfn.CONCAT("(",FIXED(VLOOKUP($L39,logitme.white!$B:$X,7,0),4),")")</f>
        <v>(0.0674)</v>
      </c>
      <c r="E40" s="42" t="str">
        <f>_xlfn.CONCAT("(",FIXED(VLOOKUP($L39,logitme.white!$B:$X,11,0),4),")")</f>
        <v>(0.0627)</v>
      </c>
      <c r="F40" s="13" t="str">
        <f>_xlfn.CONCAT("(",FIXED(VLOOKUP($L39,logitme.black!$B:$X,3,0),4),")")</f>
        <v>(0.0944)</v>
      </c>
      <c r="G40" s="29" t="str">
        <f>_xlfn.CONCAT("(",FIXED(VLOOKUP($L39,logitme.black!$B:$X,7,0),4),")")</f>
        <v>(0.1394)</v>
      </c>
      <c r="H40" s="42"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7" t="s">
        <v>126</v>
      </c>
      <c r="C41" s="15" t="str">
        <f>_xlfn.CONCAT(FIXED(VLOOKUP($L41,logitme.white!$B:$X,2,0),4)," ",VLOOKUP($L41,logitme.white!$B:$X,19,0))</f>
        <v>-0.2065 ***</v>
      </c>
      <c r="D41" s="43" t="str">
        <f>_xlfn.CONCAT(FIXED(VLOOKUP($L41,logitme.white!$B:$X,6,0),4)," ",VLOOKUP($L41,logitme.white!$B:$X,20,0))</f>
        <v>-0.1480 ^</v>
      </c>
      <c r="E41" s="41" t="str">
        <f>_xlfn.CONCAT(FIXED(VLOOKUP($L41,logitme.white!$B:$X,10,0),4)," ",VLOOKUP($L41,logitme.white!$B:$X,21,0))</f>
        <v>-0.2696 ***</v>
      </c>
      <c r="F41" s="15" t="str">
        <f>_xlfn.CONCAT(FIXED(VLOOKUP($L41,logitme.black!$B:$X,2,0),4)," ",VLOOKUP($L41,logitme.black!$B:$X,19,0))</f>
        <v>-0.3164 **</v>
      </c>
      <c r="G41" s="43" t="str">
        <f>_xlfn.CONCAT(FIXED(VLOOKUP($L41,logitme.black!$B:$X,6,0),4)," ",VLOOKUP($L41,logitme.black!$B:$X,20,0))</f>
        <v xml:space="preserve">-0.1784 </v>
      </c>
      <c r="H41" s="41" t="str">
        <f>_xlfn.CONCAT(FIXED(VLOOKUP($L41,logitme.black!$B:$X,10,0),4)," ",VLOOKUP($L41,logitme.black!$B:$X,21,0))</f>
        <v>-0.4729 ***</v>
      </c>
      <c r="I41" s="15" t="str">
        <f>_xlfn.CONCAT(FIXED(VLOOKUP($L41,logitme.hispan!$B:$X,2,0),4)," ",VLOOKUP($L41,logitme.hispan!$B:$X,19,0))</f>
        <v>-0.3906 ***</v>
      </c>
      <c r="J41" s="43" t="str">
        <f>_xlfn.CONCAT(FIXED(VLOOKUP($L41,logitme.hispan!$B:$X,6,0),4)," ",VLOOKUP($L41,logitme.hispan!$B:$X,20,0))</f>
        <v>-0.3882 ***</v>
      </c>
      <c r="K41" s="43" t="str">
        <f>_xlfn.CONCAT(FIXED(VLOOKUP($L41,logitme.hispan!$B:$X,10,0),4)," ",VLOOKUP($L41,logitme.hispan!$B:$X,21,0))</f>
        <v>-0.3493 **</v>
      </c>
      <c r="L41" s="11" t="s">
        <v>40</v>
      </c>
    </row>
    <row r="42" spans="2:12" x14ac:dyDescent="0.25">
      <c r="B42" s="108"/>
      <c r="C42" s="13" t="str">
        <f>_xlfn.CONCAT("(",FIXED(VLOOKUP($L41,logitme.white!$B:$X,3,0),4),")")</f>
        <v>(0.0531)</v>
      </c>
      <c r="D42" s="29" t="str">
        <f>_xlfn.CONCAT("(",FIXED(VLOOKUP($L41,logitme.white!$B:$X,7,0),4),")")</f>
        <v>(0.0808)</v>
      </c>
      <c r="E42" s="42" t="str">
        <f>_xlfn.CONCAT("(",FIXED(VLOOKUP($L41,logitme.white!$B:$X,11,0),4),")")</f>
        <v>(0.0718)</v>
      </c>
      <c r="F42" s="13" t="str">
        <f>_xlfn.CONCAT("(",FIXED(VLOOKUP($L41,logitme.black!$B:$X,3,0),4),")")</f>
        <v>(0.0997)</v>
      </c>
      <c r="G42" s="29" t="str">
        <f>_xlfn.CONCAT("(",FIXED(VLOOKUP($L41,logitme.black!$B:$X,7,0),4),")")</f>
        <v>(0.1448)</v>
      </c>
      <c r="H42" s="42"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7" t="s">
        <v>103</v>
      </c>
      <c r="C43" s="15" t="str">
        <f>_xlfn.CONCAT(FIXED(VLOOKUP($L43,logitme.white!$B:$X,2,0),4)," ",VLOOKUP($L43,logitme.white!$B:$X,19,0))</f>
        <v>-0.1916 ***</v>
      </c>
      <c r="D43" s="43" t="str">
        <f>_xlfn.CONCAT(FIXED(VLOOKUP($L43,logitme.white!$B:$X,6,0),4)," ",VLOOKUP($L43,logitme.white!$B:$X,20,0))</f>
        <v>-0.1433 *</v>
      </c>
      <c r="E43" s="41" t="str">
        <f>_xlfn.CONCAT(FIXED(VLOOKUP($L43,logitme.white!$B:$X,10,0),4)," ",VLOOKUP($L43,logitme.white!$B:$X,21,0))</f>
        <v>-0.2463 ***</v>
      </c>
      <c r="F43" s="15" t="str">
        <f>_xlfn.CONCAT(FIXED(VLOOKUP($L43,logitme.black!$B:$X,2,0),4)," ",VLOOKUP($L43,logitme.black!$B:$X,19,0))</f>
        <v xml:space="preserve">-0.0873 </v>
      </c>
      <c r="G43" s="43" t="str">
        <f>_xlfn.CONCAT(FIXED(VLOOKUP($L43,logitme.black!$B:$X,6,0),4)," ",VLOOKUP($L43,logitme.black!$B:$X,20,0))</f>
        <v xml:space="preserve">-0.0049 </v>
      </c>
      <c r="H43" s="41" t="str">
        <f>_xlfn.CONCAT(FIXED(VLOOKUP($L43,logitme.black!$B:$X,10,0),4)," ",VLOOKUP($L43,logitme.black!$B:$X,21,0))</f>
        <v xml:space="preserve">-0.1668 </v>
      </c>
      <c r="I43" s="15" t="str">
        <f>_xlfn.CONCAT(FIXED(VLOOKUP($L43,logitme.hispan!$B:$X,2,0),4)," ",VLOOKUP($L43,logitme.hispan!$B:$X,19,0))</f>
        <v xml:space="preserve">-0.0171 </v>
      </c>
      <c r="J43" s="43" t="str">
        <f>_xlfn.CONCAT(FIXED(VLOOKUP($L43,logitme.hispan!$B:$X,6,0),4)," ",VLOOKUP($L43,logitme.hispan!$B:$X,20,0))</f>
        <v xml:space="preserve">0.1132 </v>
      </c>
      <c r="K43" s="43" t="str">
        <f>_xlfn.CONCAT(FIXED(VLOOKUP($L43,logitme.hispan!$B:$X,10,0),4)," ",VLOOKUP($L43,logitme.hispan!$B:$X,21,0))</f>
        <v xml:space="preserve">-0.1050 </v>
      </c>
      <c r="L43" s="11" t="s">
        <v>41</v>
      </c>
    </row>
    <row r="44" spans="2:12" x14ac:dyDescent="0.25">
      <c r="B44" s="108"/>
      <c r="C44" s="13" t="str">
        <f>_xlfn.CONCAT("(",FIXED(VLOOKUP($L43,logitme.white!$B:$X,3,0),4),")")</f>
        <v>(0.0453)</v>
      </c>
      <c r="D44" s="29" t="str">
        <f>_xlfn.CONCAT("(",FIXED(VLOOKUP($L43,logitme.white!$B:$X,7,0),4),")")</f>
        <v>(0.0650)</v>
      </c>
      <c r="E44" s="42" t="str">
        <f>_xlfn.CONCAT("(",FIXED(VLOOKUP($L43,logitme.white!$B:$X,11,0),4),")")</f>
        <v>(0.0645)</v>
      </c>
      <c r="F44" s="13" t="str">
        <f>_xlfn.CONCAT("(",FIXED(VLOOKUP($L43,logitme.black!$B:$X,3,0),4),")")</f>
        <v>(0.0863)</v>
      </c>
      <c r="G44" s="29" t="str">
        <f>_xlfn.CONCAT("(",FIXED(VLOOKUP($L43,logitme.black!$B:$X,7,0),4),")")</f>
        <v>(0.1272)</v>
      </c>
      <c r="H44" s="42"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7" t="s">
        <v>104</v>
      </c>
      <c r="C45" s="15" t="str">
        <f>_xlfn.CONCAT(FIXED(VLOOKUP($L45,logitme.white!$B:$X,2,0),4)," ",VLOOKUP($L45,logitme.white!$B:$X,19,0))</f>
        <v>-0.0932 ***</v>
      </c>
      <c r="D45" s="43" t="str">
        <f>_xlfn.CONCAT(FIXED(VLOOKUP($L45,logitme.white!$B:$X,6,0),4)," ",VLOOKUP($L45,logitme.white!$B:$X,20,0))</f>
        <v>-0.0861 ***</v>
      </c>
      <c r="E45" s="41" t="str">
        <f>_xlfn.CONCAT(FIXED(VLOOKUP($L45,logitme.white!$B:$X,10,0),4)," ",VLOOKUP($L45,logitme.white!$B:$X,21,0))</f>
        <v>-0.1050 ***</v>
      </c>
      <c r="F45" s="15" t="str">
        <f>_xlfn.CONCAT(FIXED(VLOOKUP($L45,logitme.black!$B:$X,2,0),4)," ",VLOOKUP($L45,logitme.black!$B:$X,19,0))</f>
        <v>-0.0916 ***</v>
      </c>
      <c r="G45" s="43" t="str">
        <f>_xlfn.CONCAT(FIXED(VLOOKUP($L45,logitme.black!$B:$X,6,0),4)," ",VLOOKUP($L45,logitme.black!$B:$X,20,0))</f>
        <v>-0.0909 ***</v>
      </c>
      <c r="H45" s="41" t="str">
        <f>_xlfn.CONCAT(FIXED(VLOOKUP($L45,logitme.black!$B:$X,10,0),4)," ",VLOOKUP($L45,logitme.black!$B:$X,21,0))</f>
        <v>-0.1011 ***</v>
      </c>
      <c r="I45" s="15" t="str">
        <f>_xlfn.CONCAT(FIXED(VLOOKUP($L45,logitme.hispan!$B:$X,2,0),4)," ",VLOOKUP($L45,logitme.hispan!$B:$X,19,0))</f>
        <v>-0.0757 ***</v>
      </c>
      <c r="J45" s="43" t="str">
        <f>_xlfn.CONCAT(FIXED(VLOOKUP($L45,logitme.hispan!$B:$X,6,0),4)," ",VLOOKUP($L45,logitme.hispan!$B:$X,20,0))</f>
        <v>-0.0825 **</v>
      </c>
      <c r="K45" s="43" t="str">
        <f>_xlfn.CONCAT(FIXED(VLOOKUP($L45,logitme.hispan!$B:$X,10,0),4)," ",VLOOKUP($L45,logitme.hispan!$B:$X,21,0))</f>
        <v>-0.0762 ***</v>
      </c>
      <c r="L45" s="11" t="s">
        <v>43</v>
      </c>
    </row>
    <row r="46" spans="2:12" x14ac:dyDescent="0.25">
      <c r="B46" s="108"/>
      <c r="C46" s="13" t="str">
        <f>_xlfn.CONCAT("(",FIXED(VLOOKUP($L45,logitme.white!$B:$X,3,0),4),")")</f>
        <v>(0.0114)</v>
      </c>
      <c r="D46" s="29" t="str">
        <f>_xlfn.CONCAT("(",FIXED(VLOOKUP($L45,logitme.white!$B:$X,7,0),4),")")</f>
        <v>(0.0172)</v>
      </c>
      <c r="E46" s="42" t="str">
        <f>_xlfn.CONCAT("(",FIXED(VLOOKUP($L45,logitme.white!$B:$X,11,0),4),")")</f>
        <v>(0.0155)</v>
      </c>
      <c r="F46" s="13" t="str">
        <f>_xlfn.CONCAT("(",FIXED(VLOOKUP($L45,logitme.black!$B:$X,3,0),4),")")</f>
        <v>(0.0128)</v>
      </c>
      <c r="G46" s="29" t="str">
        <f>_xlfn.CONCAT("(",FIXED(VLOOKUP($L45,logitme.black!$B:$X,7,0),4),")")</f>
        <v>(0.0180)</v>
      </c>
      <c r="H46" s="42"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7" t="s">
        <v>105</v>
      </c>
      <c r="C47" s="15" t="str">
        <f>_xlfn.CONCAT(FIXED(VLOOKUP($L47,logitme.white!$B:$X,2,0),4)," ",VLOOKUP($L47,logitme.white!$B:$X,19,0))</f>
        <v xml:space="preserve">0.0296 </v>
      </c>
      <c r="D47" s="43" t="str">
        <f>_xlfn.CONCAT(FIXED(VLOOKUP($L47,logitme.white!$B:$X,6,0),4)," ",VLOOKUP($L47,logitme.white!$B:$X,20,0))</f>
        <v xml:space="preserve">0.0299 </v>
      </c>
      <c r="E47" s="41" t="str">
        <f>_xlfn.CONCAT(FIXED(VLOOKUP($L47,logitme.white!$B:$X,10,0),4)," ",VLOOKUP($L47,logitme.white!$B:$X,21,0))</f>
        <v xml:space="preserve">0.0242 </v>
      </c>
      <c r="F47" s="15" t="str">
        <f>_xlfn.CONCAT(FIXED(VLOOKUP($L47,logitme.black!$B:$X,2,0),4)," ",VLOOKUP($L47,logitme.black!$B:$X,19,0))</f>
        <v xml:space="preserve">-0.0307 </v>
      </c>
      <c r="G47" s="43" t="str">
        <f>_xlfn.CONCAT(FIXED(VLOOKUP($L47,logitme.black!$B:$X,6,0),4)," ",VLOOKUP($L47,logitme.black!$B:$X,20,0))</f>
        <v xml:space="preserve">0.0352 </v>
      </c>
      <c r="H47" s="41" t="str">
        <f>_xlfn.CONCAT(FIXED(VLOOKUP($L47,logitme.black!$B:$X,10,0),4)," ",VLOOKUP($L47,logitme.black!$B:$X,21,0))</f>
        <v>-0.1302 *</v>
      </c>
      <c r="I47" s="15" t="str">
        <f>_xlfn.CONCAT(FIXED(VLOOKUP($L47,logitme.hispan!$B:$X,2,0),4)," ",VLOOKUP($L47,logitme.hispan!$B:$X,19,0))</f>
        <v xml:space="preserve">0.0541 </v>
      </c>
      <c r="J47" s="43" t="str">
        <f>_xlfn.CONCAT(FIXED(VLOOKUP($L47,logitme.hispan!$B:$X,6,0),4)," ",VLOOKUP($L47,logitme.hispan!$B:$X,20,0))</f>
        <v xml:space="preserve">0.0729 </v>
      </c>
      <c r="K47" s="43" t="str">
        <f>_xlfn.CONCAT(FIXED(VLOOKUP($L47,logitme.hispan!$B:$X,10,0),4)," ",VLOOKUP($L47,logitme.hispan!$B:$X,21,0))</f>
        <v xml:space="preserve">0.0354 </v>
      </c>
      <c r="L47" s="11" t="s">
        <v>44</v>
      </c>
    </row>
    <row r="48" spans="2:12" x14ac:dyDescent="0.25">
      <c r="B48" s="108"/>
      <c r="C48" s="13" t="str">
        <f>_xlfn.CONCAT("(",FIXED(VLOOKUP($L47,logitme.white!$B:$X,3,0),4),")")</f>
        <v>(0.0229)</v>
      </c>
      <c r="D48" s="29" t="str">
        <f>_xlfn.CONCAT("(",FIXED(VLOOKUP($L47,logitme.white!$B:$X,7,0),4),")")</f>
        <v>(0.0335)</v>
      </c>
      <c r="E48" s="42" t="str">
        <f>_xlfn.CONCAT("(",FIXED(VLOOKUP($L47,logitme.white!$B:$X,11,0),4),")")</f>
        <v>(0.0323)</v>
      </c>
      <c r="F48" s="13" t="str">
        <f>_xlfn.CONCAT("(",FIXED(VLOOKUP($L47,logitme.black!$B:$X,3,0),4),")")</f>
        <v>(0.0339)</v>
      </c>
      <c r="G48" s="29" t="str">
        <f>_xlfn.CONCAT("(",FIXED(VLOOKUP($L47,logitme.black!$B:$X,7,0),4),")")</f>
        <v>(0.0457)</v>
      </c>
      <c r="H48" s="42"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7" t="s">
        <v>145</v>
      </c>
      <c r="C49" s="15" t="str">
        <f>_xlfn.CONCAT(FIXED(VLOOKUP($L49,logitme.white!$B:$X,2,0),4)," ",VLOOKUP($L49,logitme.white!$B:$X,19,0))</f>
        <v xml:space="preserve">-0.4026 </v>
      </c>
      <c r="D49" s="43" t="str">
        <f>_xlfn.CONCAT(FIXED(VLOOKUP($L49,logitme.white!$B:$X,6,0),4)," ",VLOOKUP($L49,logitme.white!$B:$X,20,0))</f>
        <v xml:space="preserve">-0.5402 </v>
      </c>
      <c r="E49" s="41" t="str">
        <f>_xlfn.CONCAT(FIXED(VLOOKUP($L49,logitme.white!$B:$X,10,0),4)," ",VLOOKUP($L49,logitme.white!$B:$X,21,0))</f>
        <v xml:space="preserve">-0.4407 </v>
      </c>
      <c r="F49" s="15" t="str">
        <f>_xlfn.CONCAT(FIXED(VLOOKUP($L49,logitme.black!$B:$X,2,0),4)," ",VLOOKUP($L49,logitme.black!$B:$X,19,0))</f>
        <v xml:space="preserve">-0.2232 </v>
      </c>
      <c r="G49" s="43" t="str">
        <f>_xlfn.CONCAT(FIXED(VLOOKUP($L49,logitme.black!$B:$X,6,0),4)," ",VLOOKUP($L49,logitme.black!$B:$X,20,0))</f>
        <v xml:space="preserve">-0.0808 </v>
      </c>
      <c r="H49" s="41" t="str">
        <f>_xlfn.CONCAT(FIXED(VLOOKUP($L49,logitme.black!$B:$X,10,0),4)," ",VLOOKUP($L49,logitme.black!$B:$X,21,0))</f>
        <v xml:space="preserve">-0.0159 </v>
      </c>
      <c r="I49" s="15" t="str">
        <f>_xlfn.CONCAT(FIXED(VLOOKUP($L49,logitme.hispan!$B:$X,2,0),4)," ",VLOOKUP($L49,logitme.hispan!$B:$X,19,0))</f>
        <v>1.2456 *</v>
      </c>
      <c r="J49" s="43" t="str">
        <f>_xlfn.CONCAT(FIXED(VLOOKUP($L49,logitme.hispan!$B:$X,6,0),4)," ",VLOOKUP($L49,logitme.hispan!$B:$X,20,0))</f>
        <v xml:space="preserve">20.8168 </v>
      </c>
      <c r="K49" s="43" t="str">
        <f>_xlfn.CONCAT(FIXED(VLOOKUP($L49,logitme.hispan!$B:$X,10,0),4)," ",VLOOKUP($L49,logitme.hispan!$B:$X,21,0))</f>
        <v xml:space="preserve">0.6347 </v>
      </c>
      <c r="L49" s="11" t="s">
        <v>144</v>
      </c>
    </row>
    <row r="50" spans="2:12" x14ac:dyDescent="0.25">
      <c r="B50" s="108"/>
      <c r="C50" s="13" t="str">
        <f>_xlfn.CONCAT("(",FIXED(VLOOKUP($L49,logitme.white!$B:$X,3,0),4),")")</f>
        <v>(0.3193)</v>
      </c>
      <c r="D50" s="29" t="str">
        <f>_xlfn.CONCAT("(",FIXED(VLOOKUP($L49,logitme.white!$B:$X,7,0),4),")")</f>
        <v>(0.5721)</v>
      </c>
      <c r="E50" s="42" t="str">
        <f>_xlfn.CONCAT("(",FIXED(VLOOKUP($L49,logitme.white!$B:$X,11,0),4),")")</f>
        <v>(0.3991)</v>
      </c>
      <c r="F50" s="13" t="str">
        <f>_xlfn.CONCAT("(",FIXED(VLOOKUP($L49,logitme.black!$B:$X,3,0),4),")")</f>
        <v>(0.4793)</v>
      </c>
      <c r="G50" s="29" t="str">
        <f>_xlfn.CONCAT("(",FIXED(VLOOKUP($L49,logitme.black!$B:$X,7,0),4),")")</f>
        <v>(0.9038)</v>
      </c>
      <c r="H50" s="42"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7" t="s">
        <v>131</v>
      </c>
      <c r="C51" s="15" t="str">
        <f>_xlfn.CONCAT(FIXED(VLOOKUP($L51,logitme.white!$B:$X,2,0),4)," ",VLOOKUP($L51,logitme.white!$B:$X,19,0))</f>
        <v xml:space="preserve">-0.0318 </v>
      </c>
      <c r="D51" s="43" t="str">
        <f>_xlfn.CONCAT(FIXED(VLOOKUP($L51,logitme.white!$B:$X,6,0),4)," ",VLOOKUP($L51,logitme.white!$B:$X,20,0))</f>
        <v xml:space="preserve">-0.1384 </v>
      </c>
      <c r="E51" s="41" t="str">
        <f>_xlfn.CONCAT(FIXED(VLOOKUP($L51,logitme.white!$B:$X,10,0),4)," ",VLOOKUP($L51,logitme.white!$B:$X,21,0))</f>
        <v xml:space="preserve">-0.1576 </v>
      </c>
      <c r="F51" s="15" t="str">
        <f>_xlfn.CONCAT(FIXED(VLOOKUP($L51,logitme.black!$B:$X,2,0),4)," ",VLOOKUP($L51,logitme.black!$B:$X,19,0))</f>
        <v xml:space="preserve">-0.2411 </v>
      </c>
      <c r="G51" s="43" t="str">
        <f>_xlfn.CONCAT(FIXED(VLOOKUP($L51,logitme.black!$B:$X,6,0),4)," ",VLOOKUP($L51,logitme.black!$B:$X,20,0))</f>
        <v xml:space="preserve">-0.1012 </v>
      </c>
      <c r="H51" s="41" t="str">
        <f>_xlfn.CONCAT(FIXED(VLOOKUP($L51,logitme.black!$B:$X,10,0),4)," ",VLOOKUP($L51,logitme.black!$B:$X,21,0))</f>
        <v xml:space="preserve">-0.2382 </v>
      </c>
      <c r="I51" s="15" t="str">
        <f>_xlfn.CONCAT(FIXED(VLOOKUP($L51,logitme.hispan!$B:$X,2,0),4)," ",VLOOKUP($L51,logitme.hispan!$B:$X,19,0))</f>
        <v>1.9562 **</v>
      </c>
      <c r="J51" s="43" t="str">
        <f>_xlfn.CONCAT(FIXED(VLOOKUP($L51,logitme.hispan!$B:$X,6,0),4)," ",VLOOKUP($L51,logitme.hispan!$B:$X,20,0))</f>
        <v xml:space="preserve">20.3710 </v>
      </c>
      <c r="K51" s="43" t="str">
        <f>_xlfn.CONCAT(FIXED(VLOOKUP($L51,logitme.hispan!$B:$X,10,0),4)," ",VLOOKUP($L51,logitme.hispan!$B:$X,21,0))</f>
        <v>1.8162 *</v>
      </c>
      <c r="L51" s="11" t="s">
        <v>45</v>
      </c>
    </row>
    <row r="52" spans="2:12" x14ac:dyDescent="0.25">
      <c r="B52" s="108"/>
      <c r="C52" s="13" t="str">
        <f>_xlfn.CONCAT("(",FIXED(VLOOKUP($L51,logitme.white!$B:$X,3,0),4),")")</f>
        <v>(0.4090)</v>
      </c>
      <c r="D52" s="29" t="str">
        <f>_xlfn.CONCAT("(",FIXED(VLOOKUP($L51,logitme.white!$B:$X,7,0),4),")")</f>
        <v>(0.6646)</v>
      </c>
      <c r="E52" s="42" t="str">
        <f>_xlfn.CONCAT("(",FIXED(VLOOKUP($L51,logitme.white!$B:$X,11,0),4),")")</f>
        <v>(0.5501)</v>
      </c>
      <c r="F52" s="13" t="str">
        <f>_xlfn.CONCAT("(",FIXED(VLOOKUP($L51,logitme.black!$B:$X,3,0),4),")")</f>
        <v>(0.5219)</v>
      </c>
      <c r="G52" s="29" t="str">
        <f>_xlfn.CONCAT("(",FIXED(VLOOKUP($L51,logitme.black!$B:$X,7,0),4),")")</f>
        <v>(1.0348)</v>
      </c>
      <c r="H52" s="42"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7" t="s">
        <v>132</v>
      </c>
      <c r="C53" s="15" t="str">
        <f>_xlfn.CONCAT(FIXED(VLOOKUP($L53,logitme.white!$B:$X,2,0),4)," ",VLOOKUP($L53,logitme.white!$B:$X,19,0))</f>
        <v xml:space="preserve">-0.2850 </v>
      </c>
      <c r="D53" s="43" t="str">
        <f>_xlfn.CONCAT(FIXED(VLOOKUP($L53,logitme.white!$B:$X,6,0),4)," ",VLOOKUP($L53,logitme.white!$B:$X,20,0))</f>
        <v xml:space="preserve">-0.7455 </v>
      </c>
      <c r="E53" s="41" t="str">
        <f>_xlfn.CONCAT(FIXED(VLOOKUP($L53,logitme.white!$B:$X,10,0),4)," ",VLOOKUP($L53,logitme.white!$B:$X,21,0))</f>
        <v xml:space="preserve">-0.0742 </v>
      </c>
      <c r="F53" s="15" t="str">
        <f>_xlfn.CONCAT(FIXED(VLOOKUP($L53,logitme.black!$B:$X,2,0),4)," ",VLOOKUP($L53,logitme.black!$B:$X,19,0))</f>
        <v xml:space="preserve">-0.2395 </v>
      </c>
      <c r="G53" s="43" t="str">
        <f>_xlfn.CONCAT(FIXED(VLOOKUP($L53,logitme.black!$B:$X,6,0),4)," ",VLOOKUP($L53,logitme.black!$B:$X,20,0))</f>
        <v xml:space="preserve">0.1747 </v>
      </c>
      <c r="H53" s="41" t="str">
        <f>_xlfn.CONCAT(FIXED(VLOOKUP($L53,logitme.black!$B:$X,10,0),4)," ",VLOOKUP($L53,logitme.black!$B:$X,21,0))</f>
        <v xml:space="preserve">-0.3772 </v>
      </c>
      <c r="I53" s="15" t="str">
        <f>_xlfn.CONCAT(FIXED(VLOOKUP($L53,logitme.hispan!$B:$X,2,0),4)," ",VLOOKUP($L53,logitme.hispan!$B:$X,19,0))</f>
        <v>1.1534 *</v>
      </c>
      <c r="J53" s="43" t="str">
        <f>_xlfn.CONCAT(FIXED(VLOOKUP($L53,logitme.hispan!$B:$X,6,0),4)," ",VLOOKUP($L53,logitme.hispan!$B:$X,20,0))</f>
        <v xml:space="preserve">19.8244 </v>
      </c>
      <c r="K53" s="43" t="str">
        <f>_xlfn.CONCAT(FIXED(VLOOKUP($L53,logitme.hispan!$B:$X,10,0),4)," ",VLOOKUP($L53,logitme.hispan!$B:$X,21,0))</f>
        <v xml:space="preserve">0.9398 </v>
      </c>
      <c r="L53" s="11" t="s">
        <v>128</v>
      </c>
    </row>
    <row r="54" spans="2:12" x14ac:dyDescent="0.25">
      <c r="B54" s="108"/>
      <c r="C54" s="13" t="str">
        <f>_xlfn.CONCAT("(",FIXED(VLOOKUP($L53,logitme.white!$B:$X,3,0),4),")")</f>
        <v>(0.3106)</v>
      </c>
      <c r="D54" s="29" t="str">
        <f>_xlfn.CONCAT("(",FIXED(VLOOKUP($L53,logitme.white!$B:$X,7,0),4),")")</f>
        <v>(0.5790)</v>
      </c>
      <c r="E54" s="42" t="str">
        <f>_xlfn.CONCAT("(",FIXED(VLOOKUP($L53,logitme.white!$B:$X,11,0),4),")")</f>
        <v>(0.3713)</v>
      </c>
      <c r="F54" s="13" t="str">
        <f>_xlfn.CONCAT("(",FIXED(VLOOKUP($L53,logitme.black!$B:$X,3,0),4),")")</f>
        <v>(0.4520)</v>
      </c>
      <c r="G54" s="29" t="str">
        <f>_xlfn.CONCAT("(",FIXED(VLOOKUP($L53,logitme.black!$B:$X,7,0),4),")")</f>
        <v>(0.8780)</v>
      </c>
      <c r="H54" s="42"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7" t="s">
        <v>133</v>
      </c>
      <c r="C55" s="15" t="str">
        <f>_xlfn.CONCAT(FIXED(VLOOKUP($L55,logitme.white!$B:$X,2,0),4)," ",VLOOKUP($L55,logitme.white!$B:$X,19,0))</f>
        <v xml:space="preserve">-0.2212 </v>
      </c>
      <c r="D55" s="43" t="str">
        <f>_xlfn.CONCAT(FIXED(VLOOKUP($L55,logitme.white!$B:$X,6,0),4)," ",VLOOKUP($L55,logitme.white!$B:$X,20,0))</f>
        <v xml:space="preserve">-0.4889 </v>
      </c>
      <c r="E55" s="41" t="str">
        <f>_xlfn.CONCAT(FIXED(VLOOKUP($L55,logitme.white!$B:$X,10,0),4)," ",VLOOKUP($L55,logitme.white!$B:$X,21,0))</f>
        <v xml:space="preserve">-0.0837 </v>
      </c>
      <c r="F55" s="15" t="str">
        <f>_xlfn.CONCAT(FIXED(VLOOKUP($L55,logitme.black!$B:$X,2,0),4)," ",VLOOKUP($L55,logitme.black!$B:$X,19,0))</f>
        <v xml:space="preserve">0.0259 </v>
      </c>
      <c r="G55" s="43" t="str">
        <f>_xlfn.CONCAT(FIXED(VLOOKUP($L55,logitme.black!$B:$X,6,0),4)," ",VLOOKUP($L55,logitme.black!$B:$X,20,0))</f>
        <v xml:space="preserve">0.4202 </v>
      </c>
      <c r="H55" s="41" t="str">
        <f>_xlfn.CONCAT(FIXED(VLOOKUP($L55,logitme.black!$B:$X,10,0),4)," ",VLOOKUP($L55,logitme.black!$B:$X,21,0))</f>
        <v xml:space="preserve">-0.1382 </v>
      </c>
      <c r="I55" s="15" t="str">
        <f>_xlfn.CONCAT(FIXED(VLOOKUP($L55,logitme.hispan!$B:$X,2,0),4)," ",VLOOKUP($L55,logitme.hispan!$B:$X,19,0))</f>
        <v>1.1158 ^</v>
      </c>
      <c r="J55" s="43" t="str">
        <f>_xlfn.CONCAT(FIXED(VLOOKUP($L55,logitme.hispan!$B:$X,6,0),4)," ",VLOOKUP($L55,logitme.hispan!$B:$X,20,0))</f>
        <v xml:space="preserve">20.4554 </v>
      </c>
      <c r="K55" s="43" t="str">
        <f>_xlfn.CONCAT(FIXED(VLOOKUP($L55,logitme.hispan!$B:$X,10,0),4)," ",VLOOKUP($L55,logitme.hispan!$B:$X,21,0))</f>
        <v xml:space="preserve">0.5609 </v>
      </c>
      <c r="L55" s="11" t="s">
        <v>129</v>
      </c>
    </row>
    <row r="56" spans="2:12" x14ac:dyDescent="0.25">
      <c r="B56" s="108"/>
      <c r="C56" s="13" t="str">
        <f>_xlfn.CONCAT("(",FIXED(VLOOKUP($L55,logitme.white!$B:$X,3,0),4),")")</f>
        <v>(0.3070)</v>
      </c>
      <c r="D56" s="29" t="str">
        <f>_xlfn.CONCAT("(",FIXED(VLOOKUP($L55,logitme.white!$B:$X,7,0),4),")")</f>
        <v>(0.5702)</v>
      </c>
      <c r="E56" s="42" t="str">
        <f>_xlfn.CONCAT("(",FIXED(VLOOKUP($L55,logitme.white!$B:$X,11,0),4),")")</f>
        <v>(0.3685)</v>
      </c>
      <c r="F56" s="13" t="str">
        <f>_xlfn.CONCAT("(",FIXED(VLOOKUP($L55,logitme.black!$B:$X,3,0),4),")")</f>
        <v>(0.4402)</v>
      </c>
      <c r="G56" s="29" t="str">
        <f>_xlfn.CONCAT("(",FIXED(VLOOKUP($L55,logitme.black!$B:$X,7,0),4),")")</f>
        <v>(0.8742)</v>
      </c>
      <c r="H56" s="42"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7" t="s">
        <v>135</v>
      </c>
      <c r="C57" s="15" t="str">
        <f>_xlfn.CONCAT(FIXED(VLOOKUP($L57,logitme.white!$B:$X,2,0),4)," ",VLOOKUP($L57,logitme.white!$B:$X,19,0))</f>
        <v xml:space="preserve">-0.3424 </v>
      </c>
      <c r="D57" s="43" t="str">
        <f>_xlfn.CONCAT(FIXED(VLOOKUP($L57,logitme.white!$B:$X,6,0),4)," ",VLOOKUP($L57,logitme.white!$B:$X,20,0))</f>
        <v xml:space="preserve">-0.7518 </v>
      </c>
      <c r="E57" s="41" t="str">
        <f>_xlfn.CONCAT(FIXED(VLOOKUP($L57,logitme.white!$B:$X,10,0),4)," ",VLOOKUP($L57,logitme.white!$B:$X,21,0))</f>
        <v xml:space="preserve">-0.0556 </v>
      </c>
      <c r="F57" s="15" t="str">
        <f>_xlfn.CONCAT(FIXED(VLOOKUP($L57,logitme.black!$B:$X,2,0),4)," ",VLOOKUP($L57,logitme.black!$B:$X,19,0))</f>
        <v xml:space="preserve">0.1226 </v>
      </c>
      <c r="G57" s="43" t="str">
        <f>_xlfn.CONCAT(FIXED(VLOOKUP($L57,logitme.black!$B:$X,6,0),4)," ",VLOOKUP($L57,logitme.black!$B:$X,20,0))</f>
        <v xml:space="preserve">0.7125 </v>
      </c>
      <c r="H57" s="41" t="str">
        <f>_xlfn.CONCAT(FIXED(VLOOKUP($L57,logitme.black!$B:$X,10,0),4)," ",VLOOKUP($L57,logitme.black!$B:$X,21,0))</f>
        <v xml:space="preserve">-0.1994 </v>
      </c>
      <c r="I57" s="15" t="str">
        <f>_xlfn.CONCAT(FIXED(VLOOKUP($L57,logitme.hispan!$B:$X,2,0),4)," ",VLOOKUP($L57,logitme.hispan!$B:$X,19,0))</f>
        <v>1.5245 **</v>
      </c>
      <c r="J57" s="43" t="str">
        <f>_xlfn.CONCAT(FIXED(VLOOKUP($L57,logitme.hispan!$B:$X,6,0),4)," ",VLOOKUP($L57,logitme.hispan!$B:$X,20,0))</f>
        <v xml:space="preserve">20.3636 </v>
      </c>
      <c r="K57" s="43" t="str">
        <f>_xlfn.CONCAT(FIXED(VLOOKUP($L57,logitme.hispan!$B:$X,10,0),4)," ",VLOOKUP($L57,logitme.hispan!$B:$X,21,0))</f>
        <v>1.3074 *</v>
      </c>
      <c r="L57" s="11" t="s">
        <v>46</v>
      </c>
    </row>
    <row r="58" spans="2:12" x14ac:dyDescent="0.25">
      <c r="B58" s="108"/>
      <c r="C58" s="13" t="str">
        <f>_xlfn.CONCAT("(",FIXED(VLOOKUP($L57,logitme.white!$B:$X,3,0),4),")")</f>
        <v>(0.3010)</v>
      </c>
      <c r="D58" s="29" t="str">
        <f>_xlfn.CONCAT("(",FIXED(VLOOKUP($L57,logitme.white!$B:$X,7,0),4),")")</f>
        <v>(0.5539)</v>
      </c>
      <c r="E58" s="42" t="str">
        <f>_xlfn.CONCAT("(",FIXED(VLOOKUP($L57,logitme.white!$B:$X,11,0),4),")")</f>
        <v>(0.3654)</v>
      </c>
      <c r="F58" s="13" t="str">
        <f>_xlfn.CONCAT("(",FIXED(VLOOKUP($L57,logitme.black!$B:$X,3,0),4),")")</f>
        <v>(0.4484)</v>
      </c>
      <c r="G58" s="29" t="str">
        <f>_xlfn.CONCAT("(",FIXED(VLOOKUP($L57,logitme.black!$B:$X,7,0),4),")")</f>
        <v>(0.8749)</v>
      </c>
      <c r="H58" s="42"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7" t="s">
        <v>134</v>
      </c>
      <c r="C59" s="15" t="str">
        <f>_xlfn.CONCAT(FIXED(VLOOKUP($L59,logitme.white!$B:$X,2,0),4)," ",VLOOKUP($L59,logitme.white!$B:$X,19,0))</f>
        <v xml:space="preserve">0.0186 </v>
      </c>
      <c r="D59" s="43" t="str">
        <f>_xlfn.CONCAT(FIXED(VLOOKUP($L59,logitme.white!$B:$X,6,0),4)," ",VLOOKUP($L59,logitme.white!$B:$X,20,0))</f>
        <v xml:space="preserve">-0.3244 </v>
      </c>
      <c r="E59" s="41" t="str">
        <f>_xlfn.CONCAT(FIXED(VLOOKUP($L59,logitme.white!$B:$X,10,0),4)," ",VLOOKUP($L59,logitme.white!$B:$X,21,0))</f>
        <v xml:space="preserve">0.1901 </v>
      </c>
      <c r="F59" s="15" t="str">
        <f>_xlfn.CONCAT(FIXED(VLOOKUP($L59,logitme.black!$B:$X,2,0),4)," ",VLOOKUP($L59,logitme.black!$B:$X,19,0))</f>
        <v xml:space="preserve">0.2284 </v>
      </c>
      <c r="G59" s="43" t="str">
        <f>_xlfn.CONCAT(FIXED(VLOOKUP($L59,logitme.black!$B:$X,6,0),4)," ",VLOOKUP($L59,logitme.black!$B:$X,20,0))</f>
        <v xml:space="preserve">0.5896 </v>
      </c>
      <c r="H59" s="41" t="str">
        <f>_xlfn.CONCAT(FIXED(VLOOKUP($L59,logitme.black!$B:$X,10,0),4)," ",VLOOKUP($L59,logitme.black!$B:$X,21,0))</f>
        <v xml:space="preserve">0.0970 </v>
      </c>
      <c r="I59" s="15" t="str">
        <f>_xlfn.CONCAT(FIXED(VLOOKUP($L59,logitme.hispan!$B:$X,2,0),4)," ",VLOOKUP($L59,logitme.hispan!$B:$X,19,0))</f>
        <v>1.5571 **</v>
      </c>
      <c r="J59" s="43" t="str">
        <f>_xlfn.CONCAT(FIXED(VLOOKUP($L59,logitme.hispan!$B:$X,6,0),4)," ",VLOOKUP($L59,logitme.hispan!$B:$X,20,0))</f>
        <v xml:space="preserve">20.4575 </v>
      </c>
      <c r="K59" s="43" t="str">
        <f>_xlfn.CONCAT(FIXED(VLOOKUP($L59,logitme.hispan!$B:$X,10,0),4)," ",VLOOKUP($L59,logitme.hispan!$B:$X,21,0))</f>
        <v>1.2690 *</v>
      </c>
      <c r="L59" s="11" t="s">
        <v>130</v>
      </c>
    </row>
    <row r="60" spans="2:12" x14ac:dyDescent="0.25">
      <c r="B60" s="108"/>
      <c r="C60" s="13" t="str">
        <f>_xlfn.CONCAT("(",FIXED(VLOOKUP($L59,logitme.white!$B:$X,3,0),4),")")</f>
        <v>(0.2851)</v>
      </c>
      <c r="D60" s="29" t="str">
        <f>_xlfn.CONCAT("(",FIXED(VLOOKUP($L59,logitme.white!$B:$X,7,0),4),")")</f>
        <v>(0.5347)</v>
      </c>
      <c r="E60" s="42" t="str">
        <f>_xlfn.CONCAT("(",FIXED(VLOOKUP($L59,logitme.white!$B:$X,11,0),4),")")</f>
        <v>(0.3409)</v>
      </c>
      <c r="F60" s="13" t="str">
        <f>_xlfn.CONCAT("(",FIXED(VLOOKUP($L59,logitme.black!$B:$X,3,0),4),")")</f>
        <v>(0.4313)</v>
      </c>
      <c r="G60" s="29" t="str">
        <f>_xlfn.CONCAT("(",FIXED(VLOOKUP($L59,logitme.black!$B:$X,7,0),4),")")</f>
        <v>(0.8555)</v>
      </c>
      <c r="H60" s="42"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7" t="s">
        <v>106</v>
      </c>
      <c r="C61" s="15" t="str">
        <f>_xlfn.CONCAT(FIXED(VLOOKUP($L61,logitme.white!$B:$X,2,0),4)," ",VLOOKUP($L61,logitme.white!$B:$X,19,0))</f>
        <v xml:space="preserve">-0.1558 </v>
      </c>
      <c r="D61" s="43" t="str">
        <f>_xlfn.CONCAT(FIXED(VLOOKUP($L61,logitme.white!$B:$X,6,0),4)," ",VLOOKUP($L61,logitme.white!$B:$X,20,0))</f>
        <v xml:space="preserve">-0.2235 </v>
      </c>
      <c r="E61" s="41" t="str">
        <f>_xlfn.CONCAT(FIXED(VLOOKUP($L61,logitme.white!$B:$X,10,0),4)," ",VLOOKUP($L61,logitme.white!$B:$X,21,0))</f>
        <v xml:space="preserve">-0.1362 </v>
      </c>
      <c r="F61" s="15" t="str">
        <f>_xlfn.CONCAT(FIXED(VLOOKUP($L61,logitme.black!$B:$X,2,0),4)," ",VLOOKUP($L61,logitme.black!$B:$X,19,0))</f>
        <v xml:space="preserve">0.1461 </v>
      </c>
      <c r="G61" s="43" t="str">
        <f>_xlfn.CONCAT(FIXED(VLOOKUP($L61,logitme.black!$B:$X,6,0),4)," ",VLOOKUP($L61,logitme.black!$B:$X,20,0))</f>
        <v>0.3121 ^</v>
      </c>
      <c r="H61" s="41" t="str">
        <f>_xlfn.CONCAT(FIXED(VLOOKUP($L61,logitme.black!$B:$X,10,0),4)," ",VLOOKUP($L61,logitme.black!$B:$X,21,0))</f>
        <v xml:space="preserve">-0.0035 </v>
      </c>
      <c r="I61" s="15" t="str">
        <f>_xlfn.CONCAT(FIXED(VLOOKUP($L61,logitme.hispan!$B:$X,2,0),4)," ",VLOOKUP($L61,logitme.hispan!$B:$X,19,0))</f>
        <v xml:space="preserve">0.1537 </v>
      </c>
      <c r="J61" s="43" t="str">
        <f>_xlfn.CONCAT(FIXED(VLOOKUP($L61,logitme.hispan!$B:$X,6,0),4)," ",VLOOKUP($L61,logitme.hispan!$B:$X,20,0))</f>
        <v xml:space="preserve">-0.0361 </v>
      </c>
      <c r="K61" s="43" t="str">
        <f>_xlfn.CONCAT(FIXED(VLOOKUP($L61,logitme.hispan!$B:$X,10,0),4)," ",VLOOKUP($L61,logitme.hispan!$B:$X,21,0))</f>
        <v xml:space="preserve">0.1378 </v>
      </c>
      <c r="L61" s="11" t="s">
        <v>106</v>
      </c>
    </row>
    <row r="62" spans="2:12" x14ac:dyDescent="0.25">
      <c r="B62" s="108"/>
      <c r="C62" s="13" t="str">
        <f>_xlfn.CONCAT("(",FIXED(VLOOKUP($L61,logitme.white!$B:$X,3,0),4),")")</f>
        <v>(0.0974)</v>
      </c>
      <c r="D62" s="29" t="str">
        <f>_xlfn.CONCAT("(",FIXED(VLOOKUP($L61,logitme.white!$B:$X,7,0),4),")")</f>
        <v>(0.1848)</v>
      </c>
      <c r="E62" s="42" t="str">
        <f>_xlfn.CONCAT("(",FIXED(VLOOKUP($L61,logitme.white!$B:$X,11,0),4),")")</f>
        <v>(0.1162)</v>
      </c>
      <c r="F62" s="13" t="str">
        <f>_xlfn.CONCAT("(",FIXED(VLOOKUP($L61,logitme.black!$B:$X,3,0),4),")")</f>
        <v>(0.1116)</v>
      </c>
      <c r="G62" s="29" t="str">
        <f>_xlfn.CONCAT("(",FIXED(VLOOKUP($L61,logitme.black!$B:$X,7,0),4),")")</f>
        <v>(0.1678)</v>
      </c>
      <c r="H62" s="42"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7" t="s">
        <v>20</v>
      </c>
      <c r="C63" s="16" t="str">
        <f>_xlfn.CONCAT(FIXED(VLOOKUP($L63,logitme.white!$B:$X,2,0),4)," ",VLOOKUP($L63,logitme.white!$B:$X,19,0))</f>
        <v>-1.7722 ***</v>
      </c>
      <c r="D63" s="43" t="str">
        <f>_xlfn.CONCAT(FIXED(VLOOKUP($L63,logitme.white!$B:$X,6,0),4)," ",VLOOKUP($L63,logitme.white!$B:$X,20,0))</f>
        <v>-2.2645 ***</v>
      </c>
      <c r="E63" s="41" t="str">
        <f>_xlfn.CONCAT(FIXED(VLOOKUP($L63,logitme.white!$B:$X,10,0),4)," ",VLOOKUP($L63,logitme.white!$B:$X,21,0))</f>
        <v>-1.1350 ***</v>
      </c>
      <c r="F63" s="16" t="str">
        <f>_xlfn.CONCAT(FIXED(VLOOKUP($L63,logitme.black!$B:$X,2,0),4)," ",VLOOKUP($L63,logitme.black!$B:$X,19,0))</f>
        <v>-2.2521 ***</v>
      </c>
      <c r="G63" s="43" t="str">
        <f>_xlfn.CONCAT(FIXED(VLOOKUP($L63,logitme.black!$B:$X,6,0),4)," ",VLOOKUP($L63,logitme.black!$B:$X,20,0))</f>
        <v>-2.1762 ***</v>
      </c>
      <c r="H63" s="41" t="str">
        <f>_xlfn.CONCAT(FIXED(VLOOKUP($L63,logitme.black!$B:$X,10,0),4)," ",VLOOKUP($L63,logitme.black!$B:$X,21,0))</f>
        <v>-2.3437 ***</v>
      </c>
      <c r="I63" s="16" t="str">
        <f>_xlfn.CONCAT(FIXED(VLOOKUP($L63,logitme.hispan!$B:$X,2,0),4)," ",VLOOKUP($L63,logitme.hispan!$B:$X,19,0))</f>
        <v>-2.0532 ***</v>
      </c>
      <c r="J63" s="43" t="str">
        <f>_xlfn.CONCAT(FIXED(VLOOKUP($L63,logitme.hispan!$B:$X,6,0),4)," ",VLOOKUP($L63,logitme.hispan!$B:$X,20,0))</f>
        <v>-3.0375 ***</v>
      </c>
      <c r="K63" s="43" t="str">
        <f>_xlfn.CONCAT(FIXED(VLOOKUP($L63,logitme.hispan!$B:$X,10,0),4)," ",VLOOKUP($L63,logitme.hispan!$B:$X,21,0))</f>
        <v>-1.1161 *</v>
      </c>
      <c r="L63" t="s">
        <v>171</v>
      </c>
    </row>
    <row r="64" spans="2:12" ht="15.75" thickBot="1" x14ac:dyDescent="0.3">
      <c r="B64" s="108"/>
      <c r="C64" s="17" t="str">
        <f>_xlfn.CONCAT("(",FIXED(VLOOKUP($L63,logitme.white!$B:$X,3,0),4),")")</f>
        <v>(0.2184)</v>
      </c>
      <c r="D64" s="44" t="str">
        <f>_xlfn.CONCAT("(",FIXED(VLOOKUP($L63,logitme.white!$B:$X,7,0),4),")")</f>
        <v>(0.3179)</v>
      </c>
      <c r="E64" s="45" t="str">
        <f>_xlfn.CONCAT("(",FIXED(VLOOKUP($L63,logitme.white!$B:$X,11,0),4),")")</f>
        <v>(0.3017)</v>
      </c>
      <c r="F64" s="17" t="str">
        <f>_xlfn.CONCAT("(",FIXED(VLOOKUP($L63,logitme.black!$B:$X,3,0),4),")")</f>
        <v>(0.2376)</v>
      </c>
      <c r="G64" s="44" t="str">
        <f>_xlfn.CONCAT("(",FIXED(VLOOKUP($L63,logitme.black!$B:$X,7,0),4),")")</f>
        <v>(0.3279)</v>
      </c>
      <c r="H64" s="45" t="str">
        <f>_xlfn.CONCAT("(",FIXED(VLOOKUP($L63,logitme.black!$B:$X,11,0),4),")")</f>
        <v>(0.3525)</v>
      </c>
      <c r="I64" s="17" t="str">
        <f>_xlfn.CONCAT("(",FIXED(VLOOKUP($L63,logitme.hispan!$B:$X,3,0),4),")")</f>
        <v>(0.3228)</v>
      </c>
      <c r="J64" s="44" t="str">
        <f>_xlfn.CONCAT("(",FIXED(VLOOKUP($L63,logitme.hispan!$B:$X,7,0),4),")")</f>
        <v>(0.4768)</v>
      </c>
      <c r="K64" s="44"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170</v>
      </c>
      <c r="C67" s="46">
        <v>75298</v>
      </c>
      <c r="D67" s="33">
        <v>33508</v>
      </c>
      <c r="E67" s="47">
        <v>41790</v>
      </c>
      <c r="F67" s="46">
        <v>84108</v>
      </c>
      <c r="G67" s="33">
        <v>43657</v>
      </c>
      <c r="H67" s="47">
        <v>40451</v>
      </c>
      <c r="I67" s="46">
        <v>35318</v>
      </c>
      <c r="J67" s="33">
        <v>16300</v>
      </c>
      <c r="K67" s="33">
        <v>19018</v>
      </c>
    </row>
    <row r="68" spans="2:11" ht="15.75" thickBot="1" x14ac:dyDescent="0.3">
      <c r="B68" s="8" t="s">
        <v>628</v>
      </c>
      <c r="C68" s="21">
        <v>0.18459999999999999</v>
      </c>
      <c r="D68" s="49">
        <v>0.1963</v>
      </c>
      <c r="E68" s="48">
        <v>0.1741</v>
      </c>
      <c r="F68" s="21">
        <v>0.1963</v>
      </c>
      <c r="G68" s="49">
        <v>0.18740000000000001</v>
      </c>
      <c r="H68" s="48">
        <v>0.19839999999999999</v>
      </c>
      <c r="I68" s="21">
        <v>0.17560000000000001</v>
      </c>
      <c r="J68" s="49">
        <v>0.19120000000000001</v>
      </c>
      <c r="K68" s="49">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C26" sqref="C26"/>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t="s">
        <v>758</v>
      </c>
      <c r="B7">
        <v>15228</v>
      </c>
    </row>
    <row r="8" spans="1:7" x14ac:dyDescent="0.25">
      <c r="A8" t="s">
        <v>3</v>
      </c>
      <c r="B8">
        <v>262774.3</v>
      </c>
    </row>
    <row r="9" spans="1:7" x14ac:dyDescent="0.25">
      <c r="A9" t="s">
        <v>4</v>
      </c>
      <c r="B9">
        <v>262797.2</v>
      </c>
    </row>
    <row r="10" spans="1:7" x14ac:dyDescent="0.25">
      <c r="A10" t="s">
        <v>759</v>
      </c>
      <c r="B10">
        <v>-131384.20000000001</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2"/>
      <c r="D1" s="122"/>
      <c r="E1" s="122"/>
      <c r="F1" s="122"/>
      <c r="H1" s="93" t="s">
        <v>755</v>
      </c>
      <c r="I1" s="93"/>
      <c r="J1" s="93"/>
      <c r="K1" s="93"/>
      <c r="L1" s="93"/>
      <c r="M1" s="93"/>
      <c r="N1" s="93"/>
      <c r="O1" s="93"/>
      <c r="P1" s="93"/>
    </row>
    <row r="2" spans="3:16" ht="18.75" x14ac:dyDescent="0.3">
      <c r="C2" s="127"/>
      <c r="D2" s="127"/>
      <c r="E2" s="127"/>
      <c r="F2" s="127"/>
      <c r="H2" s="94" t="s">
        <v>756</v>
      </c>
      <c r="I2" s="94"/>
      <c r="J2" s="94"/>
      <c r="K2" s="94"/>
      <c r="L2" s="94"/>
      <c r="M2" s="94"/>
      <c r="N2" s="94"/>
      <c r="O2" s="94"/>
      <c r="P2" s="94"/>
    </row>
    <row r="3" spans="3:16" ht="16.5" thickBot="1" x14ac:dyDescent="0.3">
      <c r="C3" s="27"/>
      <c r="D3" s="63" t="s">
        <v>123</v>
      </c>
      <c r="E3" s="63" t="s">
        <v>0</v>
      </c>
      <c r="F3" s="63" t="s">
        <v>2</v>
      </c>
      <c r="H3" s="64"/>
      <c r="I3" s="132" t="s">
        <v>750</v>
      </c>
      <c r="J3" s="132"/>
      <c r="K3" s="132"/>
      <c r="L3" s="132"/>
      <c r="M3" s="132"/>
      <c r="N3" s="133" t="s">
        <v>751</v>
      </c>
      <c r="O3" s="132"/>
      <c r="P3" s="132"/>
    </row>
    <row r="4" spans="3:16" ht="16.5" thickBot="1" x14ac:dyDescent="0.3">
      <c r="C4" s="125" t="s">
        <v>160</v>
      </c>
      <c r="D4" s="53" t="s">
        <v>696</v>
      </c>
      <c r="E4" s="53" t="s">
        <v>698</v>
      </c>
      <c r="F4" s="53" t="s">
        <v>700</v>
      </c>
      <c r="H4" s="27"/>
      <c r="I4" s="63" t="s">
        <v>123</v>
      </c>
      <c r="J4" s="63" t="s">
        <v>0</v>
      </c>
      <c r="K4" s="63" t="s">
        <v>2</v>
      </c>
      <c r="L4" s="62"/>
      <c r="M4" s="27"/>
      <c r="N4" s="66" t="s">
        <v>123</v>
      </c>
      <c r="O4" s="63" t="s">
        <v>0</v>
      </c>
      <c r="P4" s="63" t="s">
        <v>2</v>
      </c>
    </row>
    <row r="5" spans="3:16" x14ac:dyDescent="0.25">
      <c r="C5" s="126"/>
      <c r="D5" s="54" t="s">
        <v>697</v>
      </c>
      <c r="E5" s="54" t="s">
        <v>699</v>
      </c>
      <c r="F5" s="54" t="s">
        <v>701</v>
      </c>
      <c r="H5" s="125" t="s">
        <v>160</v>
      </c>
      <c r="I5" s="53" t="s">
        <v>642</v>
      </c>
      <c r="J5" s="53" t="s">
        <v>644</v>
      </c>
      <c r="K5" s="53" t="s">
        <v>646</v>
      </c>
      <c r="L5" s="59" t="s">
        <v>691</v>
      </c>
      <c r="M5" s="52">
        <v>6745</v>
      </c>
      <c r="N5" s="67" t="s">
        <v>696</v>
      </c>
      <c r="O5" s="53" t="s">
        <v>698</v>
      </c>
      <c r="P5" s="53" t="s">
        <v>700</v>
      </c>
    </row>
    <row r="6" spans="3:16" x14ac:dyDescent="0.25">
      <c r="C6" s="125" t="s">
        <v>161</v>
      </c>
      <c r="D6" s="53" t="s">
        <v>702</v>
      </c>
      <c r="E6" s="53" t="s">
        <v>704</v>
      </c>
      <c r="F6" s="53" t="s">
        <v>706</v>
      </c>
      <c r="H6" s="126"/>
      <c r="I6" s="54" t="s">
        <v>643</v>
      </c>
      <c r="J6" s="54" t="s">
        <v>645</v>
      </c>
      <c r="K6" s="54" t="s">
        <v>647</v>
      </c>
      <c r="L6" s="58" t="s">
        <v>692</v>
      </c>
      <c r="M6" s="12">
        <v>0.38950000000000001</v>
      </c>
      <c r="N6" s="68" t="s">
        <v>697</v>
      </c>
      <c r="O6" s="54" t="s">
        <v>699</v>
      </c>
      <c r="P6" s="54" t="s">
        <v>701</v>
      </c>
    </row>
    <row r="7" spans="3:16" x14ac:dyDescent="0.25">
      <c r="C7" s="125"/>
      <c r="D7" s="53" t="s">
        <v>703</v>
      </c>
      <c r="E7" s="53" t="s">
        <v>705</v>
      </c>
      <c r="F7" s="53" t="s">
        <v>707</v>
      </c>
      <c r="H7" s="125" t="s">
        <v>161</v>
      </c>
      <c r="I7" s="53" t="s">
        <v>648</v>
      </c>
      <c r="J7" s="53" t="s">
        <v>650</v>
      </c>
      <c r="K7" s="53" t="s">
        <v>652</v>
      </c>
      <c r="L7" s="59" t="s">
        <v>691</v>
      </c>
      <c r="M7" s="52">
        <v>3187</v>
      </c>
      <c r="N7" s="67" t="s">
        <v>702</v>
      </c>
      <c r="O7" s="53" t="s">
        <v>704</v>
      </c>
      <c r="P7" s="53" t="s">
        <v>706</v>
      </c>
    </row>
    <row r="8" spans="3:16" x14ac:dyDescent="0.25">
      <c r="C8" s="123" t="s">
        <v>162</v>
      </c>
      <c r="D8" s="55" t="s">
        <v>708</v>
      </c>
      <c r="E8" s="55" t="s">
        <v>710</v>
      </c>
      <c r="F8" s="55" t="s">
        <v>712</v>
      </c>
      <c r="H8" s="125"/>
      <c r="I8" s="53" t="s">
        <v>649</v>
      </c>
      <c r="J8" s="53" t="s">
        <v>651</v>
      </c>
      <c r="K8" s="53" t="s">
        <v>653</v>
      </c>
      <c r="L8" s="58" t="s">
        <v>692</v>
      </c>
      <c r="M8" s="12">
        <v>0.39700000000000002</v>
      </c>
      <c r="N8" s="67" t="s">
        <v>703</v>
      </c>
      <c r="O8" s="53" t="s">
        <v>705</v>
      </c>
      <c r="P8" s="53" t="s">
        <v>707</v>
      </c>
    </row>
    <row r="9" spans="3:16" ht="15.75" thickBot="1" x14ac:dyDescent="0.3">
      <c r="C9" s="124"/>
      <c r="D9" s="56" t="s">
        <v>709</v>
      </c>
      <c r="E9" s="56" t="s">
        <v>711</v>
      </c>
      <c r="F9" s="56" t="s">
        <v>713</v>
      </c>
      <c r="H9" s="123" t="s">
        <v>162</v>
      </c>
      <c r="I9" s="55" t="s">
        <v>654</v>
      </c>
      <c r="J9" s="55" t="str">
        <f>FIXED(-0.014,4)</f>
        <v>-0.0140</v>
      </c>
      <c r="K9" s="55" t="s">
        <v>657</v>
      </c>
      <c r="L9" s="57" t="s">
        <v>691</v>
      </c>
      <c r="M9" s="61">
        <v>3558</v>
      </c>
      <c r="N9" s="69" t="s">
        <v>708</v>
      </c>
      <c r="O9" s="55" t="s">
        <v>710</v>
      </c>
      <c r="P9" s="55" t="s">
        <v>712</v>
      </c>
    </row>
    <row r="10" spans="3:16" ht="15.75" thickBot="1" x14ac:dyDescent="0.3">
      <c r="C10" s="125" t="s">
        <v>163</v>
      </c>
      <c r="D10" s="53" t="s">
        <v>714</v>
      </c>
      <c r="E10" s="53" t="s">
        <v>716</v>
      </c>
      <c r="F10" s="53" t="s">
        <v>718</v>
      </c>
      <c r="H10" s="124"/>
      <c r="I10" s="56" t="s">
        <v>655</v>
      </c>
      <c r="J10" s="56" t="s">
        <v>656</v>
      </c>
      <c r="K10" s="56" t="s">
        <v>658</v>
      </c>
      <c r="L10" s="62" t="s">
        <v>692</v>
      </c>
      <c r="M10" s="27">
        <v>0.38379999999999997</v>
      </c>
      <c r="N10" s="70" t="s">
        <v>709</v>
      </c>
      <c r="O10" s="56" t="s">
        <v>711</v>
      </c>
      <c r="P10" s="56" t="s">
        <v>713</v>
      </c>
    </row>
    <row r="11" spans="3:16" x14ac:dyDescent="0.25">
      <c r="C11" s="126"/>
      <c r="D11" s="54" t="s">
        <v>715</v>
      </c>
      <c r="E11" s="54" t="s">
        <v>717</v>
      </c>
      <c r="F11" s="54" t="s">
        <v>719</v>
      </c>
      <c r="H11" s="125" t="s">
        <v>163</v>
      </c>
      <c r="I11" s="53" t="s">
        <v>659</v>
      </c>
      <c r="J11" s="53" t="s">
        <v>661</v>
      </c>
      <c r="K11" s="53" t="s">
        <v>663</v>
      </c>
      <c r="L11" s="59" t="s">
        <v>691</v>
      </c>
      <c r="M11" s="52">
        <v>5553</v>
      </c>
      <c r="N11" s="67" t="s">
        <v>714</v>
      </c>
      <c r="O11" s="53" t="s">
        <v>716</v>
      </c>
      <c r="P11" s="53" t="s">
        <v>718</v>
      </c>
    </row>
    <row r="12" spans="3:16" x14ac:dyDescent="0.25">
      <c r="C12" s="125" t="s">
        <v>164</v>
      </c>
      <c r="D12" s="53" t="s">
        <v>720</v>
      </c>
      <c r="E12" s="53" t="s">
        <v>722</v>
      </c>
      <c r="F12" s="53" t="s">
        <v>724</v>
      </c>
      <c r="H12" s="126"/>
      <c r="I12" s="54" t="s">
        <v>660</v>
      </c>
      <c r="J12" s="54" t="s">
        <v>662</v>
      </c>
      <c r="K12" s="54" t="s">
        <v>664</v>
      </c>
      <c r="L12" s="58" t="s">
        <v>692</v>
      </c>
      <c r="M12" s="12">
        <v>0.42249999999999999</v>
      </c>
      <c r="N12" s="68" t="s">
        <v>715</v>
      </c>
      <c r="O12" s="54" t="s">
        <v>717</v>
      </c>
      <c r="P12" s="54" t="s">
        <v>719</v>
      </c>
    </row>
    <row r="13" spans="3:16" x14ac:dyDescent="0.25">
      <c r="C13" s="125"/>
      <c r="D13" s="53" t="s">
        <v>721</v>
      </c>
      <c r="E13" s="53" t="s">
        <v>723</v>
      </c>
      <c r="F13" s="53" t="s">
        <v>725</v>
      </c>
      <c r="H13" s="125" t="s">
        <v>164</v>
      </c>
      <c r="I13" s="53" t="s">
        <v>665</v>
      </c>
      <c r="J13" s="53" t="s">
        <v>667</v>
      </c>
      <c r="K13" s="53" t="s">
        <v>669</v>
      </c>
      <c r="L13" s="59" t="s">
        <v>691</v>
      </c>
      <c r="M13" s="52">
        <v>2955</v>
      </c>
      <c r="N13" s="67" t="s">
        <v>720</v>
      </c>
      <c r="O13" s="53" t="s">
        <v>722</v>
      </c>
      <c r="P13" s="53" t="s">
        <v>724</v>
      </c>
    </row>
    <row r="14" spans="3:16" x14ac:dyDescent="0.25">
      <c r="C14" s="123" t="s">
        <v>165</v>
      </c>
      <c r="D14" s="55" t="s">
        <v>726</v>
      </c>
      <c r="E14" s="55" t="s">
        <v>728</v>
      </c>
      <c r="F14" s="55" t="s">
        <v>730</v>
      </c>
      <c r="H14" s="125"/>
      <c r="I14" s="53" t="s">
        <v>666</v>
      </c>
      <c r="J14" s="53" t="s">
        <v>668</v>
      </c>
      <c r="K14" s="53" t="s">
        <v>670</v>
      </c>
      <c r="L14" s="58" t="s">
        <v>692</v>
      </c>
      <c r="M14" s="12">
        <v>0.40820000000000001</v>
      </c>
      <c r="N14" s="67" t="s">
        <v>721</v>
      </c>
      <c r="O14" s="53" t="s">
        <v>723</v>
      </c>
      <c r="P14" s="53" t="s">
        <v>725</v>
      </c>
    </row>
    <row r="15" spans="3:16" ht="15.75" thickBot="1" x14ac:dyDescent="0.3">
      <c r="C15" s="124"/>
      <c r="D15" s="56" t="s">
        <v>727</v>
      </c>
      <c r="E15" s="56" t="s">
        <v>729</v>
      </c>
      <c r="F15" s="56" t="s">
        <v>731</v>
      </c>
      <c r="H15" s="123" t="s">
        <v>165</v>
      </c>
      <c r="I15" s="55" t="s">
        <v>671</v>
      </c>
      <c r="J15" s="55" t="s">
        <v>673</v>
      </c>
      <c r="K15" s="55" t="s">
        <v>675</v>
      </c>
      <c r="L15" s="57" t="s">
        <v>691</v>
      </c>
      <c r="M15" s="61">
        <v>2598</v>
      </c>
      <c r="N15" s="69" t="s">
        <v>726</v>
      </c>
      <c r="O15" s="55" t="s">
        <v>728</v>
      </c>
      <c r="P15" s="55" t="s">
        <v>730</v>
      </c>
    </row>
    <row r="16" spans="3:16" ht="15.75" thickBot="1" x14ac:dyDescent="0.3">
      <c r="C16" s="125" t="s">
        <v>166</v>
      </c>
      <c r="D16" s="53" t="s">
        <v>732</v>
      </c>
      <c r="E16" s="53" t="s">
        <v>734</v>
      </c>
      <c r="F16" s="53" t="s">
        <v>736</v>
      </c>
      <c r="H16" s="124"/>
      <c r="I16" s="56" t="s">
        <v>672</v>
      </c>
      <c r="J16" s="56" t="s">
        <v>674</v>
      </c>
      <c r="K16" s="56" t="s">
        <v>676</v>
      </c>
      <c r="L16" s="62" t="s">
        <v>692</v>
      </c>
      <c r="M16" s="27">
        <v>0.42759999999999998</v>
      </c>
      <c r="N16" s="70" t="s">
        <v>727</v>
      </c>
      <c r="O16" s="56" t="s">
        <v>729</v>
      </c>
      <c r="P16" s="56" t="s">
        <v>731</v>
      </c>
    </row>
    <row r="17" spans="3:16" x14ac:dyDescent="0.25">
      <c r="C17" s="126"/>
      <c r="D17" s="60" t="s">
        <v>733</v>
      </c>
      <c r="E17" s="54" t="s">
        <v>735</v>
      </c>
      <c r="F17" s="54" t="s">
        <v>737</v>
      </c>
      <c r="H17" s="125" t="s">
        <v>166</v>
      </c>
      <c r="I17" s="53" t="str">
        <f>FIXED(-0.157,4)</f>
        <v>-0.1570</v>
      </c>
      <c r="J17" s="53" t="s">
        <v>677</v>
      </c>
      <c r="K17" s="53" t="s">
        <v>679</v>
      </c>
      <c r="L17" s="59" t="s">
        <v>691</v>
      </c>
      <c r="M17" s="52">
        <v>2930</v>
      </c>
      <c r="N17" s="67" t="s">
        <v>732</v>
      </c>
      <c r="O17" s="53" t="s">
        <v>734</v>
      </c>
      <c r="P17" s="53" t="s">
        <v>736</v>
      </c>
    </row>
    <row r="18" spans="3:16" x14ac:dyDescent="0.25">
      <c r="C18" s="123" t="s">
        <v>167</v>
      </c>
      <c r="D18" s="55" t="s">
        <v>738</v>
      </c>
      <c r="E18" s="55" t="s">
        <v>740</v>
      </c>
      <c r="F18" s="55" t="s">
        <v>742</v>
      </c>
      <c r="H18" s="126"/>
      <c r="I18" s="60" t="s">
        <v>693</v>
      </c>
      <c r="J18" s="54" t="s">
        <v>678</v>
      </c>
      <c r="K18" s="54" t="s">
        <v>680</v>
      </c>
      <c r="L18" s="58" t="s">
        <v>692</v>
      </c>
      <c r="M18" s="12">
        <v>0.38300000000000001</v>
      </c>
      <c r="N18" s="71" t="s">
        <v>733</v>
      </c>
      <c r="O18" s="54" t="s">
        <v>735</v>
      </c>
      <c r="P18" s="54" t="s">
        <v>737</v>
      </c>
    </row>
    <row r="19" spans="3:16" x14ac:dyDescent="0.25">
      <c r="C19" s="126"/>
      <c r="D19" s="54" t="s">
        <v>739</v>
      </c>
      <c r="E19" s="54" t="s">
        <v>741</v>
      </c>
      <c r="F19" s="54" t="s">
        <v>743</v>
      </c>
      <c r="H19" s="123" t="s">
        <v>167</v>
      </c>
      <c r="I19" s="55" t="str">
        <f>FIXED(0.086,4)</f>
        <v>0.0860</v>
      </c>
      <c r="J19" s="55" t="s">
        <v>682</v>
      </c>
      <c r="K19" s="55" t="s">
        <v>684</v>
      </c>
      <c r="L19" s="59" t="s">
        <v>691</v>
      </c>
      <c r="M19" s="52">
        <v>1451</v>
      </c>
      <c r="N19" s="69" t="s">
        <v>738</v>
      </c>
      <c r="O19" s="55" t="s">
        <v>740</v>
      </c>
      <c r="P19" s="55" t="s">
        <v>742</v>
      </c>
    </row>
    <row r="20" spans="3:16" x14ac:dyDescent="0.25">
      <c r="C20" s="123" t="s">
        <v>168</v>
      </c>
      <c r="D20" s="55" t="s">
        <v>744</v>
      </c>
      <c r="E20" s="55" t="s">
        <v>746</v>
      </c>
      <c r="F20" s="55" t="s">
        <v>748</v>
      </c>
      <c r="H20" s="126"/>
      <c r="I20" s="54" t="s">
        <v>681</v>
      </c>
      <c r="J20" s="54" t="s">
        <v>683</v>
      </c>
      <c r="K20" s="54" t="s">
        <v>685</v>
      </c>
      <c r="L20" s="58" t="s">
        <v>692</v>
      </c>
      <c r="M20" s="12">
        <v>0.39429999999999998</v>
      </c>
      <c r="N20" s="68" t="s">
        <v>739</v>
      </c>
      <c r="O20" s="54" t="s">
        <v>741</v>
      </c>
      <c r="P20" s="54" t="s">
        <v>743</v>
      </c>
    </row>
    <row r="21" spans="3:16" ht="15.75" thickBot="1" x14ac:dyDescent="0.3">
      <c r="C21" s="124"/>
      <c r="D21" s="56" t="s">
        <v>745</v>
      </c>
      <c r="E21" s="56" t="s">
        <v>747</v>
      </c>
      <c r="F21" s="56" t="s">
        <v>749</v>
      </c>
      <c r="H21" s="123" t="s">
        <v>168</v>
      </c>
      <c r="I21" s="55" t="s">
        <v>686</v>
      </c>
      <c r="J21" s="55" t="s">
        <v>688</v>
      </c>
      <c r="K21" s="55" t="str">
        <f>FIXED(-0.138,4)</f>
        <v>-0.1380</v>
      </c>
      <c r="L21" s="57" t="s">
        <v>691</v>
      </c>
      <c r="M21" s="61">
        <v>1479</v>
      </c>
      <c r="N21" s="69" t="s">
        <v>744</v>
      </c>
      <c r="O21" s="55" t="s">
        <v>746</v>
      </c>
      <c r="P21" s="55" t="s">
        <v>748</v>
      </c>
    </row>
    <row r="22" spans="3:16" ht="15.75" thickBot="1" x14ac:dyDescent="0.3">
      <c r="H22" s="124"/>
      <c r="I22" s="56" t="s">
        <v>687</v>
      </c>
      <c r="J22" s="56" t="s">
        <v>689</v>
      </c>
      <c r="K22" s="56" t="s">
        <v>690</v>
      </c>
      <c r="L22" s="62" t="s">
        <v>692</v>
      </c>
      <c r="M22" s="27">
        <v>0.38169999999999998</v>
      </c>
      <c r="N22" s="70" t="s">
        <v>745</v>
      </c>
      <c r="O22" s="56" t="s">
        <v>747</v>
      </c>
      <c r="P22" s="56" t="s">
        <v>749</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9"/>
  <sheetViews>
    <sheetView workbookViewId="0">
      <selection activeCell="B9" sqref="B9"/>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row r="6" spans="1:7" x14ac:dyDescent="0.25">
      <c r="A6" t="s">
        <v>758</v>
      </c>
      <c r="B6">
        <v>15021</v>
      </c>
    </row>
    <row r="7" spans="1:7" x14ac:dyDescent="0.25">
      <c r="A7" t="s">
        <v>3</v>
      </c>
      <c r="B7">
        <v>258772.9</v>
      </c>
    </row>
    <row r="8" spans="1:7" x14ac:dyDescent="0.25">
      <c r="A8" t="s">
        <v>4</v>
      </c>
      <c r="B8">
        <v>258795.7</v>
      </c>
    </row>
    <row r="9" spans="1:7" x14ac:dyDescent="0.25">
      <c r="A9" t="s">
        <v>759</v>
      </c>
      <c r="B9">
        <v>-129383.4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row r="9" spans="1:7" x14ac:dyDescent="0.25">
      <c r="A9" t="s">
        <v>758</v>
      </c>
      <c r="B9">
        <v>15228</v>
      </c>
    </row>
    <row r="10" spans="1:7" x14ac:dyDescent="0.25">
      <c r="A10" t="s">
        <v>3</v>
      </c>
      <c r="B10">
        <v>261605.3</v>
      </c>
    </row>
    <row r="11" spans="1:7" x14ac:dyDescent="0.25">
      <c r="A11" t="s">
        <v>4</v>
      </c>
      <c r="B11">
        <v>274152.7</v>
      </c>
    </row>
    <row r="12" spans="1:7" x14ac:dyDescent="0.25">
      <c r="A12" t="s">
        <v>759</v>
      </c>
      <c r="B12">
        <v>-129158.3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row r="9" spans="1:7" x14ac:dyDescent="0.25">
      <c r="A9" t="s">
        <v>758</v>
      </c>
      <c r="B9">
        <v>15021</v>
      </c>
    </row>
    <row r="10" spans="1:7" x14ac:dyDescent="0.25">
      <c r="A10" t="s">
        <v>3</v>
      </c>
      <c r="B10">
        <v>257602.7</v>
      </c>
    </row>
    <row r="11" spans="1:7" x14ac:dyDescent="0.25">
      <c r="A11" t="s">
        <v>4</v>
      </c>
      <c r="B11">
        <v>270072.40000000002</v>
      </c>
    </row>
    <row r="12" spans="1:7" x14ac:dyDescent="0.25">
      <c r="A12" t="s">
        <v>759</v>
      </c>
      <c r="B12">
        <v>-127164.3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I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8" ht="15.75" x14ac:dyDescent="0.25">
      <c r="A1" s="111" t="s">
        <v>606</v>
      </c>
      <c r="B1" s="111"/>
      <c r="C1" s="111"/>
      <c r="D1" s="111"/>
      <c r="E1" s="111"/>
    </row>
    <row r="2" spans="1:8" ht="16.5" thickBot="1" x14ac:dyDescent="0.3">
      <c r="A2" s="112" t="s">
        <v>607</v>
      </c>
      <c r="B2" s="112"/>
      <c r="C2" s="112"/>
      <c r="D2" s="112"/>
      <c r="E2" s="112"/>
    </row>
    <row r="3" spans="1:8" ht="15.75" thickBot="1" x14ac:dyDescent="0.3">
      <c r="A3" s="27"/>
      <c r="B3" s="31" t="s">
        <v>114</v>
      </c>
      <c r="C3" s="31" t="s">
        <v>115</v>
      </c>
      <c r="D3" s="31" t="s">
        <v>116</v>
      </c>
      <c r="E3" s="35" t="s">
        <v>117</v>
      </c>
    </row>
    <row r="4" spans="1:8" x14ac:dyDescent="0.25">
      <c r="A4" s="107" t="s">
        <v>123</v>
      </c>
      <c r="B4" s="28" t="str">
        <f>_xlfn.CONCAT(ROUND(VLOOKUP($G4,'mod1'!$A:$G,2,0),4)," ",VLOOKUP(Table2!$G4,'mod1'!$A:$G,7,0))</f>
        <v xml:space="preserve">-0.0008 </v>
      </c>
      <c r="C4" s="28" t="str">
        <f>_xlfn.CONCAT(ROUND(VLOOKUP($H4,mod1L!$A:$G,2,0),4)," ",VLOOKUP($H4,mod1L!$A:$G,7,0))</f>
        <v xml:space="preserve">0.0671 </v>
      </c>
      <c r="D4" s="28" t="str">
        <f>_xlfn.CONCAT(ROUND(VLOOKUP($G4,'mod1.fr'!$A:$G,2,0),4)," ",VLOOKUP(Table2!$G4,'mod1.fr'!$A:$G,7,0))</f>
        <v xml:space="preserve">0.0366 </v>
      </c>
      <c r="E4" s="28" t="str">
        <f>_xlfn.CONCAT(ROUND(VLOOKUP($H4,mod1L.fr!$A:$G,2,0),4)," ",VLOOKUP($H4,mod1L.fr!$A:$G,7,0))</f>
        <v>0.129 *</v>
      </c>
      <c r="G4" t="s">
        <v>120</v>
      </c>
      <c r="H4" t="s">
        <v>121</v>
      </c>
    </row>
    <row r="5" spans="1:8" x14ac:dyDescent="0.25">
      <c r="A5" s="108"/>
      <c r="B5" s="29" t="str">
        <f>_xlfn.CONCAT("(",ROUND(VLOOKUP($G4,'mod1'!$A:$G,4,0),4),")")</f>
        <v>(0.052)</v>
      </c>
      <c r="C5" s="29" t="str">
        <f>_xlfn.CONCAT("(",ROUND(VLOOKUP($H4,mod1L!$A:$G,4,0),4),")")</f>
        <v>(0.0486)</v>
      </c>
      <c r="D5" s="29" t="str">
        <f>_xlfn.CONCAT("(",ROUND(VLOOKUP($G4,'mod1.fr'!$A:$G,4,0),4),")")</f>
        <v>(0.0643)</v>
      </c>
      <c r="E5" s="29" t="str">
        <f>_xlfn.CONCAT("(",ROUND(VLOOKUP($H4,mod1L.fr!$A:$G,4,0),4),")")</f>
        <v>(0.0609)</v>
      </c>
    </row>
    <row r="6" spans="1:8" x14ac:dyDescent="0.25">
      <c r="A6" s="107" t="s">
        <v>0</v>
      </c>
      <c r="B6" s="28" t="str">
        <f>_xlfn.CONCAT(ROUND(VLOOKUP($G6,'mod1'!$A:$G,2,0),4)," ",VLOOKUP(Table2!$G6,'mod1'!$A:$G,7,0))</f>
        <v>-0.1025 ***</v>
      </c>
      <c r="C6" s="28" t="str">
        <f>_xlfn.CONCAT(ROUND(VLOOKUP($H6,mod1L!$A:$G,2,0),4)," ",VLOOKUP($H6,mod1L!$A:$G,7,0))</f>
        <v>-0.1262 ***</v>
      </c>
      <c r="D6" s="28" t="str">
        <f>_xlfn.CONCAT(ROUND(VLOOKUP($G6,'mod1.fr'!$A:$G,2,0),4)," ",VLOOKUP(Table2!$G6,'mod1.fr'!$A:$G,7,0))</f>
        <v>-0.1398 ***</v>
      </c>
      <c r="E6" s="28" t="str">
        <f>_xlfn.CONCAT(ROUND(VLOOKUP($H6,mod1L.fr!$A:$G,2,0),4)," ",VLOOKUP($H6,mod1L.fr!$A:$G,7,0))</f>
        <v>-0.1822 ***</v>
      </c>
      <c r="G6" t="s">
        <v>10</v>
      </c>
      <c r="H6" t="s">
        <v>13</v>
      </c>
    </row>
    <row r="7" spans="1:8" x14ac:dyDescent="0.25">
      <c r="A7" s="108" t="s">
        <v>1</v>
      </c>
      <c r="B7" s="29" t="str">
        <f>_xlfn.CONCAT("(",ROUND(VLOOKUP($G6,'mod1'!$A:$G,4,0),4),")")</f>
        <v>(0.0197)</v>
      </c>
      <c r="C7" s="29" t="str">
        <f>_xlfn.CONCAT("(",ROUND(VLOOKUP($H6,mod1L!$A:$G,4,0),4),")")</f>
        <v>(0.0198)</v>
      </c>
      <c r="D7" s="29" t="str">
        <f>_xlfn.CONCAT("(",ROUND(VLOOKUP($G6,'mod1.fr'!$A:$G,4,0),4),")")</f>
        <v>(0.0242)</v>
      </c>
      <c r="E7" s="29" t="str">
        <f>_xlfn.CONCAT("(",ROUND(VLOOKUP($H6,mod1L.fr!$A:$G,4,0),4),")")</f>
        <v>(0.0242)</v>
      </c>
    </row>
    <row r="8" spans="1:8" x14ac:dyDescent="0.25">
      <c r="A8" s="107" t="s">
        <v>2</v>
      </c>
      <c r="B8" s="28" t="str">
        <f>_xlfn.CONCAT(ROUND(VLOOKUP($G8,'mod1'!$A:$G,2,0),4)," ",VLOOKUP(Table2!$G8,'mod1'!$A:$G,7,0))</f>
        <v>-0.2022 ***</v>
      </c>
      <c r="C8" s="28" t="str">
        <f>_xlfn.CONCAT(ROUND(VLOOKUP($H8,mod1L!$A:$G,2,0),4)," ",VLOOKUP($H8,mod1L!$A:$G,7,0))</f>
        <v>-0.2107 ***</v>
      </c>
      <c r="D8" s="28" t="str">
        <f>_xlfn.CONCAT(ROUND(VLOOKUP($G8,'mod1.fr'!$A:$G,2,0),4)," ",VLOOKUP(Table2!$G8,'mod1.fr'!$A:$G,7,0))</f>
        <v>-0.2843 ***</v>
      </c>
      <c r="E8" s="28" t="str">
        <f>_xlfn.CONCAT(ROUND(VLOOKUP($H8,mod1L.fr!$A:$G,2,0),4)," ",VLOOKUP($H8,mod1L.fr!$A:$G,7,0))</f>
        <v>-0.3043 ***</v>
      </c>
      <c r="G8" t="s">
        <v>12</v>
      </c>
      <c r="H8" t="s">
        <v>14</v>
      </c>
    </row>
    <row r="9" spans="1:8" x14ac:dyDescent="0.25">
      <c r="A9" s="108"/>
      <c r="B9" s="29" t="str">
        <f>_xlfn.CONCAT("(",ROUND(VLOOKUP($G8,'mod1'!$A:$G,4,0),4),")")</f>
        <v>(0.0203)</v>
      </c>
      <c r="C9" s="29" t="str">
        <f>_xlfn.CONCAT("(",ROUND(VLOOKUP($H8,mod1L!$A:$G,4,0),4),")")</f>
        <v>(0.0209)</v>
      </c>
      <c r="D9" s="29" t="str">
        <f>_xlfn.CONCAT("(",ROUND(VLOOKUP($G8,'mod1.fr'!$A:$G,4,0),4),")")</f>
        <v>(0.0271)</v>
      </c>
      <c r="E9" s="29" t="str">
        <f>_xlfn.CONCAT("(",ROUND(VLOOKUP($H8,mod1L.fr!$A:$G,4,0),4),")")</f>
        <v>(0.0278)</v>
      </c>
    </row>
    <row r="10" spans="1:8" ht="15.75" thickBot="1" x14ac:dyDescent="0.3">
      <c r="A10" s="30" t="s">
        <v>113</v>
      </c>
      <c r="B10" s="32"/>
      <c r="C10" s="32"/>
      <c r="D10" s="32" t="str">
        <f>FIXED('mod1.fr'!C7,4)</f>
        <v>0.4704</v>
      </c>
      <c r="E10" s="32" t="str">
        <f>FIXED(mod1L.fr!C7,4)</f>
        <v>0.4732</v>
      </c>
    </row>
    <row r="11" spans="1:8" x14ac:dyDescent="0.25">
      <c r="A11" s="11" t="s">
        <v>109</v>
      </c>
      <c r="B11" s="33">
        <v>15228</v>
      </c>
      <c r="C11" s="33">
        <v>15021</v>
      </c>
      <c r="D11" s="33">
        <v>15228</v>
      </c>
      <c r="E11" s="33">
        <v>15021</v>
      </c>
    </row>
    <row r="12" spans="1:8" x14ac:dyDescent="0.25">
      <c r="A12" s="11" t="s">
        <v>3</v>
      </c>
      <c r="B12" s="34" t="str">
        <f>FIXED('mod1'!B8,2)</f>
        <v>262,774.30</v>
      </c>
      <c r="C12" s="34" t="str">
        <f>FIXED(mod1L!B7,2)</f>
        <v>258,772.90</v>
      </c>
      <c r="D12" s="34" t="str">
        <f>FIXED('mod1.fr'!B10,2)</f>
        <v>261,605.30</v>
      </c>
      <c r="E12" s="34" t="str">
        <f>FIXED(mod1L.fr!B10,2)</f>
        <v>257,602.70</v>
      </c>
    </row>
    <row r="13" spans="1:8" x14ac:dyDescent="0.25">
      <c r="A13" s="11" t="s">
        <v>4</v>
      </c>
      <c r="B13" s="34" t="str">
        <f>FIXED('mod1'!B9,2)</f>
        <v>262,797.20</v>
      </c>
      <c r="C13" s="34" t="str">
        <f>FIXED(mod1L!B8,2)</f>
        <v>258,795.70</v>
      </c>
      <c r="D13" s="34" t="str">
        <f>FIXED('mod1.fr'!B11,2)</f>
        <v>274,152.70</v>
      </c>
      <c r="E13" s="34" t="str">
        <f>FIXED(mod1L.fr!B11,2)</f>
        <v>270,072.40</v>
      </c>
    </row>
    <row r="14" spans="1:8" ht="15.75" thickBot="1" x14ac:dyDescent="0.3">
      <c r="A14" s="27" t="s">
        <v>110</v>
      </c>
      <c r="B14" s="34" t="str">
        <f>FIXED('mod1'!B10,2)</f>
        <v>-131,384.20</v>
      </c>
      <c r="C14" s="34" t="str">
        <f>FIXED(mod1L!B9,2)</f>
        <v>-129,383.40</v>
      </c>
      <c r="D14" s="34" t="str">
        <f>FIXED('mod1.fr'!B12,2)</f>
        <v>-129,158.30</v>
      </c>
      <c r="E14" s="34" t="str">
        <f>FIXED(mod1L.fr!B12,2)</f>
        <v>-127,164.30</v>
      </c>
    </row>
    <row r="15" spans="1:8" x14ac:dyDescent="0.25">
      <c r="A15" s="109" t="s">
        <v>608</v>
      </c>
      <c r="B15" s="109"/>
      <c r="C15" s="109"/>
      <c r="D15" s="109"/>
      <c r="E15" s="109"/>
    </row>
    <row r="16" spans="1:8" x14ac:dyDescent="0.25">
      <c r="A16" s="110"/>
      <c r="B16" s="110"/>
      <c r="C16" s="110"/>
      <c r="D16" s="110"/>
      <c r="E16" s="110"/>
    </row>
    <row r="17" spans="1:5" x14ac:dyDescent="0.25">
      <c r="A17" s="110"/>
      <c r="B17" s="110"/>
      <c r="C17" s="110"/>
      <c r="D17" s="110"/>
      <c r="E17" s="110"/>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4"/>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-5.4207600000000002E-2</v>
      </c>
      <c r="C2" s="10">
        <v>0.94723550000000001</v>
      </c>
      <c r="D2" s="10">
        <v>5.2493900000000003E-2</v>
      </c>
      <c r="E2" s="10">
        <v>-1.0329999999999999</v>
      </c>
      <c r="F2">
        <v>0.30176999999999998</v>
      </c>
      <c r="J2" s="1"/>
      <c r="K2" s="1"/>
      <c r="L2" s="1"/>
      <c r="N2" s="1"/>
    </row>
    <row r="3" spans="1:14" x14ac:dyDescent="0.25">
      <c r="A3" t="s">
        <v>10</v>
      </c>
      <c r="B3" s="10">
        <v>-2.8284699999999999E-2</v>
      </c>
      <c r="C3" s="10">
        <v>0.97211159999999996</v>
      </c>
      <c r="D3" s="10">
        <v>2.12578E-2</v>
      </c>
      <c r="E3" s="10">
        <v>-1.331</v>
      </c>
      <c r="F3" s="1">
        <v>0.183336</v>
      </c>
      <c r="J3" s="1"/>
      <c r="K3" s="1"/>
      <c r="L3" s="1"/>
      <c r="N3" s="1"/>
    </row>
    <row r="4" spans="1:14" x14ac:dyDescent="0.25">
      <c r="A4" t="s">
        <v>12</v>
      </c>
      <c r="B4" s="10">
        <v>-7.4317999999999995E-2</v>
      </c>
      <c r="C4" s="10">
        <v>0.92837639999999999</v>
      </c>
      <c r="D4" s="10">
        <v>2.4287599999999999E-2</v>
      </c>
      <c r="E4" s="10">
        <v>-3.06</v>
      </c>
      <c r="F4">
        <v>2.2139999999999998E-3</v>
      </c>
      <c r="G4" t="s">
        <v>22</v>
      </c>
      <c r="J4" s="1"/>
      <c r="K4" s="1"/>
      <c r="L4" s="1"/>
      <c r="N4" s="1"/>
    </row>
    <row r="5" spans="1:14" x14ac:dyDescent="0.25">
      <c r="A5" t="s">
        <v>124</v>
      </c>
      <c r="B5" s="10">
        <v>6.1679299999999999E-2</v>
      </c>
      <c r="C5" s="10">
        <v>1.0636212</v>
      </c>
      <c r="D5" s="10">
        <v>1.82796E-2</v>
      </c>
      <c r="E5" s="10">
        <v>3.3740000000000001</v>
      </c>
      <c r="F5" s="1">
        <v>7.3999999999999999E-4</v>
      </c>
      <c r="G5" t="s">
        <v>11</v>
      </c>
      <c r="J5" s="1"/>
      <c r="K5" s="1"/>
      <c r="L5" s="1"/>
      <c r="N5" s="1"/>
    </row>
    <row r="6" spans="1:14" x14ac:dyDescent="0.25">
      <c r="A6" t="s">
        <v>24</v>
      </c>
      <c r="B6" s="10">
        <v>-1.54459E-2</v>
      </c>
      <c r="C6" s="10">
        <v>0.98467280000000001</v>
      </c>
      <c r="D6" s="10">
        <v>2.40469E-2</v>
      </c>
      <c r="E6" s="10">
        <v>-0.64200000000000002</v>
      </c>
      <c r="F6" s="1">
        <v>0.52066400000000002</v>
      </c>
      <c r="J6" s="1"/>
      <c r="K6" s="1"/>
      <c r="L6" s="1"/>
      <c r="N6" s="1"/>
    </row>
    <row r="7" spans="1:14" x14ac:dyDescent="0.25">
      <c r="A7" t="s">
        <v>23</v>
      </c>
      <c r="B7" s="10">
        <v>-0.14764289999999999</v>
      </c>
      <c r="C7" s="10">
        <v>0.86273909999999998</v>
      </c>
      <c r="D7" s="10">
        <v>2.1773500000000001E-2</v>
      </c>
      <c r="E7" s="10">
        <v>-6.7809999999999997</v>
      </c>
      <c r="F7" s="1">
        <v>1.1900000000000001E-11</v>
      </c>
      <c r="G7" t="s">
        <v>11</v>
      </c>
      <c r="J7" s="1"/>
      <c r="K7" s="1"/>
      <c r="L7" s="1"/>
      <c r="N7" s="1"/>
    </row>
    <row r="8" spans="1:14" x14ac:dyDescent="0.25">
      <c r="A8" t="s">
        <v>25</v>
      </c>
      <c r="B8" s="10">
        <v>3.3733899999999997E-2</v>
      </c>
      <c r="C8" s="10">
        <v>1.0343093000000001</v>
      </c>
      <c r="D8" s="10">
        <v>2.6766399999999999E-2</v>
      </c>
      <c r="E8" s="10">
        <v>1.26</v>
      </c>
      <c r="F8">
        <v>0.20755899999999999</v>
      </c>
      <c r="J8" s="1"/>
      <c r="K8" s="1"/>
      <c r="L8" s="1"/>
      <c r="N8" s="1"/>
    </row>
    <row r="9" spans="1:14" x14ac:dyDescent="0.25">
      <c r="A9" t="s">
        <v>26</v>
      </c>
      <c r="B9" s="10">
        <v>-7.3025900000000005E-2</v>
      </c>
      <c r="C9" s="10">
        <v>0.92957679999999998</v>
      </c>
      <c r="D9" s="10">
        <v>4.6240099999999999E-2</v>
      </c>
      <c r="E9" s="10">
        <v>-1.579</v>
      </c>
      <c r="F9">
        <v>0.114273</v>
      </c>
      <c r="J9" s="1"/>
      <c r="K9" s="1"/>
      <c r="L9" s="1"/>
      <c r="N9" s="1"/>
    </row>
    <row r="10" spans="1:14" x14ac:dyDescent="0.25">
      <c r="A10" t="s">
        <v>30</v>
      </c>
      <c r="B10" s="10">
        <v>0.1712216</v>
      </c>
      <c r="C10" s="10">
        <v>1.1867536999999999</v>
      </c>
      <c r="D10" s="10">
        <v>2.56365E-2</v>
      </c>
      <c r="E10" s="10">
        <v>6.6790000000000003</v>
      </c>
      <c r="F10" s="1">
        <v>2.4099999999999999E-11</v>
      </c>
      <c r="G10" t="s">
        <v>11</v>
      </c>
      <c r="J10" s="1"/>
      <c r="K10" s="1"/>
      <c r="L10" s="1"/>
      <c r="N10" s="1"/>
    </row>
    <row r="11" spans="1:14" x14ac:dyDescent="0.25">
      <c r="A11" t="s">
        <v>27</v>
      </c>
      <c r="B11" s="10">
        <v>0.15177070000000001</v>
      </c>
      <c r="C11" s="10">
        <v>1.1638933</v>
      </c>
      <c r="D11" s="10">
        <v>4.0016900000000001E-2</v>
      </c>
      <c r="E11" s="10">
        <v>3.7930000000000001</v>
      </c>
      <c r="F11" s="1">
        <v>1.4899999999999999E-4</v>
      </c>
      <c r="G11" t="s">
        <v>11</v>
      </c>
      <c r="J11" s="1"/>
      <c r="K11" s="1"/>
      <c r="L11" s="1"/>
      <c r="N11" s="1"/>
    </row>
    <row r="12" spans="1:14" x14ac:dyDescent="0.25">
      <c r="A12" t="s">
        <v>29</v>
      </c>
      <c r="B12" s="10">
        <v>8.3969699999999994E-2</v>
      </c>
      <c r="C12" s="10">
        <v>1.0875958999999999</v>
      </c>
      <c r="D12" s="10">
        <v>2.3486400000000001E-2</v>
      </c>
      <c r="E12" s="10">
        <v>3.5750000000000002</v>
      </c>
      <c r="F12">
        <v>3.5E-4</v>
      </c>
      <c r="G12" t="s">
        <v>11</v>
      </c>
      <c r="J12" s="1"/>
      <c r="K12" s="1"/>
      <c r="L12" s="1"/>
      <c r="N12" s="1"/>
    </row>
    <row r="13" spans="1:14" x14ac:dyDescent="0.25">
      <c r="A13" t="s">
        <v>28</v>
      </c>
      <c r="B13" s="10">
        <v>0.1063482</v>
      </c>
      <c r="C13" s="10">
        <v>1.1122091000000001</v>
      </c>
      <c r="D13" s="10">
        <v>6.2345600000000001E-2</v>
      </c>
      <c r="E13" s="10">
        <v>1.706</v>
      </c>
      <c r="F13">
        <v>8.8048000000000001E-2</v>
      </c>
      <c r="G13" t="s">
        <v>42</v>
      </c>
      <c r="J13" s="1"/>
      <c r="K13" s="1"/>
      <c r="L13" s="1"/>
      <c r="N13" s="1"/>
    </row>
    <row r="14" spans="1:14" x14ac:dyDescent="0.25">
      <c r="A14" t="s">
        <v>172</v>
      </c>
      <c r="B14" s="10">
        <v>4.2605499999999998E-2</v>
      </c>
      <c r="C14" s="10">
        <v>1.0435261</v>
      </c>
      <c r="D14" s="10">
        <v>2.9437600000000001E-2</v>
      </c>
      <c r="E14" s="10">
        <v>1.4470000000000001</v>
      </c>
      <c r="F14" s="1">
        <v>0.147809</v>
      </c>
      <c r="J14" s="1"/>
      <c r="K14" s="1"/>
      <c r="L14" s="1"/>
      <c r="N14" s="1"/>
    </row>
    <row r="15" spans="1:14" x14ac:dyDescent="0.25">
      <c r="A15" t="s">
        <v>31</v>
      </c>
      <c r="B15" s="10">
        <v>-8.6825899999999998E-2</v>
      </c>
      <c r="C15" s="10">
        <v>0.91683669999999995</v>
      </c>
      <c r="D15" s="10">
        <v>5.2090000000000001E-3</v>
      </c>
      <c r="E15" s="10">
        <v>-16.667999999999999</v>
      </c>
      <c r="F15" t="s">
        <v>119</v>
      </c>
      <c r="G15" t="s">
        <v>11</v>
      </c>
      <c r="J15" s="1"/>
      <c r="K15" s="1"/>
      <c r="L15" s="1"/>
      <c r="N15" s="1"/>
    </row>
    <row r="16" spans="1:14" x14ac:dyDescent="0.25">
      <c r="A16" t="s">
        <v>32</v>
      </c>
      <c r="B16" s="10">
        <v>1.7894E-2</v>
      </c>
      <c r="C16" s="10">
        <v>1.0180551</v>
      </c>
      <c r="D16" s="10">
        <v>1.29271E-2</v>
      </c>
      <c r="E16" s="10">
        <v>1.3839999999999999</v>
      </c>
      <c r="F16">
        <v>0.16628799999999999</v>
      </c>
      <c r="J16" s="1"/>
      <c r="K16" s="1"/>
      <c r="L16" s="1"/>
      <c r="N16" s="1"/>
    </row>
    <row r="17" spans="1:14" x14ac:dyDescent="0.25">
      <c r="A17" t="s">
        <v>33</v>
      </c>
      <c r="B17" s="10">
        <v>1.1631600000000001E-2</v>
      </c>
      <c r="C17" s="10">
        <v>1.0116996</v>
      </c>
      <c r="D17" s="10">
        <v>3.5036999999999998E-3</v>
      </c>
      <c r="E17" s="10">
        <v>3.32</v>
      </c>
      <c r="F17" s="1">
        <v>9.01E-4</v>
      </c>
      <c r="G17" t="s">
        <v>11</v>
      </c>
      <c r="J17" s="1"/>
      <c r="K17" s="1"/>
      <c r="L17" s="1"/>
      <c r="N17" s="1"/>
    </row>
    <row r="18" spans="1:14" x14ac:dyDescent="0.25">
      <c r="A18" t="s">
        <v>118</v>
      </c>
      <c r="B18" s="10">
        <v>-7.9225000000000007E-3</v>
      </c>
      <c r="C18" s="10">
        <v>0.99210880000000001</v>
      </c>
      <c r="D18" s="10">
        <v>5.4719E-3</v>
      </c>
      <c r="E18" s="10">
        <v>-1.448</v>
      </c>
      <c r="F18" s="1">
        <v>0.14766099999999999</v>
      </c>
      <c r="J18" s="1"/>
      <c r="K18" s="1"/>
      <c r="L18" s="1"/>
      <c r="N18" s="1"/>
    </row>
    <row r="19" spans="1:14" x14ac:dyDescent="0.25">
      <c r="A19" t="s">
        <v>34</v>
      </c>
      <c r="B19" s="10">
        <v>3.6511999999999998E-3</v>
      </c>
      <c r="C19" s="10">
        <v>1.0036578</v>
      </c>
      <c r="D19" s="10">
        <v>3.835E-4</v>
      </c>
      <c r="E19" s="10">
        <v>9.5210000000000008</v>
      </c>
      <c r="F19" s="1" t="s">
        <v>119</v>
      </c>
      <c r="G19" t="s">
        <v>11</v>
      </c>
      <c r="J19" s="1"/>
      <c r="K19" s="1"/>
      <c r="L19" s="1"/>
      <c r="N19" s="1"/>
    </row>
    <row r="20" spans="1:14" x14ac:dyDescent="0.25">
      <c r="A20" t="s">
        <v>35</v>
      </c>
      <c r="B20" s="10">
        <v>-1.067E-3</v>
      </c>
      <c r="C20" s="10">
        <v>0.99893350000000003</v>
      </c>
      <c r="D20" s="10">
        <v>1.8200000000000001E-4</v>
      </c>
      <c r="E20" s="10">
        <v>-5.8639999999999999</v>
      </c>
      <c r="F20" s="1">
        <v>4.5200000000000001E-9</v>
      </c>
      <c r="G20" t="s">
        <v>11</v>
      </c>
      <c r="J20" s="1"/>
      <c r="K20" s="1"/>
      <c r="L20" s="1"/>
      <c r="N20" s="1"/>
    </row>
    <row r="21" spans="1:14" x14ac:dyDescent="0.25">
      <c r="A21" t="s">
        <v>36</v>
      </c>
      <c r="B21" s="10">
        <v>4.1669999999999999E-4</v>
      </c>
      <c r="C21" s="10">
        <v>1.0004168</v>
      </c>
      <c r="D21" s="10">
        <v>9.6199999999999994E-5</v>
      </c>
      <c r="E21" s="10">
        <v>4.3319999999999999</v>
      </c>
      <c r="F21" s="1">
        <v>1.4800000000000001E-5</v>
      </c>
      <c r="G21" t="s">
        <v>11</v>
      </c>
      <c r="J21" s="1"/>
      <c r="K21" s="1"/>
      <c r="L21" s="1"/>
      <c r="N21" s="1"/>
    </row>
    <row r="22" spans="1:14" x14ac:dyDescent="0.25">
      <c r="A22" t="s">
        <v>37</v>
      </c>
      <c r="B22" s="10">
        <v>-1.24771E-2</v>
      </c>
      <c r="C22" s="10">
        <v>0.98760040000000004</v>
      </c>
      <c r="D22" s="10">
        <v>1.8665899999999999E-2</v>
      </c>
      <c r="E22" s="10">
        <v>-0.66800000000000004</v>
      </c>
      <c r="F22">
        <v>0.50385000000000002</v>
      </c>
      <c r="J22" s="1"/>
      <c r="K22" s="1"/>
      <c r="L22" s="1"/>
      <c r="N22" s="1"/>
    </row>
    <row r="23" spans="1:14" x14ac:dyDescent="0.25">
      <c r="A23" t="s">
        <v>38</v>
      </c>
      <c r="B23" s="10">
        <v>-3.55778E-2</v>
      </c>
      <c r="C23" s="10">
        <v>0.96504769999999995</v>
      </c>
      <c r="D23" s="10">
        <v>2.7396E-2</v>
      </c>
      <c r="E23" s="10">
        <v>-1.2989999999999999</v>
      </c>
      <c r="F23" s="1">
        <v>0.19406499999999999</v>
      </c>
      <c r="J23" s="1"/>
      <c r="K23" s="1"/>
      <c r="L23" s="1"/>
      <c r="N23" s="1"/>
    </row>
    <row r="24" spans="1:14" x14ac:dyDescent="0.25">
      <c r="A24" t="s">
        <v>40</v>
      </c>
      <c r="B24" s="10">
        <v>-0.13859560000000001</v>
      </c>
      <c r="C24" s="10">
        <v>0.87058000000000002</v>
      </c>
      <c r="D24" s="10">
        <v>2.84097E-2</v>
      </c>
      <c r="E24" s="10">
        <v>-4.8780000000000001</v>
      </c>
      <c r="F24" s="1">
        <v>1.0699999999999999E-6</v>
      </c>
      <c r="G24" t="s">
        <v>11</v>
      </c>
      <c r="J24" s="1"/>
      <c r="K24" s="1"/>
      <c r="L24" s="1"/>
      <c r="N24" s="1"/>
    </row>
    <row r="25" spans="1:14" x14ac:dyDescent="0.25">
      <c r="A25" t="s">
        <v>41</v>
      </c>
      <c r="B25" s="10">
        <v>-4.55541E-2</v>
      </c>
      <c r="C25" s="10">
        <v>0.95546790000000004</v>
      </c>
      <c r="D25" s="10">
        <v>2.3385800000000002E-2</v>
      </c>
      <c r="E25" s="10">
        <v>-1.948</v>
      </c>
      <c r="F25">
        <v>5.1423000000000003E-2</v>
      </c>
      <c r="G25" t="s">
        <v>42</v>
      </c>
      <c r="J25" s="1"/>
      <c r="N25" s="1"/>
    </row>
    <row r="26" spans="1:14" x14ac:dyDescent="0.25">
      <c r="A26" t="s">
        <v>39</v>
      </c>
      <c r="B26" s="1">
        <v>-8.8185600000000003E-2</v>
      </c>
      <c r="C26" s="1">
        <v>0.91559089999999999</v>
      </c>
      <c r="D26" s="1">
        <v>2.6261900000000001E-2</v>
      </c>
      <c r="E26">
        <v>-3.3580000000000001</v>
      </c>
      <c r="F26">
        <v>7.85E-4</v>
      </c>
      <c r="G26" t="s">
        <v>11</v>
      </c>
    </row>
    <row r="27" spans="1:14" x14ac:dyDescent="0.25">
      <c r="A27" t="s">
        <v>502</v>
      </c>
      <c r="B27" s="1">
        <v>-4.0108699999999997E-2</v>
      </c>
      <c r="C27" s="1">
        <v>0.96068500000000001</v>
      </c>
      <c r="D27" s="1">
        <v>2.3860900000000001E-2</v>
      </c>
      <c r="E27">
        <v>-1.681</v>
      </c>
      <c r="F27">
        <v>9.2774999999999996E-2</v>
      </c>
      <c r="G27" t="s">
        <v>42</v>
      </c>
    </row>
    <row r="28" spans="1:14" x14ac:dyDescent="0.25">
      <c r="A28" t="s">
        <v>503</v>
      </c>
      <c r="B28" s="1">
        <v>-2.7570799999999999E-2</v>
      </c>
      <c r="C28" s="1">
        <v>0.97280580000000005</v>
      </c>
      <c r="D28" s="1">
        <v>2.9025100000000002E-2</v>
      </c>
      <c r="E28">
        <v>-0.95</v>
      </c>
      <c r="F28">
        <v>0.342167</v>
      </c>
    </row>
    <row r="29" spans="1:14" x14ac:dyDescent="0.25">
      <c r="A29" t="s">
        <v>504</v>
      </c>
      <c r="B29" s="1">
        <v>-2.5554199999999999E-2</v>
      </c>
      <c r="C29" s="1">
        <v>0.97476960000000001</v>
      </c>
      <c r="D29" s="1">
        <v>2.5889300000000001E-2</v>
      </c>
      <c r="E29">
        <v>-0.98699999999999999</v>
      </c>
      <c r="F29">
        <v>0.32361600000000001</v>
      </c>
    </row>
    <row r="31" spans="1:14" x14ac:dyDescent="0.25">
      <c r="A31" t="s">
        <v>758</v>
      </c>
      <c r="B31" s="1">
        <v>15228</v>
      </c>
    </row>
    <row r="32" spans="1:14" x14ac:dyDescent="0.25">
      <c r="A32" t="s">
        <v>3</v>
      </c>
      <c r="B32">
        <v>261380.6</v>
      </c>
    </row>
    <row r="33" spans="1:2" x14ac:dyDescent="0.25">
      <c r="A33" t="s">
        <v>4</v>
      </c>
      <c r="B33">
        <v>261594.3</v>
      </c>
    </row>
    <row r="34" spans="1:2" x14ac:dyDescent="0.25">
      <c r="A34" t="s">
        <v>759</v>
      </c>
      <c r="B34">
        <v>-130662.3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8</vt:i4>
      </vt:variant>
    </vt:vector>
  </HeadingPairs>
  <TitlesOfParts>
    <vt:vector size="48"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2023-04-11T20:49:33Z</dcterms:modified>
</cp:coreProperties>
</file>