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08F14E92-6FEE-4178-BACC-67873A0FCB16}" xr6:coauthVersionLast="47" xr6:coauthVersionMax="47" xr10:uidLastSave="{00000000-0000-0000-0000-000000000000}"/>
  <bookViews>
    <workbookView xWindow="0" yWindow="0" windowWidth="14400" windowHeight="15600" firstSheet="19" activeTab="28"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 sheetId="8" r:id="rId12"/>
    <sheet name="mod3.fr" sheetId="9" r:id="rId13"/>
    <sheet name="mod4" sheetId="10" r:id="rId14"/>
    <sheet name="mod4.fr" sheetId="11" r:id="rId15"/>
    <sheet name="Table3" sheetId="12" r:id="rId16"/>
    <sheet name="Interactions by Gender " sheetId="16" r:id="rId17"/>
    <sheet name="Table 4" sheetId="17" r:id="rId18"/>
    <sheet name="outB" sheetId="21" r:id="rId19"/>
    <sheet name="outBF" sheetId="22" r:id="rId20"/>
    <sheet name="outBM" sheetId="23" r:id="rId21"/>
    <sheet name="outW" sheetId="24" r:id="rId22"/>
    <sheet name="outWF" sheetId="25" r:id="rId23"/>
    <sheet name="outWM" sheetId="26" r:id="rId24"/>
    <sheet name="outH" sheetId="27" r:id="rId25"/>
    <sheet name="outHF" sheetId="28" r:id="rId26"/>
    <sheet name="outHM" sheetId="29" r:id="rId27"/>
    <sheet name="Table 5" sheetId="30" r:id="rId28"/>
    <sheet name="Table 5 alt" sheetId="48"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 name="Sheet3" sheetId="49" r:id="rId42"/>
  </sheets>
  <definedNames>
    <definedName name="_xlnm.Print_Area" localSheetId="17">'Table 4'!$B$3:$F$91</definedName>
    <definedName name="_xlnm.Print_Area" localSheetId="27">'Table 5'!$B$1:$K$73</definedName>
    <definedName name="_xlnm.Print_Area" localSheetId="33">'Table 6'!$B$1:$F$69</definedName>
    <definedName name="_xlnm.Print_Area" localSheetId="39">'Table 6 ME'!$B$1:$F$72</definedName>
    <definedName name="_xlnm.Print_Area" localSheetId="34">'Table 7'!$B$2:$K$69</definedName>
    <definedName name="_xlnm.Print_Area" localSheetId="40">'Table 7 ME'!$B$1:$K$68</definedName>
    <definedName name="_xlnm.Print_Area" localSheetId="7">Table2!$A$3:$E$15</definedName>
    <definedName name="_xlnm.Print_Area" localSheetId="15">Table3!$B$2:$F$81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48" l="1"/>
  <c r="E21" i="48"/>
  <c r="D21" i="48"/>
  <c r="F20" i="48"/>
  <c r="E20" i="48"/>
  <c r="D20" i="48"/>
  <c r="F19" i="48"/>
  <c r="E19" i="48"/>
  <c r="D19" i="48"/>
  <c r="F18" i="48"/>
  <c r="E18" i="48"/>
  <c r="D18" i="48"/>
  <c r="F17" i="48"/>
  <c r="E17" i="48"/>
  <c r="D17" i="48"/>
  <c r="F16" i="48"/>
  <c r="E16" i="48"/>
  <c r="D16" i="48"/>
  <c r="F15" i="48"/>
  <c r="E15" i="48"/>
  <c r="D15" i="48"/>
  <c r="F14" i="48"/>
  <c r="E14" i="48"/>
  <c r="D14" i="48"/>
  <c r="F13" i="48"/>
  <c r="E13" i="48"/>
  <c r="D13" i="48"/>
  <c r="F12" i="48"/>
  <c r="E12" i="48"/>
  <c r="D12" i="48"/>
  <c r="F11" i="48"/>
  <c r="E11" i="48"/>
  <c r="D11" i="48"/>
  <c r="F10" i="48"/>
  <c r="E10" i="48"/>
  <c r="D10" i="48"/>
  <c r="F9" i="48"/>
  <c r="E9" i="48"/>
  <c r="D9" i="48"/>
  <c r="F8" i="48"/>
  <c r="E8" i="48"/>
  <c r="D8" i="48"/>
  <c r="F7" i="48"/>
  <c r="E7" i="48"/>
  <c r="D7" i="48"/>
  <c r="F6" i="48"/>
  <c r="E6" i="48"/>
  <c r="D6" i="48"/>
  <c r="F5" i="48"/>
  <c r="E5" i="48"/>
  <c r="D5" i="48"/>
  <c r="F4" i="48"/>
  <c r="E4" i="48"/>
  <c r="D4" i="48"/>
  <c r="F65" i="12"/>
  <c r="E65" i="12"/>
  <c r="F64" i="12"/>
  <c r="E64" i="12"/>
  <c r="C71" i="40"/>
  <c r="E71" i="40"/>
  <c r="C72" i="40"/>
  <c r="C22" i="40"/>
  <c r="K21" i="49"/>
  <c r="I19" i="49"/>
  <c r="I17" i="49"/>
  <c r="J9" i="49"/>
  <c r="K52" i="30"/>
  <c r="J52" i="30"/>
  <c r="I52" i="30"/>
  <c r="H52" i="30"/>
  <c r="G52" i="30"/>
  <c r="F52" i="30"/>
  <c r="E52" i="30"/>
  <c r="D52" i="30"/>
  <c r="C52" i="30"/>
  <c r="K51" i="30"/>
  <c r="J51" i="30"/>
  <c r="I51" i="30"/>
  <c r="H51" i="30"/>
  <c r="G51" i="30"/>
  <c r="F51" i="30"/>
  <c r="E51" i="30"/>
  <c r="D51" i="30"/>
  <c r="C51" i="30"/>
  <c r="K50" i="30"/>
  <c r="J50" i="30"/>
  <c r="I50" i="30"/>
  <c r="H50" i="30"/>
  <c r="G50" i="30"/>
  <c r="F50" i="30"/>
  <c r="E50" i="30"/>
  <c r="D50" i="30"/>
  <c r="C50" i="30"/>
  <c r="K49" i="30"/>
  <c r="J49" i="30"/>
  <c r="I49" i="30"/>
  <c r="H49" i="30"/>
  <c r="G49" i="30"/>
  <c r="F49" i="30"/>
  <c r="E49" i="30"/>
  <c r="D49" i="30"/>
  <c r="C49" i="30"/>
  <c r="K48" i="30"/>
  <c r="J48" i="30"/>
  <c r="I48" i="30"/>
  <c r="H48" i="30"/>
  <c r="G48" i="30"/>
  <c r="F48" i="30"/>
  <c r="E48" i="30"/>
  <c r="D48" i="30"/>
  <c r="C48" i="30"/>
  <c r="K47" i="30"/>
  <c r="J47" i="30"/>
  <c r="I47" i="30"/>
  <c r="H47" i="30"/>
  <c r="G47" i="30"/>
  <c r="F47" i="30"/>
  <c r="E47" i="30"/>
  <c r="D47" i="30"/>
  <c r="C47" i="30"/>
  <c r="K70" i="30"/>
  <c r="J70" i="30"/>
  <c r="I70" i="30"/>
  <c r="H70" i="30"/>
  <c r="G70" i="30"/>
  <c r="F70" i="30"/>
  <c r="E70" i="30"/>
  <c r="D70" i="30"/>
  <c r="C70" i="30"/>
  <c r="K69" i="30"/>
  <c r="J69" i="30"/>
  <c r="I69" i="30"/>
  <c r="H69" i="30"/>
  <c r="G69" i="30"/>
  <c r="F69" i="30"/>
  <c r="E69" i="30"/>
  <c r="D69" i="30"/>
  <c r="C69" i="30"/>
  <c r="K68" i="30"/>
  <c r="J68" i="30"/>
  <c r="I68" i="30"/>
  <c r="H68" i="30"/>
  <c r="G68" i="30"/>
  <c r="F68" i="30"/>
  <c r="E68" i="30"/>
  <c r="D68" i="30"/>
  <c r="C68" i="30"/>
  <c r="K67" i="30"/>
  <c r="J67" i="30"/>
  <c r="I67" i="30"/>
  <c r="H67" i="30"/>
  <c r="G67" i="30"/>
  <c r="F67" i="30"/>
  <c r="E67" i="30"/>
  <c r="D67" i="30"/>
  <c r="C67" i="30"/>
  <c r="K66" i="30"/>
  <c r="J66" i="30"/>
  <c r="I66" i="30"/>
  <c r="H66" i="30"/>
  <c r="G66" i="30"/>
  <c r="F66" i="30"/>
  <c r="E66" i="30"/>
  <c r="D66" i="30"/>
  <c r="C66" i="30"/>
  <c r="K65" i="30"/>
  <c r="J65" i="30"/>
  <c r="I65" i="30"/>
  <c r="H65" i="30"/>
  <c r="G65" i="30"/>
  <c r="F65" i="30"/>
  <c r="E65" i="30"/>
  <c r="D65" i="30"/>
  <c r="C65" i="30"/>
  <c r="K64" i="30"/>
  <c r="J64" i="30"/>
  <c r="I64" i="30"/>
  <c r="H64" i="30"/>
  <c r="G64" i="30"/>
  <c r="F64" i="30"/>
  <c r="E64" i="30"/>
  <c r="D64" i="30"/>
  <c r="C64" i="30"/>
  <c r="K63" i="30"/>
  <c r="J63" i="30"/>
  <c r="I63" i="30"/>
  <c r="H63" i="30"/>
  <c r="G63" i="30"/>
  <c r="F63" i="30"/>
  <c r="E63" i="30"/>
  <c r="D63" i="30"/>
  <c r="C63" i="30"/>
  <c r="K62" i="30"/>
  <c r="J62" i="30"/>
  <c r="I62" i="30"/>
  <c r="H62" i="30"/>
  <c r="G62" i="30"/>
  <c r="F62" i="30"/>
  <c r="E62" i="30"/>
  <c r="D62" i="30"/>
  <c r="C62" i="30"/>
  <c r="K61" i="30"/>
  <c r="J61" i="30"/>
  <c r="I61" i="30"/>
  <c r="H61" i="30"/>
  <c r="G61" i="30"/>
  <c r="F61" i="30"/>
  <c r="E61" i="30"/>
  <c r="D61" i="30"/>
  <c r="C61" i="30"/>
  <c r="K60" i="30"/>
  <c r="J60" i="30"/>
  <c r="I60" i="30"/>
  <c r="H60" i="30"/>
  <c r="G60" i="30"/>
  <c r="F60" i="30"/>
  <c r="E60" i="30"/>
  <c r="D60" i="30"/>
  <c r="C60" i="30"/>
  <c r="K59" i="30"/>
  <c r="J59" i="30"/>
  <c r="I59" i="30"/>
  <c r="H59" i="30"/>
  <c r="G59" i="30"/>
  <c r="F59" i="30"/>
  <c r="E59" i="30"/>
  <c r="D59" i="30"/>
  <c r="C59" i="30"/>
  <c r="K58" i="30"/>
  <c r="J58" i="30"/>
  <c r="I58" i="30"/>
  <c r="H58" i="30"/>
  <c r="G58" i="30"/>
  <c r="F58" i="30"/>
  <c r="E58" i="30"/>
  <c r="D58" i="30"/>
  <c r="C58" i="30"/>
  <c r="K57" i="30"/>
  <c r="J57" i="30"/>
  <c r="I57" i="30"/>
  <c r="H57" i="30"/>
  <c r="G57" i="30"/>
  <c r="F57" i="30"/>
  <c r="E57" i="30"/>
  <c r="D57" i="30"/>
  <c r="C57" i="30"/>
  <c r="K56" i="30"/>
  <c r="J56" i="30"/>
  <c r="I56" i="30"/>
  <c r="H56" i="30"/>
  <c r="G56" i="30"/>
  <c r="F56" i="30"/>
  <c r="E56" i="30"/>
  <c r="D56" i="30"/>
  <c r="C56" i="30"/>
  <c r="K55" i="30"/>
  <c r="J55" i="30"/>
  <c r="I55" i="30"/>
  <c r="H55" i="30"/>
  <c r="G55" i="30"/>
  <c r="F55" i="30"/>
  <c r="E55" i="30"/>
  <c r="D55" i="30"/>
  <c r="C55" i="30"/>
  <c r="K54" i="30"/>
  <c r="J54" i="30"/>
  <c r="I54" i="30"/>
  <c r="H54" i="30"/>
  <c r="G54" i="30"/>
  <c r="F54" i="30"/>
  <c r="E54" i="30"/>
  <c r="D54" i="30"/>
  <c r="C54" i="30"/>
  <c r="K53" i="30"/>
  <c r="J53" i="30"/>
  <c r="I53" i="30"/>
  <c r="H53" i="30"/>
  <c r="G53" i="30"/>
  <c r="F53" i="30"/>
  <c r="E53" i="30"/>
  <c r="D53" i="30"/>
  <c r="C53" i="30"/>
  <c r="K46" i="30"/>
  <c r="J46" i="30"/>
  <c r="I46" i="30"/>
  <c r="H46" i="30"/>
  <c r="G46" i="30"/>
  <c r="F46" i="30"/>
  <c r="E46" i="30"/>
  <c r="D46" i="30"/>
  <c r="C46" i="30"/>
  <c r="K45" i="30"/>
  <c r="J45" i="30"/>
  <c r="I45" i="30"/>
  <c r="H45" i="30"/>
  <c r="G45" i="30"/>
  <c r="F45" i="30"/>
  <c r="E45" i="30"/>
  <c r="D45" i="30"/>
  <c r="C45" i="30"/>
  <c r="K44" i="30"/>
  <c r="J44" i="30"/>
  <c r="I44" i="30"/>
  <c r="H44" i="30"/>
  <c r="G44" i="30"/>
  <c r="F44" i="30"/>
  <c r="E44" i="30"/>
  <c r="D44" i="30"/>
  <c r="C44" i="30"/>
  <c r="K43" i="30"/>
  <c r="J43" i="30"/>
  <c r="I43" i="30"/>
  <c r="H43" i="30"/>
  <c r="G43" i="30"/>
  <c r="F43" i="30"/>
  <c r="E43" i="30"/>
  <c r="D43" i="30"/>
  <c r="C43" i="30"/>
  <c r="K42" i="30"/>
  <c r="J42" i="30"/>
  <c r="I42" i="30"/>
  <c r="H42" i="30"/>
  <c r="G42" i="30"/>
  <c r="F42" i="30"/>
  <c r="E42" i="30"/>
  <c r="D42" i="30"/>
  <c r="C42" i="30"/>
  <c r="K41" i="30"/>
  <c r="J41" i="30"/>
  <c r="I41" i="30"/>
  <c r="H41" i="30"/>
  <c r="G41" i="30"/>
  <c r="F41" i="30"/>
  <c r="E41" i="30"/>
  <c r="D41" i="30"/>
  <c r="C41" i="30"/>
  <c r="K40" i="30"/>
  <c r="J40" i="30"/>
  <c r="I40" i="30"/>
  <c r="H40" i="30"/>
  <c r="G40" i="30"/>
  <c r="F40" i="30"/>
  <c r="E40" i="30"/>
  <c r="D40" i="30"/>
  <c r="C40" i="30"/>
  <c r="K39" i="30"/>
  <c r="J39" i="30"/>
  <c r="I39" i="30"/>
  <c r="H39" i="30"/>
  <c r="G39" i="30"/>
  <c r="F39" i="30"/>
  <c r="E39" i="30"/>
  <c r="D39" i="30"/>
  <c r="C39" i="30"/>
  <c r="K38" i="30"/>
  <c r="J38" i="30"/>
  <c r="I38" i="30"/>
  <c r="H38" i="30"/>
  <c r="G38" i="30"/>
  <c r="F38" i="30"/>
  <c r="E38" i="30"/>
  <c r="D38" i="30"/>
  <c r="C38" i="30"/>
  <c r="K37" i="30"/>
  <c r="J37" i="30"/>
  <c r="I37" i="30"/>
  <c r="H37" i="30"/>
  <c r="G37" i="30"/>
  <c r="F37" i="30"/>
  <c r="E37" i="30"/>
  <c r="D37" i="30"/>
  <c r="C37" i="30"/>
  <c r="K36" i="30"/>
  <c r="J36" i="30"/>
  <c r="I36" i="30"/>
  <c r="H36" i="30"/>
  <c r="G36" i="30"/>
  <c r="F36" i="30"/>
  <c r="E36" i="30"/>
  <c r="D36" i="30"/>
  <c r="C36" i="30"/>
  <c r="K35" i="30"/>
  <c r="J35" i="30"/>
  <c r="I35" i="30"/>
  <c r="H35" i="30"/>
  <c r="G35" i="30"/>
  <c r="F35" i="30"/>
  <c r="E35" i="30"/>
  <c r="D35" i="30"/>
  <c r="C35" i="30"/>
  <c r="K34" i="30"/>
  <c r="J34" i="30"/>
  <c r="I34" i="30"/>
  <c r="H34" i="30"/>
  <c r="G34" i="30"/>
  <c r="F34" i="30"/>
  <c r="E34" i="30"/>
  <c r="D34" i="30"/>
  <c r="C34" i="30"/>
  <c r="K33" i="30"/>
  <c r="J33" i="30"/>
  <c r="I33" i="30"/>
  <c r="H33" i="30"/>
  <c r="G33" i="30"/>
  <c r="F33" i="30"/>
  <c r="E33" i="30"/>
  <c r="D33" i="30"/>
  <c r="C33" i="30"/>
  <c r="K32" i="30"/>
  <c r="J32" i="30"/>
  <c r="I32" i="30"/>
  <c r="H32" i="30"/>
  <c r="G32" i="30"/>
  <c r="F32" i="30"/>
  <c r="E32" i="30"/>
  <c r="D32" i="30"/>
  <c r="C32" i="30"/>
  <c r="K31" i="30"/>
  <c r="J31" i="30"/>
  <c r="I31" i="30"/>
  <c r="H31" i="30"/>
  <c r="G31" i="30"/>
  <c r="F31" i="30"/>
  <c r="E31" i="30"/>
  <c r="D31" i="30"/>
  <c r="C31" i="30"/>
  <c r="K30" i="30"/>
  <c r="J30" i="30"/>
  <c r="I30" i="30"/>
  <c r="H30" i="30"/>
  <c r="G30" i="30"/>
  <c r="F30" i="30"/>
  <c r="E30" i="30"/>
  <c r="D30" i="30"/>
  <c r="C30" i="30"/>
  <c r="K29" i="30"/>
  <c r="J29" i="30"/>
  <c r="I29" i="30"/>
  <c r="H29" i="30"/>
  <c r="G29" i="30"/>
  <c r="F29" i="30"/>
  <c r="E29" i="30"/>
  <c r="D29" i="30"/>
  <c r="C29" i="30"/>
  <c r="K28" i="30"/>
  <c r="J28" i="30"/>
  <c r="I28" i="30"/>
  <c r="H28" i="30"/>
  <c r="G28" i="30"/>
  <c r="F28" i="30"/>
  <c r="E28" i="30"/>
  <c r="D28" i="30"/>
  <c r="C28" i="30"/>
  <c r="K27" i="30"/>
  <c r="J27" i="30"/>
  <c r="I27" i="30"/>
  <c r="H27" i="30"/>
  <c r="G27" i="30"/>
  <c r="F27" i="30"/>
  <c r="E27" i="30"/>
  <c r="D27" i="30"/>
  <c r="C27" i="30"/>
  <c r="K26" i="30"/>
  <c r="J26" i="30"/>
  <c r="I26" i="30"/>
  <c r="H26" i="30"/>
  <c r="G26" i="30"/>
  <c r="F26" i="30"/>
  <c r="E26" i="30"/>
  <c r="D26" i="30"/>
  <c r="C26" i="30"/>
  <c r="K25" i="30"/>
  <c r="J25" i="30"/>
  <c r="I25" i="30"/>
  <c r="H25" i="30"/>
  <c r="G25" i="30"/>
  <c r="F25" i="30"/>
  <c r="E25" i="30"/>
  <c r="D25" i="30"/>
  <c r="C25" i="30"/>
  <c r="K24" i="30"/>
  <c r="J24" i="30"/>
  <c r="I24" i="30"/>
  <c r="H24" i="30"/>
  <c r="G24" i="30"/>
  <c r="F24" i="30"/>
  <c r="E24" i="30"/>
  <c r="D24" i="30"/>
  <c r="C24" i="30"/>
  <c r="K23" i="30"/>
  <c r="J23" i="30"/>
  <c r="I23" i="30"/>
  <c r="H23" i="30"/>
  <c r="G23" i="30"/>
  <c r="F23" i="30"/>
  <c r="E23" i="30"/>
  <c r="D23" i="30"/>
  <c r="C23" i="30"/>
  <c r="K22" i="30"/>
  <c r="J22" i="30"/>
  <c r="I22" i="30"/>
  <c r="H22" i="30"/>
  <c r="G22" i="30"/>
  <c r="F22" i="30"/>
  <c r="E22" i="30"/>
  <c r="D22" i="30"/>
  <c r="C22" i="30"/>
  <c r="K21" i="30"/>
  <c r="J21" i="30"/>
  <c r="I21" i="30"/>
  <c r="H21" i="30"/>
  <c r="G21" i="30"/>
  <c r="F21" i="30"/>
  <c r="E21" i="30"/>
  <c r="D21" i="30"/>
  <c r="C21" i="30"/>
  <c r="K20" i="30"/>
  <c r="J20" i="30"/>
  <c r="I20" i="30"/>
  <c r="H20" i="30"/>
  <c r="G20" i="30"/>
  <c r="F20" i="30"/>
  <c r="E20" i="30"/>
  <c r="D20" i="30"/>
  <c r="C20" i="30"/>
  <c r="K19" i="30"/>
  <c r="J19" i="30"/>
  <c r="I19" i="30"/>
  <c r="H19" i="30"/>
  <c r="G19" i="30"/>
  <c r="F19" i="30"/>
  <c r="E19" i="30"/>
  <c r="D19" i="30"/>
  <c r="C19" i="30"/>
  <c r="K18" i="30"/>
  <c r="J18" i="30"/>
  <c r="I18" i="30"/>
  <c r="H18" i="30"/>
  <c r="G18" i="30"/>
  <c r="F18" i="30"/>
  <c r="E18" i="30"/>
  <c r="D18" i="30"/>
  <c r="C18" i="30"/>
  <c r="K17" i="30"/>
  <c r="J17" i="30"/>
  <c r="I17" i="30"/>
  <c r="H17" i="30"/>
  <c r="G17" i="30"/>
  <c r="F17" i="30"/>
  <c r="E17" i="30"/>
  <c r="D17" i="30"/>
  <c r="C17" i="30"/>
  <c r="K16" i="30"/>
  <c r="J16" i="30"/>
  <c r="I16" i="30"/>
  <c r="H16" i="30"/>
  <c r="G16" i="30"/>
  <c r="F16" i="30"/>
  <c r="E16" i="30"/>
  <c r="D16" i="30"/>
  <c r="C16" i="30"/>
  <c r="K15" i="30"/>
  <c r="J15" i="30"/>
  <c r="I15" i="30"/>
  <c r="H15" i="30"/>
  <c r="G15" i="30"/>
  <c r="F15" i="30"/>
  <c r="E15" i="30"/>
  <c r="D15" i="30"/>
  <c r="C15" i="30"/>
  <c r="K14" i="30"/>
  <c r="J14" i="30"/>
  <c r="I14" i="30"/>
  <c r="H14" i="30"/>
  <c r="G14" i="30"/>
  <c r="F14" i="30"/>
  <c r="E14" i="30"/>
  <c r="D14" i="30"/>
  <c r="C14" i="30"/>
  <c r="K13" i="30"/>
  <c r="J13" i="30"/>
  <c r="I13" i="30"/>
  <c r="H13" i="30"/>
  <c r="G13" i="30"/>
  <c r="F13" i="30"/>
  <c r="E13" i="30"/>
  <c r="D13" i="30"/>
  <c r="C13" i="30"/>
  <c r="K12" i="30"/>
  <c r="J12" i="30"/>
  <c r="I12" i="30"/>
  <c r="H12" i="30"/>
  <c r="G12" i="30"/>
  <c r="F12" i="30"/>
  <c r="E12" i="30"/>
  <c r="D12" i="30"/>
  <c r="C12" i="30"/>
  <c r="K11" i="30"/>
  <c r="J11" i="30"/>
  <c r="I11" i="30"/>
  <c r="H11" i="30"/>
  <c r="G11" i="30"/>
  <c r="F11" i="30"/>
  <c r="E11" i="30"/>
  <c r="D11" i="30"/>
  <c r="C11" i="30"/>
  <c r="K10" i="30"/>
  <c r="J10" i="30"/>
  <c r="I10" i="30"/>
  <c r="H10" i="30"/>
  <c r="G10" i="30"/>
  <c r="F10" i="30"/>
  <c r="E10" i="30"/>
  <c r="D10" i="30"/>
  <c r="C10" i="30"/>
  <c r="K9" i="30"/>
  <c r="J9" i="30"/>
  <c r="I9" i="30"/>
  <c r="H9" i="30"/>
  <c r="G9" i="30"/>
  <c r="F9" i="30"/>
  <c r="E9" i="30"/>
  <c r="D9" i="30"/>
  <c r="C9" i="30"/>
  <c r="K8" i="30"/>
  <c r="J8" i="30"/>
  <c r="I8" i="30"/>
  <c r="H8" i="30"/>
  <c r="G8" i="30"/>
  <c r="F8" i="30"/>
  <c r="E8" i="30"/>
  <c r="D8" i="30"/>
  <c r="C8" i="30"/>
  <c r="K7" i="30"/>
  <c r="J7" i="30"/>
  <c r="I7" i="30"/>
  <c r="H7" i="30"/>
  <c r="G7" i="30"/>
  <c r="F7" i="30"/>
  <c r="E7" i="30"/>
  <c r="D7" i="30"/>
  <c r="C7" i="30"/>
  <c r="K6" i="30"/>
  <c r="J6" i="30"/>
  <c r="I6" i="30"/>
  <c r="H6" i="30"/>
  <c r="G6" i="30"/>
  <c r="F6" i="30"/>
  <c r="E6" i="30"/>
  <c r="D6" i="30"/>
  <c r="C6" i="30"/>
  <c r="K5" i="30"/>
  <c r="J5" i="30"/>
  <c r="I5" i="30"/>
  <c r="H5" i="30"/>
  <c r="G5" i="30"/>
  <c r="F5" i="30"/>
  <c r="E5" i="30"/>
  <c r="D5" i="30"/>
  <c r="C5" i="30"/>
  <c r="K4" i="30"/>
  <c r="J4" i="30"/>
  <c r="I4" i="30"/>
  <c r="H4" i="30"/>
  <c r="G4" i="30"/>
  <c r="F4" i="30"/>
  <c r="E4" i="30"/>
  <c r="D4" i="30"/>
  <c r="C4" i="30"/>
  <c r="K3" i="30"/>
  <c r="J3" i="30"/>
  <c r="I3" i="30"/>
  <c r="H3" i="30"/>
  <c r="G3" i="30"/>
  <c r="F3" i="30"/>
  <c r="E3" i="30"/>
  <c r="D3" i="30"/>
  <c r="C3" i="30"/>
  <c r="E91" i="17"/>
  <c r="F91" i="17"/>
  <c r="D91" i="17"/>
  <c r="C91" i="17"/>
  <c r="P81" i="16"/>
  <c r="P5" i="16"/>
  <c r="P4" i="7"/>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1" i="9"/>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1" i="11"/>
  <c r="F81" i="12"/>
  <c r="E81" i="12"/>
  <c r="D81" i="12"/>
  <c r="F77" i="12"/>
  <c r="F76" i="12"/>
  <c r="F75" i="12"/>
  <c r="E75" i="12"/>
  <c r="F74" i="12"/>
  <c r="E74" i="12"/>
  <c r="F73" i="12"/>
  <c r="E73" i="12"/>
  <c r="F72" i="12"/>
  <c r="E72" i="12"/>
  <c r="F71" i="12"/>
  <c r="E71" i="12"/>
  <c r="F70" i="12"/>
  <c r="E70" i="12"/>
  <c r="F69" i="12"/>
  <c r="E69" i="12"/>
  <c r="F68" i="12"/>
  <c r="E68" i="12"/>
  <c r="F67" i="12"/>
  <c r="E67" i="12"/>
  <c r="F66" i="12"/>
  <c r="E66" i="12"/>
  <c r="F63" i="12"/>
  <c r="E63" i="12"/>
  <c r="F62" i="12"/>
  <c r="E62" i="12"/>
  <c r="F61" i="12"/>
  <c r="E61" i="12"/>
  <c r="F60" i="12"/>
  <c r="E60" i="12"/>
  <c r="F59" i="12"/>
  <c r="E59" i="12"/>
  <c r="D59" i="12"/>
  <c r="C59" i="12"/>
  <c r="F58" i="12"/>
  <c r="E58" i="12"/>
  <c r="D58" i="12"/>
  <c r="C58" i="12"/>
  <c r="F57" i="12"/>
  <c r="E57" i="12"/>
  <c r="D57" i="12"/>
  <c r="C57" i="12"/>
  <c r="F56" i="12"/>
  <c r="E56" i="12"/>
  <c r="D56" i="12"/>
  <c r="C56" i="12"/>
  <c r="F55" i="12"/>
  <c r="E55" i="12"/>
  <c r="D55" i="12"/>
  <c r="C55" i="12"/>
  <c r="F54" i="12"/>
  <c r="E54" i="12"/>
  <c r="D54" i="12"/>
  <c r="C54" i="12"/>
  <c r="F53" i="12"/>
  <c r="E53" i="12"/>
  <c r="D53" i="12"/>
  <c r="C53" i="12"/>
  <c r="F52" i="12"/>
  <c r="E52" i="12"/>
  <c r="D52" i="12"/>
  <c r="C52" i="12"/>
  <c r="F51" i="12"/>
  <c r="E51" i="12"/>
  <c r="D51" i="12"/>
  <c r="C51" i="12"/>
  <c r="F50" i="12"/>
  <c r="E50" i="12"/>
  <c r="D50" i="12"/>
  <c r="C50" i="12"/>
  <c r="F49" i="12"/>
  <c r="E49" i="12"/>
  <c r="D49" i="12"/>
  <c r="C49" i="12"/>
  <c r="F48" i="12"/>
  <c r="E48" i="12"/>
  <c r="D48" i="12"/>
  <c r="C48" i="12"/>
  <c r="F47" i="12"/>
  <c r="E47" i="12"/>
  <c r="D47" i="12"/>
  <c r="C47" i="12"/>
  <c r="F46" i="12"/>
  <c r="E46" i="12"/>
  <c r="D46" i="12"/>
  <c r="C46" i="12"/>
  <c r="F45" i="12"/>
  <c r="E45" i="12"/>
  <c r="D45" i="12"/>
  <c r="C45" i="12"/>
  <c r="F44" i="12"/>
  <c r="E44" i="12"/>
  <c r="D44" i="12"/>
  <c r="C44" i="12"/>
  <c r="F43" i="12"/>
  <c r="E43" i="12"/>
  <c r="D43" i="12"/>
  <c r="C43" i="12"/>
  <c r="F42" i="12"/>
  <c r="E42" i="12"/>
  <c r="D42" i="12"/>
  <c r="C42" i="12"/>
  <c r="F41" i="12"/>
  <c r="E41" i="12"/>
  <c r="D41" i="12"/>
  <c r="C41" i="12"/>
  <c r="F40" i="12"/>
  <c r="E40" i="12"/>
  <c r="D40" i="12"/>
  <c r="C40" i="12"/>
  <c r="F39" i="12"/>
  <c r="E39" i="12"/>
  <c r="D39" i="12"/>
  <c r="C39" i="12"/>
  <c r="F38" i="12"/>
  <c r="E38" i="12"/>
  <c r="D38" i="12"/>
  <c r="C38" i="12"/>
  <c r="F37" i="12"/>
  <c r="E37" i="12"/>
  <c r="D37" i="12"/>
  <c r="C37" i="12"/>
  <c r="F36" i="12"/>
  <c r="E36" i="12"/>
  <c r="D36" i="12"/>
  <c r="C36" i="12"/>
  <c r="F35" i="12"/>
  <c r="E35" i="12"/>
  <c r="D35" i="12"/>
  <c r="C35" i="12"/>
  <c r="F34" i="12"/>
  <c r="E34" i="12"/>
  <c r="D34" i="12"/>
  <c r="C34" i="12"/>
  <c r="F33" i="12"/>
  <c r="E33" i="12"/>
  <c r="D33" i="12"/>
  <c r="C33" i="12"/>
  <c r="F32" i="12"/>
  <c r="E32" i="12"/>
  <c r="D32" i="12"/>
  <c r="C32" i="12"/>
  <c r="F31" i="12"/>
  <c r="E31" i="12"/>
  <c r="D31" i="12"/>
  <c r="C31" i="12"/>
  <c r="F30" i="12"/>
  <c r="E30" i="12"/>
  <c r="D30" i="12"/>
  <c r="C30" i="12"/>
  <c r="F29" i="12"/>
  <c r="E29" i="12"/>
  <c r="D29" i="12"/>
  <c r="C29" i="12"/>
  <c r="F28" i="12"/>
  <c r="E28" i="12"/>
  <c r="D28" i="12"/>
  <c r="C28" i="12"/>
  <c r="F27" i="12"/>
  <c r="E27" i="12"/>
  <c r="D27" i="12"/>
  <c r="C27" i="12"/>
  <c r="F26" i="12"/>
  <c r="E26" i="12"/>
  <c r="D26" i="12"/>
  <c r="C26" i="12"/>
  <c r="F25" i="12"/>
  <c r="E25" i="12"/>
  <c r="D25" i="12"/>
  <c r="C25" i="12"/>
  <c r="F24" i="12"/>
  <c r="E24" i="12"/>
  <c r="D24" i="12"/>
  <c r="C24" i="12"/>
  <c r="F23" i="12"/>
  <c r="E23" i="12"/>
  <c r="D23" i="12"/>
  <c r="C23" i="12"/>
  <c r="F22" i="12"/>
  <c r="E22" i="12"/>
  <c r="D22" i="12"/>
  <c r="C22" i="12"/>
  <c r="F21" i="12"/>
  <c r="E21" i="12"/>
  <c r="D21" i="12"/>
  <c r="C21" i="12"/>
  <c r="F20" i="12"/>
  <c r="E20" i="12"/>
  <c r="D20" i="12"/>
  <c r="C20" i="12"/>
  <c r="F19" i="12"/>
  <c r="E19" i="12"/>
  <c r="D19" i="12"/>
  <c r="C19" i="12"/>
  <c r="F18" i="12"/>
  <c r="E18" i="12"/>
  <c r="D18" i="12"/>
  <c r="C18" i="12"/>
  <c r="F17" i="12"/>
  <c r="E17" i="12"/>
  <c r="D17" i="12"/>
  <c r="C17" i="12"/>
  <c r="F16" i="12"/>
  <c r="E16" i="12"/>
  <c r="D16" i="12"/>
  <c r="C16" i="12"/>
  <c r="F15" i="12"/>
  <c r="E15" i="12"/>
  <c r="D15" i="12"/>
  <c r="C15" i="12"/>
  <c r="F14" i="12"/>
  <c r="E14" i="12"/>
  <c r="D14" i="12"/>
  <c r="C14" i="12"/>
  <c r="F13" i="12"/>
  <c r="E13" i="12"/>
  <c r="D13" i="12"/>
  <c r="C13" i="12"/>
  <c r="F12" i="12"/>
  <c r="E12" i="12"/>
  <c r="D12" i="12"/>
  <c r="C12" i="12"/>
  <c r="F11" i="12"/>
  <c r="E11" i="12"/>
  <c r="D11" i="12"/>
  <c r="C11" i="12"/>
  <c r="F10" i="12"/>
  <c r="E10" i="12"/>
  <c r="D10" i="12"/>
  <c r="C10" i="12"/>
  <c r="F9" i="12"/>
  <c r="E9" i="12"/>
  <c r="D9" i="12"/>
  <c r="C9" i="12"/>
  <c r="F8" i="12"/>
  <c r="E8" i="12"/>
  <c r="D8" i="12"/>
  <c r="C8" i="12"/>
  <c r="F7" i="12"/>
  <c r="E7" i="12"/>
  <c r="D7" i="12"/>
  <c r="C7" i="12"/>
  <c r="F5" i="12"/>
  <c r="E5" i="12"/>
  <c r="D5" i="12"/>
  <c r="C5" i="12"/>
  <c r="O3" i="7"/>
  <c r="O4" i="7"/>
  <c r="O5" i="7"/>
  <c r="O6" i="7"/>
  <c r="O7" i="7"/>
  <c r="O8" i="7"/>
  <c r="O9" i="7"/>
  <c r="O10" i="7"/>
  <c r="O11" i="7"/>
  <c r="O12" i="7"/>
  <c r="O13" i="7"/>
  <c r="O14" i="7"/>
  <c r="O15" i="7"/>
  <c r="O16" i="7"/>
  <c r="O17" i="7"/>
  <c r="O18" i="7"/>
  <c r="O19" i="7"/>
  <c r="O20" i="7"/>
  <c r="O21" i="7"/>
  <c r="O22" i="7"/>
  <c r="O23" i="7"/>
  <c r="O24" i="7"/>
  <c r="O25" i="7"/>
  <c r="O26" i="7"/>
  <c r="O27" i="7"/>
  <c r="O28" i="7"/>
  <c r="O29" i="7"/>
  <c r="O2" i="7"/>
  <c r="J6" i="1"/>
  <c r="J8" i="1"/>
  <c r="E9" i="1"/>
  <c r="E7" i="1"/>
  <c r="E5" i="1"/>
  <c r="D9" i="1"/>
  <c r="D7" i="1"/>
  <c r="D5" i="1"/>
  <c r="C9" i="1"/>
  <c r="C8" i="1"/>
  <c r="C7" i="1"/>
  <c r="C5" i="1"/>
  <c r="B9" i="1"/>
  <c r="B7" i="1"/>
  <c r="B5" i="1"/>
  <c r="F6" i="12"/>
  <c r="E6" i="12"/>
  <c r="D6" i="12"/>
  <c r="C6" i="12"/>
  <c r="F4" i="12"/>
  <c r="E4" i="12"/>
  <c r="D4" i="12"/>
  <c r="C4"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1" i="1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1" i="9"/>
  <c r="J4" i="1"/>
  <c r="T4" i="42"/>
  <c r="P4" i="16"/>
  <c r="Q4" i="16"/>
  <c r="R4" i="16"/>
  <c r="S4" i="16"/>
  <c r="Q5" i="16"/>
  <c r="R5" i="16"/>
  <c r="S5" i="16"/>
  <c r="P6" i="16"/>
  <c r="Q6" i="16"/>
  <c r="R6" i="16"/>
  <c r="S6" i="16"/>
  <c r="P7" i="16"/>
  <c r="Q7" i="16"/>
  <c r="R7" i="16"/>
  <c r="S7" i="16"/>
  <c r="E10" i="17" s="1"/>
  <c r="P8" i="16"/>
  <c r="Q8" i="16"/>
  <c r="R8" i="16"/>
  <c r="S8" i="16"/>
  <c r="P9" i="16"/>
  <c r="Q9" i="16"/>
  <c r="R9" i="16"/>
  <c r="S9" i="16"/>
  <c r="P10" i="16"/>
  <c r="Q10" i="16"/>
  <c r="R10" i="16"/>
  <c r="S10" i="16"/>
  <c r="P11" i="16"/>
  <c r="Q11" i="16"/>
  <c r="R11" i="16"/>
  <c r="S11" i="16"/>
  <c r="E44" i="17" s="1"/>
  <c r="P12" i="16"/>
  <c r="Q12" i="16"/>
  <c r="R12" i="16"/>
  <c r="S12" i="16"/>
  <c r="P13" i="16"/>
  <c r="Q13" i="16"/>
  <c r="R13" i="16"/>
  <c r="S13" i="16"/>
  <c r="P14" i="16"/>
  <c r="Q14" i="16"/>
  <c r="R14" i="16"/>
  <c r="S14" i="16"/>
  <c r="P15" i="16"/>
  <c r="Q15" i="16"/>
  <c r="R15" i="16"/>
  <c r="S15" i="16"/>
  <c r="E26" i="17" s="1"/>
  <c r="P16" i="16"/>
  <c r="Q16" i="16"/>
  <c r="R16" i="16"/>
  <c r="S16" i="16"/>
  <c r="P17" i="16"/>
  <c r="Q17" i="16"/>
  <c r="R17" i="16"/>
  <c r="S17" i="16"/>
  <c r="P18" i="16"/>
  <c r="Q18" i="16"/>
  <c r="R18" i="16"/>
  <c r="S18" i="16"/>
  <c r="P19" i="16"/>
  <c r="Q19" i="16"/>
  <c r="R19" i="16"/>
  <c r="S19" i="16"/>
  <c r="E48" i="17" s="1"/>
  <c r="P20" i="16"/>
  <c r="Q20" i="16"/>
  <c r="R20" i="16"/>
  <c r="S20" i="16"/>
  <c r="P21" i="16"/>
  <c r="Q21" i="16"/>
  <c r="R21" i="16"/>
  <c r="S21" i="16"/>
  <c r="P22" i="16"/>
  <c r="Q22" i="16"/>
  <c r="R22" i="16"/>
  <c r="S22" i="16"/>
  <c r="P23" i="16"/>
  <c r="Q23" i="16"/>
  <c r="R23" i="16"/>
  <c r="S23" i="16"/>
  <c r="E56" i="17" s="1"/>
  <c r="P24" i="16"/>
  <c r="Q24" i="16"/>
  <c r="R24" i="16"/>
  <c r="S24" i="16"/>
  <c r="P25" i="16"/>
  <c r="Q25" i="16"/>
  <c r="R25" i="16"/>
  <c r="S25" i="16"/>
  <c r="P26" i="16"/>
  <c r="Q26" i="16"/>
  <c r="R26" i="16"/>
  <c r="S26" i="16"/>
  <c r="P27" i="16"/>
  <c r="Q27" i="16"/>
  <c r="R27" i="16"/>
  <c r="S27" i="16"/>
  <c r="E70" i="17" s="1"/>
  <c r="P28" i="16"/>
  <c r="Q28" i="16"/>
  <c r="R28" i="16"/>
  <c r="S28" i="16"/>
  <c r="P29" i="16"/>
  <c r="Q29" i="16"/>
  <c r="R29" i="16"/>
  <c r="S29" i="16"/>
  <c r="P30" i="16"/>
  <c r="Q30" i="16"/>
  <c r="R30" i="16"/>
  <c r="S30" i="16"/>
  <c r="P31" i="16"/>
  <c r="Q31" i="16"/>
  <c r="R31" i="16"/>
  <c r="S31" i="16"/>
  <c r="E82" i="17" s="1"/>
  <c r="P32" i="16"/>
  <c r="Q32" i="16"/>
  <c r="R32" i="16"/>
  <c r="S32" i="16"/>
  <c r="P33" i="16"/>
  <c r="Q33" i="16"/>
  <c r="R33" i="16"/>
  <c r="S33" i="16"/>
  <c r="P34" i="16"/>
  <c r="Q34" i="16"/>
  <c r="R34" i="16"/>
  <c r="S34" i="16"/>
  <c r="P35" i="16"/>
  <c r="Q35" i="16"/>
  <c r="R35" i="16"/>
  <c r="S35" i="16"/>
  <c r="E86"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E66" i="17" s="1"/>
  <c r="P76" i="16"/>
  <c r="Q76" i="16"/>
  <c r="R76" i="16"/>
  <c r="S76" i="16"/>
  <c r="P77" i="16"/>
  <c r="Q77" i="16"/>
  <c r="R77" i="16"/>
  <c r="S77" i="16"/>
  <c r="P78" i="16"/>
  <c r="Q78" i="16"/>
  <c r="R78" i="16"/>
  <c r="S78" i="16"/>
  <c r="P79" i="16"/>
  <c r="Q79" i="16"/>
  <c r="R79" i="16"/>
  <c r="S79" i="16"/>
  <c r="P80" i="16"/>
  <c r="Q80" i="16"/>
  <c r="R80" i="16"/>
  <c r="S80" i="16"/>
  <c r="Q81" i="16"/>
  <c r="R81" i="16"/>
  <c r="S81" i="16"/>
  <c r="P82" i="16"/>
  <c r="Q82" i="16"/>
  <c r="R82" i="16"/>
  <c r="S82" i="16"/>
  <c r="S3" i="16"/>
  <c r="R3" i="16"/>
  <c r="Q3" i="16"/>
  <c r="P3" i="16"/>
  <c r="P31" i="28"/>
  <c r="Q31" i="28"/>
  <c r="R31" i="28"/>
  <c r="S31" i="28"/>
  <c r="P32" i="28"/>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Q31" i="26"/>
  <c r="R31" i="26"/>
  <c r="S31" i="26"/>
  <c r="P32" i="26"/>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Q30" i="25"/>
  <c r="R30" i="25"/>
  <c r="S30" i="25"/>
  <c r="P31" i="25"/>
  <c r="Q31" i="25"/>
  <c r="R31" i="25"/>
  <c r="S31" i="25"/>
  <c r="P32" i="25"/>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Q31" i="24"/>
  <c r="R31" i="24"/>
  <c r="S31" i="24"/>
  <c r="P32" i="24"/>
  <c r="Q32" i="24"/>
  <c r="R32" i="24"/>
  <c r="S32" i="24"/>
  <c r="P33" i="24"/>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P30" i="22"/>
  <c r="Q30" i="22"/>
  <c r="R30" i="22"/>
  <c r="S30" i="22"/>
  <c r="P31" i="22"/>
  <c r="Q31" i="22"/>
  <c r="R31" i="22"/>
  <c r="S31" i="22"/>
  <c r="P32" i="22"/>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Q31" i="21"/>
  <c r="R31" i="21"/>
  <c r="S31" i="21"/>
  <c r="P32" i="21"/>
  <c r="Q32" i="21"/>
  <c r="R32" i="21"/>
  <c r="S32" i="21"/>
  <c r="P33" i="2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Q31" i="29"/>
  <c r="R31" i="29"/>
  <c r="S31" i="29"/>
  <c r="P32" i="29"/>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Q10" i="40"/>
  <c r="C5" i="40"/>
  <c r="D5" i="40"/>
  <c r="E5" i="40"/>
  <c r="P10" i="40" s="1"/>
  <c r="F5" i="40"/>
  <c r="G5" i="40"/>
  <c r="Q9" i="40" s="1"/>
  <c r="H5" i="40"/>
  <c r="I5" i="40"/>
  <c r="R10" i="40" s="1"/>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29" i="17"/>
  <c r="F28" i="17"/>
  <c r="F27" i="17"/>
  <c r="F26" i="17"/>
  <c r="F47" i="17"/>
  <c r="F46" i="17"/>
  <c r="F45" i="17"/>
  <c r="F44" i="17"/>
  <c r="F43" i="17"/>
  <c r="F42" i="17"/>
  <c r="F41" i="17"/>
  <c r="F40" i="17"/>
  <c r="F39" i="17"/>
  <c r="F38" i="17"/>
  <c r="F37" i="17"/>
  <c r="F36" i="17"/>
  <c r="F35" i="17"/>
  <c r="F34" i="17"/>
  <c r="F33" i="17"/>
  <c r="F32" i="17"/>
  <c r="F31" i="17"/>
  <c r="F30" i="17"/>
  <c r="F25" i="17"/>
  <c r="F24" i="17"/>
  <c r="F23" i="17"/>
  <c r="F22" i="17"/>
  <c r="F21" i="17"/>
  <c r="F20" i="17"/>
  <c r="F19" i="17"/>
  <c r="F18" i="17"/>
  <c r="F17" i="17"/>
  <c r="F16" i="17"/>
  <c r="F15" i="17"/>
  <c r="F14" i="17"/>
  <c r="F13" i="17"/>
  <c r="F12" i="17"/>
  <c r="F11" i="17"/>
  <c r="F10" i="17"/>
  <c r="F9" i="17"/>
  <c r="F8" i="17"/>
  <c r="F7" i="17"/>
  <c r="F6" i="17"/>
  <c r="F5" i="17"/>
  <c r="F4" i="17"/>
  <c r="E87" i="17"/>
  <c r="E85" i="17"/>
  <c r="E84" i="17"/>
  <c r="E83" i="17"/>
  <c r="E81" i="17"/>
  <c r="E80" i="17"/>
  <c r="E79" i="17"/>
  <c r="E78" i="17"/>
  <c r="E77" i="17"/>
  <c r="E76" i="17"/>
  <c r="E75" i="17"/>
  <c r="E74" i="17"/>
  <c r="E73" i="17"/>
  <c r="E72" i="17"/>
  <c r="E71" i="17"/>
  <c r="E69" i="17"/>
  <c r="E68" i="17"/>
  <c r="E67" i="17"/>
  <c r="E65" i="17"/>
  <c r="E64"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7"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29" i="17"/>
  <c r="D28" i="17"/>
  <c r="D27" i="17"/>
  <c r="D26" i="17"/>
  <c r="D47" i="17"/>
  <c r="D46" i="17"/>
  <c r="D45" i="17"/>
  <c r="D44" i="17"/>
  <c r="D43" i="17"/>
  <c r="D42" i="17"/>
  <c r="D41" i="17"/>
  <c r="D40" i="17"/>
  <c r="D39" i="17"/>
  <c r="D38" i="17"/>
  <c r="D37" i="17"/>
  <c r="D36" i="17"/>
  <c r="D35" i="17"/>
  <c r="D34" i="17"/>
  <c r="D33" i="17"/>
  <c r="D32" i="17"/>
  <c r="D31" i="17"/>
  <c r="D30" i="17"/>
  <c r="D25" i="17"/>
  <c r="D24" i="17"/>
  <c r="D23" i="17"/>
  <c r="D22" i="17"/>
  <c r="D21" i="17"/>
  <c r="D20" i="17"/>
  <c r="D19" i="17"/>
  <c r="D18" i="17"/>
  <c r="D17" i="17"/>
  <c r="D16" i="17"/>
  <c r="D15" i="17"/>
  <c r="D14" i="17"/>
  <c r="D13" i="17"/>
  <c r="D12" i="17"/>
  <c r="D11" i="17"/>
  <c r="D10" i="17"/>
  <c r="D9" i="17"/>
  <c r="D8" i="17"/>
  <c r="D7" i="17"/>
  <c r="D6" i="17"/>
  <c r="D5" i="17"/>
  <c r="D4" i="17"/>
  <c r="C29" i="17"/>
  <c r="C28" i="17"/>
  <c r="C69" i="17"/>
  <c r="C68" i="17"/>
  <c r="C67" i="17"/>
  <c r="C66" i="17"/>
  <c r="C65" i="17"/>
  <c r="C64" i="17"/>
  <c r="C87" i="17"/>
  <c r="C86" i="17"/>
  <c r="C85" i="17"/>
  <c r="C84" i="17"/>
  <c r="C83" i="17"/>
  <c r="C82" i="17"/>
  <c r="C81" i="17"/>
  <c r="C80" i="17"/>
  <c r="C79" i="17"/>
  <c r="C78" i="17"/>
  <c r="C77" i="17"/>
  <c r="C76" i="17"/>
  <c r="C75" i="17"/>
  <c r="C74" i="17"/>
  <c r="C73" i="17"/>
  <c r="C72" i="17"/>
  <c r="C71" i="17"/>
  <c r="C70"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H3" i="47" l="1"/>
  <c r="F7" i="47"/>
  <c r="G7" i="47"/>
  <c r="H7" i="47"/>
  <c r="P8" i="40"/>
  <c r="P9" i="40"/>
  <c r="D8" i="1"/>
  <c r="D4" i="1"/>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S29" i="29"/>
  <c r="R29" i="29"/>
  <c r="Q29" i="29"/>
  <c r="P29" i="29"/>
  <c r="S28" i="29"/>
  <c r="R28" i="29"/>
  <c r="Q28" i="29"/>
  <c r="P28" i="29"/>
  <c r="S27" i="29"/>
  <c r="R27" i="29"/>
  <c r="Q27" i="29"/>
  <c r="P27" i="29"/>
  <c r="S26" i="29"/>
  <c r="R26" i="29"/>
  <c r="Q26" i="29"/>
  <c r="P26" i="29"/>
  <c r="S25" i="29"/>
  <c r="R25" i="29"/>
  <c r="Q25" i="29"/>
  <c r="P25" i="29"/>
  <c r="S24" i="29"/>
  <c r="R24" i="29"/>
  <c r="Q24" i="29"/>
  <c r="P24" i="29"/>
  <c r="S23" i="29"/>
  <c r="R23" i="29"/>
  <c r="Q23" i="29"/>
  <c r="P23" i="29"/>
  <c r="S22" i="29"/>
  <c r="R22" i="29"/>
  <c r="Q22" i="29"/>
  <c r="P22" i="29"/>
  <c r="S21" i="29"/>
  <c r="R21" i="29"/>
  <c r="Q21" i="29"/>
  <c r="P21" i="29"/>
  <c r="S20" i="29"/>
  <c r="R20" i="29"/>
  <c r="Q20" i="29"/>
  <c r="P20" i="29"/>
  <c r="S19" i="29"/>
  <c r="R19" i="29"/>
  <c r="Q19" i="29"/>
  <c r="P19" i="29"/>
  <c r="S18" i="29"/>
  <c r="R18" i="29"/>
  <c r="Q18" i="29"/>
  <c r="P18" i="29"/>
  <c r="S17" i="29"/>
  <c r="R17" i="29"/>
  <c r="Q17" i="29"/>
  <c r="P17" i="29"/>
  <c r="S16" i="29"/>
  <c r="R16" i="29"/>
  <c r="Q16" i="29"/>
  <c r="P16" i="29"/>
  <c r="S15" i="29"/>
  <c r="R15" i="29"/>
  <c r="Q15" i="29"/>
  <c r="P15" i="29"/>
  <c r="S14" i="29"/>
  <c r="R14" i="29"/>
  <c r="Q14" i="29"/>
  <c r="P14" i="29"/>
  <c r="S13" i="29"/>
  <c r="R13" i="29"/>
  <c r="Q13" i="29"/>
  <c r="P13" i="29"/>
  <c r="S12" i="29"/>
  <c r="R12" i="29"/>
  <c r="Q12" i="29"/>
  <c r="P12" i="29"/>
  <c r="S11" i="29"/>
  <c r="R11" i="29"/>
  <c r="Q11" i="29"/>
  <c r="P11" i="29"/>
  <c r="S10" i="29"/>
  <c r="R10" i="29"/>
  <c r="Q10" i="29"/>
  <c r="P10" i="29"/>
  <c r="S9" i="29"/>
  <c r="R9" i="29"/>
  <c r="Q9" i="29"/>
  <c r="P9" i="29"/>
  <c r="S8" i="29"/>
  <c r="R8" i="29"/>
  <c r="Q8" i="29"/>
  <c r="P8" i="29"/>
  <c r="S7" i="29"/>
  <c r="R7" i="29"/>
  <c r="Q7" i="29"/>
  <c r="P7" i="29"/>
  <c r="S6" i="29"/>
  <c r="R6" i="29"/>
  <c r="Q6" i="29"/>
  <c r="P6" i="29"/>
  <c r="S5" i="29"/>
  <c r="R5" i="29"/>
  <c r="Q5" i="29"/>
  <c r="P5" i="29"/>
  <c r="S4" i="29"/>
  <c r="R4" i="29"/>
  <c r="Q4" i="29"/>
  <c r="P4" i="29"/>
  <c r="S3" i="29"/>
  <c r="R3" i="29"/>
  <c r="Q3" i="29"/>
  <c r="P3" i="29"/>
  <c r="S2" i="29"/>
  <c r="R2" i="29"/>
  <c r="Q2" i="29"/>
  <c r="P2" i="29"/>
  <c r="S30" i="28"/>
  <c r="R30" i="28"/>
  <c r="Q30" i="28"/>
  <c r="P30" i="28"/>
  <c r="S29" i="28"/>
  <c r="R29" i="28"/>
  <c r="Q29" i="28"/>
  <c r="P29" i="28"/>
  <c r="S28" i="28"/>
  <c r="R28" i="28"/>
  <c r="Q28" i="28"/>
  <c r="P28" i="28"/>
  <c r="S27" i="28"/>
  <c r="R27" i="28"/>
  <c r="Q27" i="28"/>
  <c r="P27" i="28"/>
  <c r="S26" i="28"/>
  <c r="R26" i="28"/>
  <c r="Q26" i="28"/>
  <c r="P26" i="28"/>
  <c r="S25" i="28"/>
  <c r="R25" i="28"/>
  <c r="Q25" i="28"/>
  <c r="P25" i="28"/>
  <c r="S24" i="28"/>
  <c r="R24" i="28"/>
  <c r="Q24" i="28"/>
  <c r="P24" i="28"/>
  <c r="S23" i="28"/>
  <c r="R23" i="28"/>
  <c r="Q23" i="28"/>
  <c r="P23" i="28"/>
  <c r="S22" i="28"/>
  <c r="R22" i="28"/>
  <c r="Q22" i="28"/>
  <c r="P22" i="28"/>
  <c r="S21" i="28"/>
  <c r="R21" i="28"/>
  <c r="Q21" i="28"/>
  <c r="P21" i="28"/>
  <c r="S20" i="28"/>
  <c r="R20" i="28"/>
  <c r="Q20" i="28"/>
  <c r="P20" i="28"/>
  <c r="S19" i="28"/>
  <c r="R19" i="28"/>
  <c r="Q19" i="28"/>
  <c r="P19" i="28"/>
  <c r="S18" i="28"/>
  <c r="R18" i="28"/>
  <c r="Q18" i="28"/>
  <c r="P18" i="28"/>
  <c r="S17" i="28"/>
  <c r="R17" i="28"/>
  <c r="Q17" i="28"/>
  <c r="P17" i="28"/>
  <c r="S16" i="28"/>
  <c r="R16" i="28"/>
  <c r="Q16" i="28"/>
  <c r="P16" i="28"/>
  <c r="S15" i="28"/>
  <c r="R15" i="28"/>
  <c r="Q15" i="28"/>
  <c r="P15" i="28"/>
  <c r="S14" i="28"/>
  <c r="R14" i="28"/>
  <c r="Q14" i="28"/>
  <c r="P14" i="28"/>
  <c r="S13" i="28"/>
  <c r="R13" i="28"/>
  <c r="Q13" i="28"/>
  <c r="P13" i="28"/>
  <c r="S12" i="28"/>
  <c r="R12" i="28"/>
  <c r="Q12" i="28"/>
  <c r="P12" i="28"/>
  <c r="S11" i="28"/>
  <c r="R11" i="28"/>
  <c r="Q11" i="28"/>
  <c r="P11" i="28"/>
  <c r="S10" i="28"/>
  <c r="R10" i="28"/>
  <c r="Q10" i="28"/>
  <c r="P10" i="28"/>
  <c r="S9" i="28"/>
  <c r="R9" i="28"/>
  <c r="Q9" i="28"/>
  <c r="P9" i="28"/>
  <c r="S8" i="28"/>
  <c r="R8" i="28"/>
  <c r="Q8" i="28"/>
  <c r="P8" i="28"/>
  <c r="S7" i="28"/>
  <c r="R7" i="28"/>
  <c r="Q7" i="28"/>
  <c r="P7" i="28"/>
  <c r="S6" i="28"/>
  <c r="R6" i="28"/>
  <c r="Q6" i="28"/>
  <c r="P6" i="28"/>
  <c r="S5" i="28"/>
  <c r="R5" i="28"/>
  <c r="Q5" i="28"/>
  <c r="P5" i="28"/>
  <c r="S4" i="28"/>
  <c r="R4" i="28"/>
  <c r="Q4" i="28"/>
  <c r="P4" i="28"/>
  <c r="S3" i="28"/>
  <c r="R3" i="28"/>
  <c r="Q3" i="28"/>
  <c r="P3" i="28"/>
  <c r="S2" i="28"/>
  <c r="R2" i="28"/>
  <c r="Q2" i="28"/>
  <c r="P2" i="28"/>
  <c r="S30" i="27"/>
  <c r="R30" i="27"/>
  <c r="Q30" i="27"/>
  <c r="P30" i="27"/>
  <c r="S29" i="27"/>
  <c r="R29" i="27"/>
  <c r="Q29" i="27"/>
  <c r="P29" i="27"/>
  <c r="S28" i="27"/>
  <c r="R28" i="27"/>
  <c r="Q28" i="27"/>
  <c r="P28" i="27"/>
  <c r="S27" i="27"/>
  <c r="R27" i="27"/>
  <c r="Q27" i="27"/>
  <c r="P27" i="27"/>
  <c r="S26" i="27"/>
  <c r="R26" i="27"/>
  <c r="Q26" i="27"/>
  <c r="P26" i="27"/>
  <c r="S25" i="27"/>
  <c r="R25" i="27"/>
  <c r="Q25" i="27"/>
  <c r="P25" i="27"/>
  <c r="S24" i="27"/>
  <c r="R24" i="27"/>
  <c r="Q24" i="27"/>
  <c r="P24" i="27"/>
  <c r="S23" i="27"/>
  <c r="R23" i="27"/>
  <c r="Q23" i="27"/>
  <c r="P23" i="27"/>
  <c r="S22" i="27"/>
  <c r="R22" i="27"/>
  <c r="Q22" i="27"/>
  <c r="P22" i="27"/>
  <c r="S21" i="27"/>
  <c r="R21" i="27"/>
  <c r="Q21" i="27"/>
  <c r="P21" i="27"/>
  <c r="S20" i="27"/>
  <c r="R20" i="27"/>
  <c r="Q20" i="27"/>
  <c r="P20" i="27"/>
  <c r="S19" i="27"/>
  <c r="R19" i="27"/>
  <c r="Q19" i="27"/>
  <c r="P19" i="27"/>
  <c r="S18" i="27"/>
  <c r="R18" i="27"/>
  <c r="Q18" i="27"/>
  <c r="P18" i="27"/>
  <c r="S17" i="27"/>
  <c r="R17" i="27"/>
  <c r="Q17" i="27"/>
  <c r="P17" i="27"/>
  <c r="S16" i="27"/>
  <c r="R16" i="27"/>
  <c r="Q16" i="27"/>
  <c r="P16" i="27"/>
  <c r="S15" i="27"/>
  <c r="R15" i="27"/>
  <c r="Q15" i="27"/>
  <c r="P15" i="27"/>
  <c r="S14" i="27"/>
  <c r="R14" i="27"/>
  <c r="Q14" i="27"/>
  <c r="P14" i="27"/>
  <c r="S13" i="27"/>
  <c r="R13" i="27"/>
  <c r="Q13" i="27"/>
  <c r="P13" i="27"/>
  <c r="S12" i="27"/>
  <c r="R12" i="27"/>
  <c r="Q12" i="27"/>
  <c r="P12" i="27"/>
  <c r="S11" i="27"/>
  <c r="R11" i="27"/>
  <c r="Q11" i="27"/>
  <c r="P11" i="27"/>
  <c r="S10" i="27"/>
  <c r="R10" i="27"/>
  <c r="Q10" i="27"/>
  <c r="P10" i="27"/>
  <c r="S9" i="27"/>
  <c r="R9" i="27"/>
  <c r="Q9" i="27"/>
  <c r="P9" i="27"/>
  <c r="S8" i="27"/>
  <c r="R8" i="27"/>
  <c r="Q8" i="27"/>
  <c r="P8" i="27"/>
  <c r="S7" i="27"/>
  <c r="R7" i="27"/>
  <c r="Q7" i="27"/>
  <c r="P7" i="27"/>
  <c r="S6" i="27"/>
  <c r="R6" i="27"/>
  <c r="Q6" i="27"/>
  <c r="P6" i="27"/>
  <c r="S5" i="27"/>
  <c r="R5" i="27"/>
  <c r="Q5" i="27"/>
  <c r="P5" i="27"/>
  <c r="S4" i="27"/>
  <c r="R4" i="27"/>
  <c r="Q4" i="27"/>
  <c r="P4" i="27"/>
  <c r="S3" i="27"/>
  <c r="R3" i="27"/>
  <c r="Q3" i="27"/>
  <c r="P3" i="27"/>
  <c r="S2" i="27"/>
  <c r="R2" i="27"/>
  <c r="Q2" i="27"/>
  <c r="P2" i="27"/>
  <c r="S30" i="26"/>
  <c r="R30" i="26"/>
  <c r="Q30" i="26"/>
  <c r="P30" i="26"/>
  <c r="S29" i="26"/>
  <c r="R29" i="26"/>
  <c r="Q29" i="26"/>
  <c r="P29" i="26"/>
  <c r="S28" i="26"/>
  <c r="R28" i="26"/>
  <c r="Q28" i="26"/>
  <c r="P28" i="26"/>
  <c r="S27" i="26"/>
  <c r="R27" i="26"/>
  <c r="Q27" i="26"/>
  <c r="P27" i="26"/>
  <c r="S26" i="26"/>
  <c r="R26" i="26"/>
  <c r="Q26" i="26"/>
  <c r="P26" i="26"/>
  <c r="S25" i="26"/>
  <c r="R25" i="26"/>
  <c r="Q25" i="26"/>
  <c r="P25" i="26"/>
  <c r="S24" i="26"/>
  <c r="R24" i="26"/>
  <c r="Q24" i="26"/>
  <c r="P24" i="26"/>
  <c r="S23" i="26"/>
  <c r="R23" i="26"/>
  <c r="Q23" i="26"/>
  <c r="P23" i="26"/>
  <c r="S22" i="26"/>
  <c r="R22" i="26"/>
  <c r="Q22" i="26"/>
  <c r="P22" i="26"/>
  <c r="S21" i="26"/>
  <c r="R21" i="26"/>
  <c r="Q21" i="26"/>
  <c r="P21" i="26"/>
  <c r="S20" i="26"/>
  <c r="R20" i="26"/>
  <c r="Q20" i="26"/>
  <c r="P20" i="26"/>
  <c r="S19" i="26"/>
  <c r="R19" i="26"/>
  <c r="Q19" i="26"/>
  <c r="P19" i="26"/>
  <c r="S18" i="26"/>
  <c r="R18" i="26"/>
  <c r="Q18" i="26"/>
  <c r="P18" i="26"/>
  <c r="S17" i="26"/>
  <c r="R17" i="26"/>
  <c r="Q17" i="26"/>
  <c r="P17" i="26"/>
  <c r="S16" i="26"/>
  <c r="R16" i="26"/>
  <c r="Q16" i="26"/>
  <c r="P16" i="26"/>
  <c r="S15" i="26"/>
  <c r="R15" i="26"/>
  <c r="Q15" i="26"/>
  <c r="P15" i="26"/>
  <c r="S14" i="26"/>
  <c r="R14" i="26"/>
  <c r="Q14" i="26"/>
  <c r="P14" i="26"/>
  <c r="S13" i="26"/>
  <c r="R13" i="26"/>
  <c r="Q13" i="26"/>
  <c r="P13" i="26"/>
  <c r="S12" i="26"/>
  <c r="R12" i="26"/>
  <c r="Q12" i="26"/>
  <c r="P12" i="26"/>
  <c r="S11" i="26"/>
  <c r="R11" i="26"/>
  <c r="Q11" i="26"/>
  <c r="P11" i="26"/>
  <c r="S10" i="26"/>
  <c r="R10" i="26"/>
  <c r="Q10" i="26"/>
  <c r="P10" i="26"/>
  <c r="S9" i="26"/>
  <c r="R9" i="26"/>
  <c r="Q9" i="26"/>
  <c r="P9" i="26"/>
  <c r="S8" i="26"/>
  <c r="R8" i="26"/>
  <c r="Q8" i="26"/>
  <c r="P8" i="26"/>
  <c r="S7" i="26"/>
  <c r="R7" i="26"/>
  <c r="Q7" i="26"/>
  <c r="P7" i="26"/>
  <c r="S6" i="26"/>
  <c r="R6" i="26"/>
  <c r="Q6" i="26"/>
  <c r="P6" i="26"/>
  <c r="S5" i="26"/>
  <c r="R5" i="26"/>
  <c r="Q5" i="26"/>
  <c r="P5" i="26"/>
  <c r="S4" i="26"/>
  <c r="R4" i="26"/>
  <c r="Q4" i="26"/>
  <c r="P4" i="26"/>
  <c r="S3" i="26"/>
  <c r="R3" i="26"/>
  <c r="Q3" i="26"/>
  <c r="P3" i="26"/>
  <c r="S2" i="26"/>
  <c r="R2" i="26"/>
  <c r="Q2" i="26"/>
  <c r="P2" i="26"/>
  <c r="S29" i="25"/>
  <c r="R29" i="25"/>
  <c r="Q29" i="25"/>
  <c r="P29" i="25"/>
  <c r="S28" i="25"/>
  <c r="R28" i="25"/>
  <c r="Q28" i="25"/>
  <c r="P28" i="25"/>
  <c r="S27" i="25"/>
  <c r="R27" i="25"/>
  <c r="Q27" i="25"/>
  <c r="P27" i="25"/>
  <c r="S26" i="25"/>
  <c r="R26" i="25"/>
  <c r="Q26" i="25"/>
  <c r="P26" i="25"/>
  <c r="S25" i="25"/>
  <c r="R25" i="25"/>
  <c r="Q25" i="25"/>
  <c r="P25" i="25"/>
  <c r="S24" i="25"/>
  <c r="R24" i="25"/>
  <c r="Q24" i="25"/>
  <c r="P24" i="25"/>
  <c r="S23" i="25"/>
  <c r="R23" i="25"/>
  <c r="Q23" i="25"/>
  <c r="P23" i="25"/>
  <c r="S22" i="25"/>
  <c r="R22" i="25"/>
  <c r="Q22" i="25"/>
  <c r="P22" i="25"/>
  <c r="S21" i="25"/>
  <c r="R21" i="25"/>
  <c r="Q21" i="25"/>
  <c r="P21" i="25"/>
  <c r="S20" i="25"/>
  <c r="R20" i="25"/>
  <c r="Q20" i="25"/>
  <c r="P20" i="25"/>
  <c r="S19" i="25"/>
  <c r="R19" i="25"/>
  <c r="Q19" i="25"/>
  <c r="P19" i="25"/>
  <c r="S18" i="25"/>
  <c r="R18" i="25"/>
  <c r="Q18" i="25"/>
  <c r="P18" i="25"/>
  <c r="S17" i="25"/>
  <c r="R17" i="25"/>
  <c r="Q17" i="25"/>
  <c r="P17" i="25"/>
  <c r="S16" i="25"/>
  <c r="R16" i="25"/>
  <c r="Q16" i="25"/>
  <c r="P16" i="25"/>
  <c r="S15" i="25"/>
  <c r="R15" i="25"/>
  <c r="Q15" i="25"/>
  <c r="P15" i="25"/>
  <c r="S14" i="25"/>
  <c r="R14" i="25"/>
  <c r="Q14" i="25"/>
  <c r="P14" i="25"/>
  <c r="S13" i="25"/>
  <c r="R13" i="25"/>
  <c r="Q13" i="25"/>
  <c r="P13" i="25"/>
  <c r="S12" i="25"/>
  <c r="R12" i="25"/>
  <c r="Q12" i="25"/>
  <c r="P12" i="25"/>
  <c r="S11" i="25"/>
  <c r="R11" i="25"/>
  <c r="Q11" i="25"/>
  <c r="P11" i="25"/>
  <c r="S10" i="25"/>
  <c r="R10" i="25"/>
  <c r="Q10" i="25"/>
  <c r="P10" i="25"/>
  <c r="S9" i="25"/>
  <c r="R9" i="25"/>
  <c r="Q9" i="25"/>
  <c r="P9" i="25"/>
  <c r="S8" i="25"/>
  <c r="R8" i="25"/>
  <c r="Q8" i="25"/>
  <c r="P8" i="25"/>
  <c r="S7" i="25"/>
  <c r="R7" i="25"/>
  <c r="Q7" i="25"/>
  <c r="P7" i="25"/>
  <c r="S6" i="25"/>
  <c r="R6" i="25"/>
  <c r="Q6" i="25"/>
  <c r="P6" i="25"/>
  <c r="S5" i="25"/>
  <c r="R5" i="25"/>
  <c r="Q5" i="25"/>
  <c r="P5" i="25"/>
  <c r="S4" i="25"/>
  <c r="R4" i="25"/>
  <c r="Q4" i="25"/>
  <c r="P4" i="25"/>
  <c r="S3" i="25"/>
  <c r="R3" i="25"/>
  <c r="Q3" i="25"/>
  <c r="P3" i="25"/>
  <c r="S2" i="25"/>
  <c r="R2" i="25"/>
  <c r="Q2" i="25"/>
  <c r="P2" i="25"/>
  <c r="S30" i="24"/>
  <c r="R30" i="24"/>
  <c r="Q30" i="24"/>
  <c r="P30" i="24"/>
  <c r="S29" i="24"/>
  <c r="R29" i="24"/>
  <c r="Q29" i="24"/>
  <c r="P29" i="24"/>
  <c r="S28" i="24"/>
  <c r="R28" i="24"/>
  <c r="Q28" i="24"/>
  <c r="P28" i="24"/>
  <c r="S27" i="24"/>
  <c r="R27" i="24"/>
  <c r="Q27" i="24"/>
  <c r="P27" i="24"/>
  <c r="S26" i="24"/>
  <c r="R26" i="24"/>
  <c r="Q26" i="24"/>
  <c r="P26" i="24"/>
  <c r="S25" i="24"/>
  <c r="R25" i="24"/>
  <c r="Q25" i="24"/>
  <c r="P25" i="24"/>
  <c r="S24" i="24"/>
  <c r="R24" i="24"/>
  <c r="Q24" i="24"/>
  <c r="P24" i="24"/>
  <c r="S23" i="24"/>
  <c r="R23" i="24"/>
  <c r="Q23" i="24"/>
  <c r="P23" i="24"/>
  <c r="S22" i="24"/>
  <c r="R22" i="24"/>
  <c r="Q22" i="24"/>
  <c r="P22" i="24"/>
  <c r="S21" i="24"/>
  <c r="R21" i="24"/>
  <c r="Q21" i="24"/>
  <c r="P21" i="24"/>
  <c r="S20" i="24"/>
  <c r="R20" i="24"/>
  <c r="Q20" i="24"/>
  <c r="P20" i="24"/>
  <c r="S19" i="24"/>
  <c r="R19" i="24"/>
  <c r="Q19" i="24"/>
  <c r="P19" i="24"/>
  <c r="S18" i="24"/>
  <c r="R18" i="24"/>
  <c r="Q18" i="24"/>
  <c r="P18" i="24"/>
  <c r="S17" i="24"/>
  <c r="R17" i="24"/>
  <c r="Q17" i="24"/>
  <c r="P17" i="24"/>
  <c r="S16" i="24"/>
  <c r="R16" i="24"/>
  <c r="Q16" i="24"/>
  <c r="P16" i="24"/>
  <c r="S15" i="24"/>
  <c r="R15" i="24"/>
  <c r="Q15" i="24"/>
  <c r="P15" i="24"/>
  <c r="S14" i="24"/>
  <c r="R14" i="24"/>
  <c r="Q14" i="24"/>
  <c r="P14" i="24"/>
  <c r="S13" i="24"/>
  <c r="R13" i="24"/>
  <c r="Q13" i="24"/>
  <c r="P13" i="24"/>
  <c r="S12" i="24"/>
  <c r="R12" i="24"/>
  <c r="Q12" i="24"/>
  <c r="P12" i="24"/>
  <c r="S11" i="24"/>
  <c r="R11" i="24"/>
  <c r="Q11" i="24"/>
  <c r="P11" i="24"/>
  <c r="S10" i="24"/>
  <c r="R10" i="24"/>
  <c r="Q10" i="24"/>
  <c r="P10" i="24"/>
  <c r="S9" i="24"/>
  <c r="R9" i="24"/>
  <c r="Q9" i="24"/>
  <c r="P9" i="24"/>
  <c r="S8" i="24"/>
  <c r="R8" i="24"/>
  <c r="Q8" i="24"/>
  <c r="P8" i="24"/>
  <c r="S7" i="24"/>
  <c r="R7" i="24"/>
  <c r="Q7" i="24"/>
  <c r="P7" i="24"/>
  <c r="S6" i="24"/>
  <c r="R6" i="24"/>
  <c r="Q6" i="24"/>
  <c r="P6" i="24"/>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S27" i="23"/>
  <c r="R27" i="23"/>
  <c r="Q27" i="23"/>
  <c r="P27" i="23"/>
  <c r="S26" i="23"/>
  <c r="R26" i="23"/>
  <c r="Q26" i="23"/>
  <c r="P26" i="23"/>
  <c r="S25" i="23"/>
  <c r="R25" i="23"/>
  <c r="Q25" i="23"/>
  <c r="P25" i="23"/>
  <c r="S24" i="23"/>
  <c r="R24" i="23"/>
  <c r="Q24" i="23"/>
  <c r="P24" i="23"/>
  <c r="S23" i="23"/>
  <c r="R23" i="23"/>
  <c r="Q23" i="23"/>
  <c r="P23" i="23"/>
  <c r="S22" i="23"/>
  <c r="R22" i="23"/>
  <c r="Q22" i="23"/>
  <c r="P22" i="23"/>
  <c r="S21" i="23"/>
  <c r="R21" i="23"/>
  <c r="Q21" i="23"/>
  <c r="P21" i="23"/>
  <c r="S20" i="23"/>
  <c r="R20" i="23"/>
  <c r="Q20" i="23"/>
  <c r="P20" i="23"/>
  <c r="S19" i="23"/>
  <c r="R19" i="23"/>
  <c r="Q19" i="23"/>
  <c r="P19" i="23"/>
  <c r="S18" i="23"/>
  <c r="R18" i="23"/>
  <c r="Q18" i="23"/>
  <c r="P18" i="23"/>
  <c r="S17" i="23"/>
  <c r="R17" i="23"/>
  <c r="Q17" i="23"/>
  <c r="P17" i="23"/>
  <c r="S16" i="23"/>
  <c r="R16" i="23"/>
  <c r="Q16" i="23"/>
  <c r="P16" i="23"/>
  <c r="S15" i="23"/>
  <c r="R15" i="23"/>
  <c r="Q15" i="23"/>
  <c r="P15" i="23"/>
  <c r="S14" i="23"/>
  <c r="R14" i="23"/>
  <c r="Q14" i="23"/>
  <c r="P14" i="23"/>
  <c r="S13" i="23"/>
  <c r="R13" i="23"/>
  <c r="Q13" i="23"/>
  <c r="P13" i="23"/>
  <c r="S12" i="23"/>
  <c r="R12" i="23"/>
  <c r="Q12" i="23"/>
  <c r="P12" i="23"/>
  <c r="S11" i="23"/>
  <c r="R11" i="23"/>
  <c r="Q11" i="23"/>
  <c r="P11" i="23"/>
  <c r="S10" i="23"/>
  <c r="R10" i="23"/>
  <c r="Q10" i="23"/>
  <c r="P10" i="23"/>
  <c r="S9" i="23"/>
  <c r="R9" i="23"/>
  <c r="Q9" i="23"/>
  <c r="P9" i="23"/>
  <c r="S8" i="23"/>
  <c r="R8" i="23"/>
  <c r="Q8" i="23"/>
  <c r="P8" i="23"/>
  <c r="S7" i="23"/>
  <c r="R7" i="23"/>
  <c r="Q7" i="23"/>
  <c r="P7" i="23"/>
  <c r="S6" i="23"/>
  <c r="R6" i="23"/>
  <c r="Q6" i="23"/>
  <c r="P6" i="23"/>
  <c r="S5" i="23"/>
  <c r="R5" i="23"/>
  <c r="Q5" i="23"/>
  <c r="P5" i="23"/>
  <c r="S4" i="23"/>
  <c r="R4" i="23"/>
  <c r="Q4" i="23"/>
  <c r="P4" i="23"/>
  <c r="S3" i="23"/>
  <c r="R3" i="23"/>
  <c r="Q3" i="23"/>
  <c r="P3" i="23"/>
  <c r="S2" i="23"/>
  <c r="R2" i="23"/>
  <c r="Q2" i="23"/>
  <c r="P2" i="23"/>
  <c r="S29" i="22"/>
  <c r="R29" i="22"/>
  <c r="Q29" i="22"/>
  <c r="P29" i="22"/>
  <c r="S28" i="22"/>
  <c r="R28" i="22"/>
  <c r="Q28" i="22"/>
  <c r="P28" i="22"/>
  <c r="S27" i="22"/>
  <c r="R27" i="22"/>
  <c r="Q27" i="22"/>
  <c r="P27" i="22"/>
  <c r="S26" i="22"/>
  <c r="R26" i="22"/>
  <c r="Q26" i="22"/>
  <c r="P26" i="22"/>
  <c r="S25" i="22"/>
  <c r="R25" i="22"/>
  <c r="Q25" i="22"/>
  <c r="P25" i="22"/>
  <c r="S24" i="22"/>
  <c r="R24" i="22"/>
  <c r="Q24" i="22"/>
  <c r="P24" i="22"/>
  <c r="S23" i="22"/>
  <c r="R23" i="22"/>
  <c r="Q23" i="22"/>
  <c r="P23" i="22"/>
  <c r="S22" i="22"/>
  <c r="R22" i="22"/>
  <c r="Q22" i="22"/>
  <c r="P22" i="22"/>
  <c r="S21" i="22"/>
  <c r="R21" i="22"/>
  <c r="Q21" i="22"/>
  <c r="P21" i="22"/>
  <c r="S20" i="22"/>
  <c r="R20" i="22"/>
  <c r="Q20" i="22"/>
  <c r="P20" i="22"/>
  <c r="S19" i="22"/>
  <c r="R19" i="22"/>
  <c r="Q19" i="22"/>
  <c r="P19" i="22"/>
  <c r="S18" i="22"/>
  <c r="R18" i="22"/>
  <c r="Q18" i="22"/>
  <c r="P18" i="22"/>
  <c r="S17" i="22"/>
  <c r="R17" i="22"/>
  <c r="Q17" i="22"/>
  <c r="P17" i="22"/>
  <c r="S16" i="22"/>
  <c r="R16" i="22"/>
  <c r="Q16" i="22"/>
  <c r="P16" i="22"/>
  <c r="S15" i="22"/>
  <c r="R15" i="22"/>
  <c r="Q15" i="22"/>
  <c r="P15" i="22"/>
  <c r="S14" i="22"/>
  <c r="R14" i="22"/>
  <c r="Q14" i="22"/>
  <c r="P14" i="22"/>
  <c r="S13" i="22"/>
  <c r="R13" i="22"/>
  <c r="Q13" i="22"/>
  <c r="P13" i="22"/>
  <c r="S12" i="22"/>
  <c r="R12" i="22"/>
  <c r="Q12" i="22"/>
  <c r="P12" i="22"/>
  <c r="S11" i="22"/>
  <c r="R11" i="22"/>
  <c r="Q11" i="22"/>
  <c r="P11" i="22"/>
  <c r="S10" i="22"/>
  <c r="R10" i="22"/>
  <c r="Q10" i="22"/>
  <c r="P10" i="22"/>
  <c r="S9" i="22"/>
  <c r="R9" i="22"/>
  <c r="Q9" i="22"/>
  <c r="P9" i="22"/>
  <c r="S8" i="22"/>
  <c r="R8" i="22"/>
  <c r="Q8" i="22"/>
  <c r="P8" i="22"/>
  <c r="S7" i="22"/>
  <c r="R7" i="22"/>
  <c r="Q7" i="22"/>
  <c r="P7" i="22"/>
  <c r="S6" i="22"/>
  <c r="R6" i="22"/>
  <c r="Q6" i="22"/>
  <c r="P6" i="22"/>
  <c r="S5" i="22"/>
  <c r="R5" i="22"/>
  <c r="Q5" i="22"/>
  <c r="P5" i="22"/>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P7" i="21"/>
  <c r="P8" i="21"/>
  <c r="P9" i="21"/>
  <c r="P10" i="21"/>
  <c r="P11" i="21"/>
  <c r="P12" i="21"/>
  <c r="P13" i="21"/>
  <c r="P14" i="21"/>
  <c r="P15" i="21"/>
  <c r="P16" i="21"/>
  <c r="P17" i="21"/>
  <c r="P18" i="21"/>
  <c r="P19" i="21"/>
  <c r="P20" i="21"/>
  <c r="P21" i="21"/>
  <c r="P22" i="21"/>
  <c r="P23" i="21"/>
  <c r="P24" i="21"/>
  <c r="P25" i="21"/>
  <c r="P26" i="21"/>
  <c r="P27" i="21"/>
  <c r="P28" i="21"/>
  <c r="P29" i="21"/>
  <c r="P30" i="21"/>
  <c r="P2" i="21"/>
  <c r="E10" i="1"/>
  <c r="D10" i="1"/>
  <c r="G3" i="5"/>
  <c r="E6" i="1" s="1"/>
  <c r="G4" i="5"/>
  <c r="E8" i="1" s="1"/>
  <c r="G2" i="5"/>
  <c r="E4" i="1" s="1"/>
  <c r="G4" i="4"/>
  <c r="G3" i="4"/>
  <c r="D6" i="1" s="1"/>
  <c r="G2" i="4"/>
  <c r="G24" i="7"/>
  <c r="G23" i="7"/>
  <c r="G22" i="7"/>
  <c r="G21" i="7"/>
  <c r="G20" i="7"/>
  <c r="G19" i="7"/>
  <c r="G18" i="7"/>
  <c r="G17" i="7"/>
  <c r="G16" i="7"/>
  <c r="G15" i="7"/>
  <c r="G14" i="7"/>
  <c r="G13" i="7"/>
  <c r="G12" i="7"/>
  <c r="G11" i="7"/>
  <c r="G10" i="7"/>
  <c r="G9" i="7"/>
  <c r="G8" i="7"/>
  <c r="G7" i="7"/>
  <c r="G6" i="7"/>
  <c r="G5" i="7"/>
  <c r="G4" i="7"/>
  <c r="G3" i="7"/>
  <c r="G2" i="7"/>
  <c r="G3" i="18"/>
  <c r="G4" i="18"/>
  <c r="G6" i="18"/>
  <c r="G7" i="18"/>
  <c r="G8" i="18"/>
  <c r="G9" i="18"/>
  <c r="G14" i="18"/>
  <c r="G15" i="18"/>
  <c r="G12" i="18"/>
  <c r="G13" i="18"/>
  <c r="G5" i="18"/>
  <c r="G10" i="18"/>
  <c r="G11" i="18"/>
  <c r="G16" i="18"/>
  <c r="G17" i="18"/>
  <c r="G18" i="18"/>
  <c r="G19" i="18"/>
  <c r="G20" i="18"/>
  <c r="G21" i="18"/>
  <c r="G22" i="18"/>
  <c r="G23" i="18"/>
  <c r="G2" i="18"/>
</calcChain>
</file>

<file path=xl/sharedStrings.xml><?xml version="1.0" encoding="utf-8"?>
<sst xmlns="http://schemas.openxmlformats.org/spreadsheetml/2006/main" count="10726" uniqueCount="763">
  <si>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</si>
  <si>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</si>
  <si>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</si>
  <si>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</si>
  <si>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</si>
  <si>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</si>
  <si>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</si>
  <si>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</si>
  <si>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</si>
  <si>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</si>
  <si>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</si>
  <si>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</si>
  <si>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</si>
  <si>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</si>
  <si>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</si>
  <si>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</si>
  <si>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</si>
  <si>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</si>
  <si>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</si>
  <si>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</si>
  <si>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</si>
  <si>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</si>
  <si>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</si>
  <si>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</si>
  <si>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</si>
  <si>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</si>
  <si>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</si>
  <si>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</si>
  <si>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</si>
  <si>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</si>
  <si>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</si>
  <si>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</si>
  <si>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</si>
  <si>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</si>
  <si>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</si>
  <si>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</si>
  <si>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</si>
  <si>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</si>
  <si>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</si>
  <si>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</si>
  <si>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</si>
  <si>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</si>
  <si>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</si>
  <si>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</si>
  <si>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</si>
  <si>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</si>
  <si>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</si>
  <si>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</si>
  <si>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</si>
  <si>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</si>
  <si>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</si>
  <si>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</si>
  <si>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</si>
  <si>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</si>
  <si>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</si>
  <si>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</si>
  <si>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</si>
  <si>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</si>
  <si>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</si>
  <si>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</si>
  <si>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</si>
  <si>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</si>
  <si>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</si>
  <si>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</si>
  <si>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</si>
  <si>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</si>
  <si>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</si>
  <si>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</si>
  <si>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</si>
  <si>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</si>
  <si>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</si>
  <si>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</si>
  <si>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</si>
  <si>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</si>
  <si>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</si>
  <si>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</si>
  <si>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</si>
  <si>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</si>
  <si>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</si>
  <si>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</si>
  <si>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</si>
  <si>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</si>
  <si>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</si>
  <si>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</si>
  <si>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</si>
  <si>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</si>
  <si>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</si>
  <si>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</si>
  <si>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</si>
  <si>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</si>
  <si>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</si>
  <si>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</si>
  <si>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</si>
  <si>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</si>
  <si>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</si>
  <si>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</si>
  <si>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</si>
  <si>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</si>
  <si>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</si>
  <si>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</si>
  <si>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</si>
  <si>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</si>
  <si>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</si>
  <si>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</si>
  <si>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</si>
  <si>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</si>
  <si>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</si>
  <si>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</si>
  <si>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</si>
  <si>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</si>
  <si>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</si>
  <si>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</si>
  <si>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</si>
  <si>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</si>
  <si>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</si>
  <si>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</si>
  <si>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</si>
  <si>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</si>
  <si>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</si>
  <si>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</si>
  <si>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</si>
  <si>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</si>
  <si>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</si>
  <si>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</si>
  <si>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exp(-coef)</t>
  </si>
  <si>
    <t>lower .95</t>
  </si>
  <si>
    <t>upper .95</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</si>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</sst>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36">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2" fillId="0" borderId="30"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12" fillId="0" borderId="0" xfId="0" applyFont="1" applyAlignment="1">
      <alignment horizontal="center"/>
    </xf>
    <xf numFmtId="0" fontId="1" fillId="0" borderId="4" xfId="0" applyFont="1" applyBorder="1" applyAlignment="1">
      <alignment horizontal="center"/>
    </xf>
    <xf numFmtId="0" fontId="2" fillId="0" borderId="29" xfId="0" applyFont="1" applyBorder="1" applyAlignment="1">
      <alignment horizontal="center" vertic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workbookViewId="0">
      <selection activeCell="C2" sqref="C2"/>
    </sheetView>
  </sheetViews>
  <sheetFormatPr defaultRowHeight="15" x14ac:dyDescent="0.25"/>
  <cols>
    <col min="1" max="1" width="22.140625" bestFit="1" customWidth="1"/>
    <col min="15" max="15" width="22.140625" bestFit="1" customWidth="1"/>
  </cols>
  <sheetData>
    <row r="1" spans="1:34" x14ac:dyDescent="0.25">
      <c r="A1" t="s">
        <v>19</v>
      </c>
      <c r="B1" s="25">
        <v>15228</v>
      </c>
      <c r="C1" s="26">
        <v>4924.8680000000004</v>
      </c>
      <c r="D1" s="26">
        <v>2589.98</v>
      </c>
      <c r="E1">
        <v>4</v>
      </c>
      <c r="F1" s="25">
        <v>9022</v>
      </c>
      <c r="H1" t="s">
        <v>19</v>
      </c>
      <c r="I1" s="25">
        <v>7051</v>
      </c>
      <c r="J1" s="26">
        <v>4831.6260000000002</v>
      </c>
      <c r="K1" s="26">
        <v>2583.913</v>
      </c>
      <c r="L1">
        <v>6</v>
      </c>
      <c r="M1" s="25">
        <v>9022</v>
      </c>
      <c r="O1" t="s">
        <v>19</v>
      </c>
      <c r="P1" s="25">
        <v>4084</v>
      </c>
      <c r="Q1" s="26">
        <v>4871.335</v>
      </c>
      <c r="R1" s="26">
        <v>2639.261</v>
      </c>
      <c r="S1">
        <v>4</v>
      </c>
      <c r="T1" s="25">
        <v>9020</v>
      </c>
      <c r="V1" t="s">
        <v>19</v>
      </c>
      <c r="W1" s="25">
        <v>3702</v>
      </c>
      <c r="X1" s="26">
        <v>5206.4719999999998</v>
      </c>
      <c r="Y1" s="26">
        <v>2550.8589999999999</v>
      </c>
      <c r="Z1">
        <v>4</v>
      </c>
      <c r="AA1" s="25">
        <v>9018</v>
      </c>
      <c r="AC1" t="s">
        <v>19</v>
      </c>
      <c r="AD1">
        <v>391</v>
      </c>
      <c r="AE1" s="26">
        <v>4499.2560000000003</v>
      </c>
      <c r="AF1" s="26">
        <v>2327.25</v>
      </c>
      <c r="AG1">
        <v>15</v>
      </c>
      <c r="AH1" s="25">
        <v>8951</v>
      </c>
    </row>
    <row r="2" spans="1:34" x14ac:dyDescent="0.25">
      <c r="A2" t="s">
        <v>524</v>
      </c>
      <c r="B2" s="25">
        <v>15228</v>
      </c>
      <c r="C2">
        <v>12.606999999999999</v>
      </c>
      <c r="D2">
        <v>17.536999999999999</v>
      </c>
      <c r="E2">
        <v>1</v>
      </c>
      <c r="F2">
        <v>328</v>
      </c>
      <c r="H2" t="s">
        <v>524</v>
      </c>
      <c r="I2" s="25">
        <v>7051</v>
      </c>
      <c r="J2">
        <v>11.419</v>
      </c>
      <c r="K2">
        <v>15.932</v>
      </c>
      <c r="L2">
        <v>1</v>
      </c>
      <c r="M2">
        <v>328</v>
      </c>
      <c r="O2" t="s">
        <v>524</v>
      </c>
      <c r="P2" s="25">
        <v>4084</v>
      </c>
      <c r="Q2">
        <v>12.907</v>
      </c>
      <c r="R2">
        <v>17.344000000000001</v>
      </c>
      <c r="S2">
        <v>1</v>
      </c>
      <c r="T2">
        <v>215</v>
      </c>
      <c r="V2" t="s">
        <v>524</v>
      </c>
      <c r="W2" s="25">
        <v>3702</v>
      </c>
      <c r="X2">
        <v>14.675000000000001</v>
      </c>
      <c r="Y2">
        <v>20.541</v>
      </c>
      <c r="Z2">
        <v>1</v>
      </c>
      <c r="AA2">
        <v>318</v>
      </c>
      <c r="AC2" t="s">
        <v>524</v>
      </c>
      <c r="AD2">
        <v>391</v>
      </c>
      <c r="AE2">
        <v>11.33</v>
      </c>
      <c r="AF2">
        <v>14.036</v>
      </c>
      <c r="AG2">
        <v>1</v>
      </c>
      <c r="AH2">
        <v>100</v>
      </c>
    </row>
    <row r="3" spans="1:34" x14ac:dyDescent="0.25">
      <c r="A3" t="s">
        <v>523</v>
      </c>
      <c r="B3" s="25">
        <v>15228</v>
      </c>
      <c r="C3">
        <v>26.759</v>
      </c>
      <c r="D3">
        <v>6.6070000000000002</v>
      </c>
      <c r="E3">
        <v>7.9390000000000001</v>
      </c>
      <c r="F3">
        <v>92.224000000000004</v>
      </c>
      <c r="H3" t="s">
        <v>523</v>
      </c>
      <c r="I3" s="25">
        <v>7051</v>
      </c>
      <c r="J3">
        <v>22.091000000000001</v>
      </c>
      <c r="K3">
        <v>1.7</v>
      </c>
      <c r="L3">
        <v>18.509</v>
      </c>
      <c r="M3">
        <v>24.998000000000001</v>
      </c>
      <c r="O3" t="s">
        <v>523</v>
      </c>
      <c r="P3" s="25">
        <v>4084</v>
      </c>
      <c r="Q3">
        <v>27.212</v>
      </c>
      <c r="R3">
        <v>1.476</v>
      </c>
      <c r="S3">
        <v>25.016999999999999</v>
      </c>
      <c r="T3">
        <v>29.998000000000001</v>
      </c>
      <c r="V3" t="s">
        <v>523</v>
      </c>
      <c r="W3" s="25">
        <v>3702</v>
      </c>
      <c r="X3">
        <v>36.124000000000002</v>
      </c>
      <c r="Y3">
        <v>5.7530000000000001</v>
      </c>
      <c r="Z3">
        <v>30.007999999999999</v>
      </c>
      <c r="AA3">
        <v>92.224000000000004</v>
      </c>
      <c r="AC3" t="s">
        <v>523</v>
      </c>
      <c r="AD3">
        <v>391</v>
      </c>
      <c r="AE3">
        <v>17.535</v>
      </c>
      <c r="AF3">
        <v>1.0169999999999999</v>
      </c>
      <c r="AG3">
        <v>7.9390000000000001</v>
      </c>
      <c r="AH3">
        <v>18.481000000000002</v>
      </c>
    </row>
    <row r="4" spans="1:34" x14ac:dyDescent="0.25">
      <c r="A4" t="s">
        <v>31</v>
      </c>
      <c r="B4" s="25">
        <v>15228</v>
      </c>
      <c r="C4">
        <v>22.795999999999999</v>
      </c>
      <c r="D4">
        <v>3.5449999999999999</v>
      </c>
      <c r="E4">
        <v>17</v>
      </c>
      <c r="F4">
        <v>31</v>
      </c>
      <c r="H4" t="s">
        <v>31</v>
      </c>
      <c r="I4" s="25">
        <v>7051</v>
      </c>
      <c r="J4">
        <v>22.123000000000001</v>
      </c>
      <c r="K4">
        <v>3.3919999999999999</v>
      </c>
      <c r="L4">
        <v>17</v>
      </c>
      <c r="M4">
        <v>31</v>
      </c>
      <c r="O4" t="s">
        <v>31</v>
      </c>
      <c r="P4" s="25">
        <v>4084</v>
      </c>
      <c r="Q4">
        <v>23.18</v>
      </c>
      <c r="R4">
        <v>3.5049999999999999</v>
      </c>
      <c r="S4">
        <v>17</v>
      </c>
      <c r="T4">
        <v>31</v>
      </c>
      <c r="V4" t="s">
        <v>31</v>
      </c>
      <c r="W4" s="25">
        <v>3702</v>
      </c>
      <c r="X4">
        <v>23.795999999999999</v>
      </c>
      <c r="Y4">
        <v>3.56</v>
      </c>
      <c r="Z4">
        <v>17</v>
      </c>
      <c r="AA4">
        <v>31</v>
      </c>
      <c r="AC4" t="s">
        <v>31</v>
      </c>
      <c r="AD4">
        <v>391</v>
      </c>
      <c r="AE4">
        <v>21.44</v>
      </c>
      <c r="AF4">
        <v>3.55</v>
      </c>
      <c r="AG4">
        <v>17</v>
      </c>
      <c r="AH4">
        <v>31</v>
      </c>
    </row>
    <row r="5" spans="1:34" x14ac:dyDescent="0.25">
      <c r="A5" t="s">
        <v>176</v>
      </c>
      <c r="B5" s="25">
        <v>15228</v>
      </c>
      <c r="C5">
        <v>0.57799999999999996</v>
      </c>
      <c r="D5">
        <v>0.49399999999999999</v>
      </c>
      <c r="E5">
        <v>0</v>
      </c>
      <c r="F5">
        <v>1</v>
      </c>
      <c r="H5" t="s">
        <v>176</v>
      </c>
      <c r="I5" s="25">
        <v>7051</v>
      </c>
      <c r="J5">
        <v>0.497</v>
      </c>
      <c r="K5">
        <v>0.5</v>
      </c>
      <c r="L5">
        <v>0</v>
      </c>
      <c r="M5">
        <v>1</v>
      </c>
      <c r="O5" t="s">
        <v>176</v>
      </c>
      <c r="P5" s="25">
        <v>4084</v>
      </c>
      <c r="Q5">
        <v>0.63100000000000001</v>
      </c>
      <c r="R5">
        <v>0.48199999999999998</v>
      </c>
      <c r="S5">
        <v>0</v>
      </c>
      <c r="T5">
        <v>1</v>
      </c>
      <c r="V5" t="s">
        <v>176</v>
      </c>
      <c r="W5" s="25">
        <v>3702</v>
      </c>
      <c r="X5">
        <v>0.69299999999999995</v>
      </c>
      <c r="Y5">
        <v>0.46100000000000002</v>
      </c>
      <c r="Z5">
        <v>0</v>
      </c>
      <c r="AA5">
        <v>1</v>
      </c>
      <c r="AC5" t="s">
        <v>176</v>
      </c>
      <c r="AD5">
        <v>391</v>
      </c>
      <c r="AE5">
        <v>0.38900000000000001</v>
      </c>
      <c r="AF5">
        <v>0.48799999999999999</v>
      </c>
      <c r="AG5">
        <v>0</v>
      </c>
      <c r="AH5">
        <v>1</v>
      </c>
    </row>
    <row r="6" spans="1:34" x14ac:dyDescent="0.25">
      <c r="A6" t="s">
        <v>32</v>
      </c>
      <c r="B6" s="25">
        <v>15228</v>
      </c>
      <c r="C6">
        <v>0.45300000000000001</v>
      </c>
      <c r="D6">
        <v>0.79</v>
      </c>
      <c r="E6">
        <v>0</v>
      </c>
      <c r="F6">
        <v>10</v>
      </c>
      <c r="H6" t="s">
        <v>32</v>
      </c>
      <c r="I6" s="25">
        <v>7051</v>
      </c>
      <c r="J6">
        <v>0.38500000000000001</v>
      </c>
      <c r="K6">
        <v>0.755</v>
      </c>
      <c r="L6">
        <v>0</v>
      </c>
      <c r="M6">
        <v>10</v>
      </c>
      <c r="O6" t="s">
        <v>32</v>
      </c>
      <c r="P6" s="25">
        <v>4084</v>
      </c>
      <c r="Q6">
        <v>0.45800000000000002</v>
      </c>
      <c r="R6">
        <v>0.77700000000000002</v>
      </c>
      <c r="S6">
        <v>0</v>
      </c>
      <c r="T6">
        <v>7</v>
      </c>
      <c r="V6" t="s">
        <v>32</v>
      </c>
      <c r="W6" s="25">
        <v>3702</v>
      </c>
      <c r="X6">
        <v>0.58899999999999997</v>
      </c>
      <c r="Y6">
        <v>0.85899999999999999</v>
      </c>
      <c r="Z6">
        <v>0</v>
      </c>
      <c r="AA6">
        <v>6</v>
      </c>
      <c r="AC6" t="s">
        <v>32</v>
      </c>
      <c r="AD6">
        <v>391</v>
      </c>
      <c r="AE6">
        <v>0.33800000000000002</v>
      </c>
      <c r="AF6">
        <v>0.70799999999999996</v>
      </c>
      <c r="AG6">
        <v>0</v>
      </c>
      <c r="AH6">
        <v>5</v>
      </c>
    </row>
    <row r="7" spans="1:34" x14ac:dyDescent="0.25">
      <c r="A7" t="s">
        <v>118</v>
      </c>
      <c r="B7" s="25">
        <v>15228</v>
      </c>
      <c r="C7">
        <v>3.6619999999999999</v>
      </c>
      <c r="D7">
        <v>1.8029999999999999</v>
      </c>
      <c r="E7">
        <v>1</v>
      </c>
      <c r="F7">
        <v>19</v>
      </c>
      <c r="H7" t="s">
        <v>118</v>
      </c>
      <c r="I7" s="25">
        <v>7051</v>
      </c>
      <c r="J7">
        <v>3.649</v>
      </c>
      <c r="K7">
        <v>1.784</v>
      </c>
      <c r="L7">
        <v>1</v>
      </c>
      <c r="M7">
        <v>19</v>
      </c>
      <c r="O7" t="s">
        <v>118</v>
      </c>
      <c r="P7" s="25">
        <v>4084</v>
      </c>
      <c r="Q7">
        <v>3.6320000000000001</v>
      </c>
      <c r="R7">
        <v>1.83</v>
      </c>
      <c r="S7">
        <v>1</v>
      </c>
      <c r="T7">
        <v>15</v>
      </c>
      <c r="V7" t="s">
        <v>118</v>
      </c>
      <c r="W7" s="25">
        <v>3702</v>
      </c>
      <c r="X7">
        <v>3.734</v>
      </c>
      <c r="Y7">
        <v>1.8009999999999999</v>
      </c>
      <c r="Z7">
        <v>1</v>
      </c>
      <c r="AA7">
        <v>12</v>
      </c>
      <c r="AC7" t="s">
        <v>118</v>
      </c>
      <c r="AD7">
        <v>391</v>
      </c>
      <c r="AE7">
        <v>3.5139999999999998</v>
      </c>
      <c r="AF7">
        <v>1.871</v>
      </c>
      <c r="AG7">
        <v>1</v>
      </c>
      <c r="AH7">
        <v>13</v>
      </c>
    </row>
    <row r="8" spans="1:34" x14ac:dyDescent="0.25">
      <c r="A8" t="s">
        <v>33</v>
      </c>
      <c r="B8" s="25">
        <v>15228</v>
      </c>
      <c r="C8">
        <v>10.438000000000001</v>
      </c>
      <c r="D8">
        <v>2.4660000000000002</v>
      </c>
      <c r="E8">
        <v>0</v>
      </c>
      <c r="F8">
        <v>13.654</v>
      </c>
      <c r="H8" t="s">
        <v>33</v>
      </c>
      <c r="I8" s="25">
        <v>7051</v>
      </c>
      <c r="J8">
        <v>10.492000000000001</v>
      </c>
      <c r="K8">
        <v>2.4169999999999998</v>
      </c>
      <c r="L8">
        <v>0</v>
      </c>
      <c r="M8">
        <v>13.654</v>
      </c>
      <c r="O8" t="s">
        <v>33</v>
      </c>
      <c r="P8" s="25">
        <v>4084</v>
      </c>
      <c r="Q8">
        <v>10.436</v>
      </c>
      <c r="R8">
        <v>2.5230000000000001</v>
      </c>
      <c r="S8">
        <v>0</v>
      </c>
      <c r="T8">
        <v>13.644</v>
      </c>
      <c r="V8" t="s">
        <v>33</v>
      </c>
      <c r="W8" s="25">
        <v>3702</v>
      </c>
      <c r="X8">
        <v>10.337</v>
      </c>
      <c r="Y8">
        <v>2.5209999999999999</v>
      </c>
      <c r="Z8">
        <v>0</v>
      </c>
      <c r="AA8">
        <v>13.644</v>
      </c>
      <c r="AC8" t="s">
        <v>33</v>
      </c>
      <c r="AD8">
        <v>391</v>
      </c>
      <c r="AE8">
        <v>10.45</v>
      </c>
      <c r="AF8">
        <v>2.177</v>
      </c>
      <c r="AG8">
        <v>0</v>
      </c>
      <c r="AH8">
        <v>13.348000000000001</v>
      </c>
    </row>
    <row r="9" spans="1:34" x14ac:dyDescent="0.25">
      <c r="A9" t="s">
        <v>43</v>
      </c>
      <c r="B9" s="25">
        <v>15228</v>
      </c>
      <c r="C9">
        <v>6.0119999999999996</v>
      </c>
      <c r="D9">
        <v>1.8680000000000001</v>
      </c>
      <c r="E9">
        <v>3.5</v>
      </c>
      <c r="F9">
        <v>11</v>
      </c>
      <c r="H9" t="s">
        <v>43</v>
      </c>
      <c r="I9" s="25">
        <v>7051</v>
      </c>
      <c r="J9">
        <v>5.7590000000000003</v>
      </c>
      <c r="K9">
        <v>1.7030000000000001</v>
      </c>
      <c r="L9">
        <v>3.5</v>
      </c>
      <c r="M9">
        <v>11</v>
      </c>
      <c r="O9" t="s">
        <v>43</v>
      </c>
      <c r="P9" s="25">
        <v>4084</v>
      </c>
      <c r="Q9">
        <v>6.1289999999999996</v>
      </c>
      <c r="R9">
        <v>1.891</v>
      </c>
      <c r="S9">
        <v>3.5</v>
      </c>
      <c r="T9">
        <v>11</v>
      </c>
      <c r="V9" t="s">
        <v>43</v>
      </c>
      <c r="W9" s="25">
        <v>3702</v>
      </c>
      <c r="X9">
        <v>6.4059999999999997</v>
      </c>
      <c r="Y9">
        <v>2.0670000000000002</v>
      </c>
      <c r="Z9">
        <v>3.5</v>
      </c>
      <c r="AA9">
        <v>11</v>
      </c>
      <c r="AC9" t="s">
        <v>43</v>
      </c>
      <c r="AD9">
        <v>391</v>
      </c>
      <c r="AE9">
        <v>5.6079999999999997</v>
      </c>
      <c r="AF9">
        <v>1.677</v>
      </c>
      <c r="AG9">
        <v>3.5</v>
      </c>
      <c r="AH9">
        <v>11</v>
      </c>
    </row>
    <row r="10" spans="1:34" x14ac:dyDescent="0.25">
      <c r="A10" t="s">
        <v>34</v>
      </c>
      <c r="B10" s="25">
        <v>15228</v>
      </c>
      <c r="C10">
        <v>38.563000000000002</v>
      </c>
      <c r="D10">
        <v>28.571999999999999</v>
      </c>
      <c r="E10">
        <v>0</v>
      </c>
      <c r="F10">
        <v>100</v>
      </c>
      <c r="H10" t="s">
        <v>34</v>
      </c>
      <c r="I10" s="25">
        <v>7051</v>
      </c>
      <c r="J10">
        <v>40.847999999999999</v>
      </c>
      <c r="K10">
        <v>29.384</v>
      </c>
      <c r="L10">
        <v>0</v>
      </c>
      <c r="M10">
        <v>100</v>
      </c>
      <c r="O10" t="s">
        <v>34</v>
      </c>
      <c r="P10" s="25">
        <v>4084</v>
      </c>
      <c r="Q10">
        <v>37.911999999999999</v>
      </c>
      <c r="R10">
        <v>28.379000000000001</v>
      </c>
      <c r="S10">
        <v>0</v>
      </c>
      <c r="T10">
        <v>100</v>
      </c>
      <c r="V10" t="s">
        <v>34</v>
      </c>
      <c r="W10" s="25">
        <v>3702</v>
      </c>
      <c r="X10">
        <v>34.976999999999997</v>
      </c>
      <c r="Y10">
        <v>26.783999999999999</v>
      </c>
      <c r="Z10">
        <v>0</v>
      </c>
      <c r="AA10">
        <v>100</v>
      </c>
      <c r="AC10" t="s">
        <v>34</v>
      </c>
      <c r="AD10">
        <v>391</v>
      </c>
      <c r="AE10">
        <v>38.113</v>
      </c>
      <c r="AF10">
        <v>28.376999999999999</v>
      </c>
      <c r="AG10">
        <v>0</v>
      </c>
      <c r="AH10">
        <v>100</v>
      </c>
    </row>
    <row r="11" spans="1:34" x14ac:dyDescent="0.25">
      <c r="A11" t="s">
        <v>44</v>
      </c>
      <c r="B11" s="25">
        <v>15228</v>
      </c>
      <c r="C11">
        <v>7.3999999999999996E-2</v>
      </c>
      <c r="D11">
        <v>0.51600000000000001</v>
      </c>
      <c r="E11">
        <v>0</v>
      </c>
      <c r="F11">
        <v>8</v>
      </c>
      <c r="H11" t="s">
        <v>44</v>
      </c>
      <c r="I11" s="25">
        <v>7051</v>
      </c>
      <c r="J11">
        <v>8.4000000000000005E-2</v>
      </c>
      <c r="K11">
        <v>0.54800000000000004</v>
      </c>
      <c r="L11">
        <v>0</v>
      </c>
      <c r="M11">
        <v>8</v>
      </c>
      <c r="O11" t="s">
        <v>44</v>
      </c>
      <c r="P11" s="25">
        <v>4084</v>
      </c>
      <c r="Q11">
        <v>7.0000000000000007E-2</v>
      </c>
      <c r="R11">
        <v>0.495</v>
      </c>
      <c r="S11">
        <v>0</v>
      </c>
      <c r="T11">
        <v>6</v>
      </c>
      <c r="V11" t="s">
        <v>44</v>
      </c>
      <c r="W11" s="25">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5">
        <v>15228</v>
      </c>
      <c r="C12">
        <v>21.655000000000001</v>
      </c>
      <c r="D12">
        <v>51.615000000000002</v>
      </c>
      <c r="E12">
        <v>0</v>
      </c>
      <c r="F12">
        <v>696</v>
      </c>
      <c r="H12" t="s">
        <v>35</v>
      </c>
      <c r="I12" s="25">
        <v>7051</v>
      </c>
      <c r="J12">
        <v>19.754000000000001</v>
      </c>
      <c r="K12">
        <v>49.228999999999999</v>
      </c>
      <c r="L12">
        <v>0</v>
      </c>
      <c r="M12" s="25">
        <v>696</v>
      </c>
      <c r="O12" t="s">
        <v>35</v>
      </c>
      <c r="P12" s="25">
        <v>4084</v>
      </c>
      <c r="Q12">
        <v>22.062999999999999</v>
      </c>
      <c r="R12">
        <v>51.395000000000003</v>
      </c>
      <c r="S12">
        <v>0</v>
      </c>
      <c r="T12">
        <v>490</v>
      </c>
      <c r="V12" t="s">
        <v>35</v>
      </c>
      <c r="W12" s="25">
        <v>3702</v>
      </c>
      <c r="X12">
        <v>25.483000000000001</v>
      </c>
      <c r="Y12">
        <v>57.131</v>
      </c>
      <c r="Z12">
        <v>0</v>
      </c>
      <c r="AA12">
        <v>462</v>
      </c>
      <c r="AC12" t="s">
        <v>35</v>
      </c>
      <c r="AD12">
        <v>391</v>
      </c>
      <c r="AE12">
        <v>15.425000000000001</v>
      </c>
      <c r="AF12">
        <v>36.543999999999997</v>
      </c>
      <c r="AG12">
        <v>0</v>
      </c>
      <c r="AH12">
        <v>246</v>
      </c>
    </row>
    <row r="13" spans="1:34" x14ac:dyDescent="0.25">
      <c r="A13" t="s">
        <v>36</v>
      </c>
      <c r="B13" s="25">
        <v>15228</v>
      </c>
      <c r="C13">
        <v>182.565</v>
      </c>
      <c r="D13">
        <v>147.19200000000001</v>
      </c>
      <c r="E13">
        <v>0</v>
      </c>
      <c r="F13" s="25">
        <v>772</v>
      </c>
      <c r="H13" t="s">
        <v>36</v>
      </c>
      <c r="I13" s="25">
        <v>7051</v>
      </c>
      <c r="J13">
        <v>161.80500000000001</v>
      </c>
      <c r="K13">
        <v>137.71199999999999</v>
      </c>
      <c r="L13">
        <v>0</v>
      </c>
      <c r="M13">
        <v>772</v>
      </c>
      <c r="O13" t="s">
        <v>36</v>
      </c>
      <c r="P13" s="25">
        <v>4084</v>
      </c>
      <c r="Q13">
        <v>194.12700000000001</v>
      </c>
      <c r="R13">
        <v>148.62</v>
      </c>
      <c r="S13">
        <v>0</v>
      </c>
      <c r="T13" s="25">
        <v>742</v>
      </c>
      <c r="V13" t="s">
        <v>36</v>
      </c>
      <c r="W13" s="25">
        <v>3702</v>
      </c>
      <c r="X13">
        <v>214.542</v>
      </c>
      <c r="Y13">
        <v>157.16499999999999</v>
      </c>
      <c r="Z13">
        <v>0</v>
      </c>
      <c r="AA13" s="25">
        <v>742</v>
      </c>
      <c r="AC13" t="s">
        <v>36</v>
      </c>
      <c r="AD13">
        <v>391</v>
      </c>
      <c r="AE13">
        <v>133.43199999999999</v>
      </c>
      <c r="AF13">
        <v>126.932</v>
      </c>
      <c r="AG13">
        <v>0</v>
      </c>
      <c r="AH13">
        <v>650</v>
      </c>
    </row>
    <row r="14" spans="1:34" x14ac:dyDescent="0.25">
      <c r="A14" t="s">
        <v>106</v>
      </c>
      <c r="B14" s="25">
        <v>15228</v>
      </c>
      <c r="C14">
        <v>1.9E-2</v>
      </c>
      <c r="D14">
        <v>0.13600000000000001</v>
      </c>
      <c r="E14">
        <v>0</v>
      </c>
      <c r="F14">
        <v>1</v>
      </c>
      <c r="H14" t="s">
        <v>106</v>
      </c>
      <c r="I14" s="25">
        <v>7051</v>
      </c>
      <c r="J14">
        <v>1.6E-2</v>
      </c>
      <c r="K14">
        <v>0.127</v>
      </c>
      <c r="L14">
        <v>0</v>
      </c>
      <c r="M14">
        <v>1</v>
      </c>
      <c r="O14" t="s">
        <v>106</v>
      </c>
      <c r="P14" s="25">
        <v>4084</v>
      </c>
      <c r="Q14">
        <v>2.4E-2</v>
      </c>
      <c r="R14">
        <v>0.152</v>
      </c>
      <c r="S14">
        <v>0</v>
      </c>
      <c r="T14">
        <v>1</v>
      </c>
      <c r="V14" t="s">
        <v>106</v>
      </c>
      <c r="W14" s="25">
        <v>3702</v>
      </c>
      <c r="X14">
        <v>1.9E-2</v>
      </c>
      <c r="Y14">
        <v>0.13800000000000001</v>
      </c>
      <c r="Z14">
        <v>0</v>
      </c>
      <c r="AA14">
        <v>1</v>
      </c>
      <c r="AC14" t="s">
        <v>106</v>
      </c>
      <c r="AD14">
        <v>391</v>
      </c>
      <c r="AE14">
        <v>1.2999999999999999E-2</v>
      </c>
      <c r="AF14">
        <v>0.113</v>
      </c>
      <c r="AG14">
        <v>0</v>
      </c>
      <c r="AH14">
        <v>1</v>
      </c>
    </row>
    <row r="15" spans="1:34" x14ac:dyDescent="0.25">
      <c r="A15" t="s">
        <v>522</v>
      </c>
      <c r="B15" s="25">
        <v>15228</v>
      </c>
      <c r="C15">
        <v>0.501</v>
      </c>
      <c r="D15">
        <v>0.5</v>
      </c>
      <c r="E15">
        <v>0</v>
      </c>
      <c r="F15">
        <v>1</v>
      </c>
      <c r="H15" t="s">
        <v>522</v>
      </c>
      <c r="I15" s="25">
        <v>7051</v>
      </c>
      <c r="J15">
        <v>0.51300000000000001</v>
      </c>
      <c r="K15">
        <v>0.5</v>
      </c>
      <c r="L15">
        <v>0</v>
      </c>
      <c r="M15">
        <v>1</v>
      </c>
      <c r="O15" t="s">
        <v>522</v>
      </c>
      <c r="P15" s="25">
        <v>4084</v>
      </c>
      <c r="Q15">
        <v>0.56899999999999995</v>
      </c>
      <c r="R15">
        <v>0.495</v>
      </c>
      <c r="S15">
        <v>0</v>
      </c>
      <c r="T15">
        <v>1</v>
      </c>
      <c r="V15" t="s">
        <v>522</v>
      </c>
      <c r="W15" s="25">
        <v>3702</v>
      </c>
      <c r="X15">
        <v>0.42499999999999999</v>
      </c>
      <c r="Y15">
        <v>0.49399999999999999</v>
      </c>
      <c r="Z15">
        <v>0</v>
      </c>
      <c r="AA15">
        <v>1</v>
      </c>
      <c r="AC15" t="s">
        <v>522</v>
      </c>
      <c r="AD15">
        <v>391</v>
      </c>
      <c r="AE15">
        <v>0.312</v>
      </c>
      <c r="AF15">
        <v>0.46400000000000002</v>
      </c>
      <c r="AG15">
        <v>0</v>
      </c>
      <c r="AH15">
        <v>1</v>
      </c>
    </row>
    <row r="16" spans="1:34" x14ac:dyDescent="0.25">
      <c r="A16" t="s">
        <v>127</v>
      </c>
      <c r="B16" s="25">
        <v>15228</v>
      </c>
      <c r="C16">
        <v>0.499</v>
      </c>
      <c r="D16">
        <v>0.5</v>
      </c>
      <c r="E16">
        <v>0</v>
      </c>
      <c r="F16">
        <v>1</v>
      </c>
      <c r="H16" t="s">
        <v>127</v>
      </c>
      <c r="I16" s="25">
        <v>7051</v>
      </c>
      <c r="J16">
        <v>0.48699999999999999</v>
      </c>
      <c r="K16">
        <v>0.5</v>
      </c>
      <c r="L16">
        <v>0</v>
      </c>
      <c r="M16">
        <v>1</v>
      </c>
      <c r="O16" t="s">
        <v>127</v>
      </c>
      <c r="P16" s="25">
        <v>4084</v>
      </c>
      <c r="Q16">
        <v>0.43099999999999999</v>
      </c>
      <c r="R16">
        <v>0.495</v>
      </c>
      <c r="S16">
        <v>0</v>
      </c>
      <c r="T16">
        <v>1</v>
      </c>
      <c r="V16" t="s">
        <v>127</v>
      </c>
      <c r="W16" s="25">
        <v>3702</v>
      </c>
      <c r="X16">
        <v>0.57499999999999996</v>
      </c>
      <c r="Y16">
        <v>0.49399999999999999</v>
      </c>
      <c r="Z16">
        <v>0</v>
      </c>
      <c r="AA16">
        <v>1</v>
      </c>
      <c r="AC16" t="s">
        <v>127</v>
      </c>
      <c r="AD16">
        <v>391</v>
      </c>
      <c r="AE16">
        <v>0.68799999999999994</v>
      </c>
      <c r="AF16">
        <v>0.46400000000000002</v>
      </c>
      <c r="AG16">
        <v>0</v>
      </c>
      <c r="AH16">
        <v>1</v>
      </c>
    </row>
    <row r="17" spans="1:34" x14ac:dyDescent="0.25">
      <c r="A17" t="s">
        <v>521</v>
      </c>
      <c r="B17" s="25">
        <v>15228</v>
      </c>
      <c r="C17">
        <v>0.46300000000000002</v>
      </c>
      <c r="D17">
        <v>0.499</v>
      </c>
      <c r="E17">
        <v>0</v>
      </c>
      <c r="F17">
        <v>1</v>
      </c>
      <c r="H17" t="s">
        <v>521</v>
      </c>
      <c r="I17" s="25">
        <v>7051</v>
      </c>
      <c r="J17">
        <v>1</v>
      </c>
      <c r="K17">
        <v>0</v>
      </c>
      <c r="L17">
        <v>1</v>
      </c>
      <c r="M17">
        <v>1</v>
      </c>
      <c r="O17" t="s">
        <v>521</v>
      </c>
      <c r="P17" s="25">
        <v>4084</v>
      </c>
      <c r="Q17">
        <v>0</v>
      </c>
      <c r="R17">
        <v>0</v>
      </c>
      <c r="S17">
        <v>0</v>
      </c>
      <c r="T17">
        <v>0</v>
      </c>
      <c r="V17" t="s">
        <v>521</v>
      </c>
      <c r="W17" s="25">
        <v>3702</v>
      </c>
      <c r="X17">
        <v>0</v>
      </c>
      <c r="Y17">
        <v>0</v>
      </c>
      <c r="Z17">
        <v>0</v>
      </c>
      <c r="AA17">
        <v>0</v>
      </c>
      <c r="AC17" t="s">
        <v>521</v>
      </c>
      <c r="AD17">
        <v>391</v>
      </c>
      <c r="AE17">
        <v>0</v>
      </c>
      <c r="AF17">
        <v>0</v>
      </c>
      <c r="AG17">
        <v>0</v>
      </c>
      <c r="AH17">
        <v>0</v>
      </c>
    </row>
    <row r="18" spans="1:34" x14ac:dyDescent="0.25">
      <c r="A18" t="s">
        <v>120</v>
      </c>
      <c r="B18" s="25">
        <v>15228</v>
      </c>
      <c r="C18">
        <v>2.5999999999999999E-2</v>
      </c>
      <c r="D18">
        <v>0.158</v>
      </c>
      <c r="E18">
        <v>0</v>
      </c>
      <c r="F18">
        <v>1</v>
      </c>
      <c r="H18" t="s">
        <v>120</v>
      </c>
      <c r="I18" s="25">
        <v>7051</v>
      </c>
      <c r="J18">
        <v>0</v>
      </c>
      <c r="K18">
        <v>0</v>
      </c>
      <c r="L18">
        <v>0</v>
      </c>
      <c r="M18">
        <v>0</v>
      </c>
      <c r="O18" t="s">
        <v>120</v>
      </c>
      <c r="P18" s="25">
        <v>4084</v>
      </c>
      <c r="Q18">
        <v>0</v>
      </c>
      <c r="R18">
        <v>0</v>
      </c>
      <c r="S18">
        <v>0</v>
      </c>
      <c r="T18">
        <v>0</v>
      </c>
      <c r="V18" t="s">
        <v>120</v>
      </c>
      <c r="W18" s="25">
        <v>3702</v>
      </c>
      <c r="X18">
        <v>0</v>
      </c>
      <c r="Y18">
        <v>0</v>
      </c>
      <c r="Z18">
        <v>0</v>
      </c>
      <c r="AA18">
        <v>0</v>
      </c>
      <c r="AC18" t="s">
        <v>120</v>
      </c>
      <c r="AD18">
        <v>391</v>
      </c>
      <c r="AE18">
        <v>1</v>
      </c>
      <c r="AF18">
        <v>0</v>
      </c>
      <c r="AG18">
        <v>1</v>
      </c>
      <c r="AH18">
        <v>1</v>
      </c>
    </row>
    <row r="19" spans="1:34" x14ac:dyDescent="0.25">
      <c r="A19" t="s">
        <v>10</v>
      </c>
      <c r="B19" s="25">
        <v>15228</v>
      </c>
      <c r="C19">
        <v>0.26800000000000002</v>
      </c>
      <c r="D19">
        <v>0.443</v>
      </c>
      <c r="E19">
        <v>0</v>
      </c>
      <c r="F19">
        <v>1</v>
      </c>
      <c r="H19" t="s">
        <v>10</v>
      </c>
      <c r="I19" s="25">
        <v>7051</v>
      </c>
      <c r="J19">
        <v>0</v>
      </c>
      <c r="K19">
        <v>0</v>
      </c>
      <c r="L19">
        <v>0</v>
      </c>
      <c r="M19">
        <v>0</v>
      </c>
      <c r="O19" t="s">
        <v>10</v>
      </c>
      <c r="P19" s="25">
        <v>4084</v>
      </c>
      <c r="Q19">
        <v>1</v>
      </c>
      <c r="R19">
        <v>0</v>
      </c>
      <c r="S19">
        <v>1</v>
      </c>
      <c r="T19">
        <v>1</v>
      </c>
      <c r="V19" t="s">
        <v>10</v>
      </c>
      <c r="W19" s="25">
        <v>3702</v>
      </c>
      <c r="X19">
        <v>0</v>
      </c>
      <c r="Y19">
        <v>0</v>
      </c>
      <c r="Z19">
        <v>0</v>
      </c>
      <c r="AA19">
        <v>0</v>
      </c>
      <c r="AC19" t="s">
        <v>10</v>
      </c>
      <c r="AD19">
        <v>391</v>
      </c>
      <c r="AE19">
        <v>0</v>
      </c>
      <c r="AF19">
        <v>0</v>
      </c>
      <c r="AG19">
        <v>0</v>
      </c>
      <c r="AH19">
        <v>0</v>
      </c>
    </row>
    <row r="20" spans="1:34" x14ac:dyDescent="0.25">
      <c r="A20" t="s">
        <v>12</v>
      </c>
      <c r="B20" s="25">
        <v>15228</v>
      </c>
      <c r="C20">
        <v>0.24299999999999999</v>
      </c>
      <c r="D20">
        <v>0.42899999999999999</v>
      </c>
      <c r="E20">
        <v>0</v>
      </c>
      <c r="F20">
        <v>1</v>
      </c>
      <c r="H20" t="s">
        <v>12</v>
      </c>
      <c r="I20" s="25">
        <v>7051</v>
      </c>
      <c r="J20">
        <v>0</v>
      </c>
      <c r="K20">
        <v>0</v>
      </c>
      <c r="L20">
        <v>0</v>
      </c>
      <c r="M20">
        <v>0</v>
      </c>
      <c r="O20" t="s">
        <v>12</v>
      </c>
      <c r="P20" s="25">
        <v>4084</v>
      </c>
      <c r="Q20">
        <v>0</v>
      </c>
      <c r="R20">
        <v>0</v>
      </c>
      <c r="S20">
        <v>0</v>
      </c>
      <c r="T20">
        <v>0</v>
      </c>
      <c r="V20" t="s">
        <v>12</v>
      </c>
      <c r="W20" s="25">
        <v>3702</v>
      </c>
      <c r="X20">
        <v>1</v>
      </c>
      <c r="Y20">
        <v>0</v>
      </c>
      <c r="Z20">
        <v>1</v>
      </c>
      <c r="AA20">
        <v>1</v>
      </c>
      <c r="AC20" t="s">
        <v>12</v>
      </c>
      <c r="AD20">
        <v>391</v>
      </c>
      <c r="AE20">
        <v>0</v>
      </c>
      <c r="AF20">
        <v>0</v>
      </c>
      <c r="AG20">
        <v>0</v>
      </c>
      <c r="AH20">
        <v>0</v>
      </c>
    </row>
    <row r="21" spans="1:34" x14ac:dyDescent="0.25">
      <c r="A21" t="s">
        <v>520</v>
      </c>
      <c r="B21" s="25">
        <v>15228</v>
      </c>
      <c r="C21">
        <v>0.443</v>
      </c>
      <c r="D21">
        <v>0.497</v>
      </c>
      <c r="E21">
        <v>0</v>
      </c>
      <c r="F21">
        <v>1</v>
      </c>
      <c r="H21" t="s">
        <v>520</v>
      </c>
      <c r="I21" s="25">
        <v>7051</v>
      </c>
      <c r="J21">
        <v>0.48899999999999999</v>
      </c>
      <c r="K21">
        <v>0.5</v>
      </c>
      <c r="L21">
        <v>0</v>
      </c>
      <c r="M21">
        <v>1</v>
      </c>
      <c r="O21" t="s">
        <v>520</v>
      </c>
      <c r="P21" s="25">
        <v>4084</v>
      </c>
      <c r="Q21">
        <v>0.42299999999999999</v>
      </c>
      <c r="R21">
        <v>0.49399999999999999</v>
      </c>
      <c r="S21">
        <v>0</v>
      </c>
      <c r="T21">
        <v>1</v>
      </c>
      <c r="V21" t="s">
        <v>520</v>
      </c>
      <c r="W21" s="25">
        <v>3702</v>
      </c>
      <c r="X21">
        <v>0.36199999999999999</v>
      </c>
      <c r="Y21">
        <v>0.48099999999999998</v>
      </c>
      <c r="Z21">
        <v>0</v>
      </c>
      <c r="AA21">
        <v>1</v>
      </c>
      <c r="AC21" t="s">
        <v>520</v>
      </c>
      <c r="AD21">
        <v>391</v>
      </c>
      <c r="AE21">
        <v>0.58599999999999997</v>
      </c>
      <c r="AF21">
        <v>0.49299999999999999</v>
      </c>
      <c r="AG21">
        <v>0</v>
      </c>
      <c r="AH21">
        <v>1</v>
      </c>
    </row>
    <row r="22" spans="1:34" x14ac:dyDescent="0.25">
      <c r="A22" t="s">
        <v>24</v>
      </c>
      <c r="B22" s="25">
        <v>15228</v>
      </c>
      <c r="C22">
        <v>0.192</v>
      </c>
      <c r="D22">
        <v>0.39400000000000002</v>
      </c>
      <c r="E22">
        <v>0</v>
      </c>
      <c r="F22">
        <v>1</v>
      </c>
      <c r="H22" t="s">
        <v>24</v>
      </c>
      <c r="I22" s="25">
        <v>7051</v>
      </c>
      <c r="J22">
        <v>0.17</v>
      </c>
      <c r="K22">
        <v>0.376</v>
      </c>
      <c r="L22">
        <v>0</v>
      </c>
      <c r="M22">
        <v>1</v>
      </c>
      <c r="O22" t="s">
        <v>24</v>
      </c>
      <c r="P22" s="25">
        <v>4084</v>
      </c>
      <c r="Q22">
        <v>0.20599999999999999</v>
      </c>
      <c r="R22">
        <v>0.40500000000000003</v>
      </c>
      <c r="S22">
        <v>0</v>
      </c>
      <c r="T22">
        <v>1</v>
      </c>
      <c r="V22" t="s">
        <v>24</v>
      </c>
      <c r="W22" s="25">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5">
        <v>15228</v>
      </c>
      <c r="C23">
        <v>0.36499999999999999</v>
      </c>
      <c r="D23">
        <v>0.48099999999999998</v>
      </c>
      <c r="E23">
        <v>0</v>
      </c>
      <c r="F23">
        <v>1</v>
      </c>
      <c r="H23" t="s">
        <v>23</v>
      </c>
      <c r="I23" s="25">
        <v>7051</v>
      </c>
      <c r="J23">
        <v>0.34100000000000003</v>
      </c>
      <c r="K23">
        <v>0.47399999999999998</v>
      </c>
      <c r="L23">
        <v>0</v>
      </c>
      <c r="M23">
        <v>1</v>
      </c>
      <c r="O23" t="s">
        <v>23</v>
      </c>
      <c r="P23" s="25">
        <v>4084</v>
      </c>
      <c r="Q23">
        <v>0.371</v>
      </c>
      <c r="R23">
        <v>0.48299999999999998</v>
      </c>
      <c r="S23">
        <v>0</v>
      </c>
      <c r="T23">
        <v>1</v>
      </c>
      <c r="V23" t="s">
        <v>23</v>
      </c>
      <c r="W23" s="25">
        <v>3702</v>
      </c>
      <c r="X23">
        <v>0.41299999999999998</v>
      </c>
      <c r="Y23">
        <v>0.49199999999999999</v>
      </c>
      <c r="Z23">
        <v>0</v>
      </c>
      <c r="AA23">
        <v>1</v>
      </c>
      <c r="AC23" t="s">
        <v>23</v>
      </c>
      <c r="AD23">
        <v>391</v>
      </c>
      <c r="AE23">
        <v>0.27600000000000002</v>
      </c>
      <c r="AF23">
        <v>0.44800000000000001</v>
      </c>
      <c r="AG23">
        <v>0</v>
      </c>
      <c r="AH23">
        <v>1</v>
      </c>
    </row>
    <row r="24" spans="1:34" x14ac:dyDescent="0.25">
      <c r="A24" t="s">
        <v>519</v>
      </c>
      <c r="B24" s="25">
        <v>15228</v>
      </c>
      <c r="C24">
        <v>0.21199999999999999</v>
      </c>
      <c r="D24">
        <v>0.40899999999999997</v>
      </c>
      <c r="E24">
        <v>0</v>
      </c>
      <c r="F24">
        <v>1</v>
      </c>
      <c r="H24" t="s">
        <v>519</v>
      </c>
      <c r="I24" s="25">
        <v>7051</v>
      </c>
      <c r="J24">
        <v>0.217</v>
      </c>
      <c r="K24">
        <v>0.41199999999999998</v>
      </c>
      <c r="L24">
        <v>0</v>
      </c>
      <c r="M24">
        <v>1</v>
      </c>
      <c r="O24" t="s">
        <v>519</v>
      </c>
      <c r="P24" s="25">
        <v>4084</v>
      </c>
      <c r="Q24">
        <v>0.218</v>
      </c>
      <c r="R24">
        <v>0.41299999999999998</v>
      </c>
      <c r="S24">
        <v>0</v>
      </c>
      <c r="T24">
        <v>1</v>
      </c>
      <c r="V24" t="s">
        <v>519</v>
      </c>
      <c r="W24" s="25">
        <v>3702</v>
      </c>
      <c r="X24">
        <v>0.19</v>
      </c>
      <c r="Y24">
        <v>0.39200000000000002</v>
      </c>
      <c r="Z24">
        <v>0</v>
      </c>
      <c r="AA24">
        <v>1</v>
      </c>
      <c r="AC24" t="s">
        <v>519</v>
      </c>
      <c r="AD24">
        <v>391</v>
      </c>
      <c r="AE24">
        <v>0.25800000000000001</v>
      </c>
      <c r="AF24">
        <v>0.438</v>
      </c>
      <c r="AG24">
        <v>0</v>
      </c>
      <c r="AH24">
        <v>1</v>
      </c>
    </row>
    <row r="25" spans="1:34" x14ac:dyDescent="0.25">
      <c r="A25" t="s">
        <v>40</v>
      </c>
      <c r="B25" s="25">
        <v>15228</v>
      </c>
      <c r="C25">
        <v>0.14299999999999999</v>
      </c>
      <c r="D25">
        <v>0.35</v>
      </c>
      <c r="E25">
        <v>0</v>
      </c>
      <c r="F25">
        <v>1</v>
      </c>
      <c r="H25" t="s">
        <v>40</v>
      </c>
      <c r="I25" s="25">
        <v>7051</v>
      </c>
      <c r="J25">
        <v>0.152</v>
      </c>
      <c r="K25">
        <v>0.35899999999999999</v>
      </c>
      <c r="L25">
        <v>0</v>
      </c>
      <c r="M25">
        <v>1</v>
      </c>
      <c r="O25" t="s">
        <v>40</v>
      </c>
      <c r="P25" s="25">
        <v>4084</v>
      </c>
      <c r="Q25">
        <v>0.13500000000000001</v>
      </c>
      <c r="R25">
        <v>0.34200000000000003</v>
      </c>
      <c r="S25">
        <v>0</v>
      </c>
      <c r="T25">
        <v>1</v>
      </c>
      <c r="V25" t="s">
        <v>40</v>
      </c>
      <c r="W25" s="25">
        <v>3702</v>
      </c>
      <c r="X25">
        <v>0.13600000000000001</v>
      </c>
      <c r="Y25">
        <v>0.34200000000000003</v>
      </c>
      <c r="Z25">
        <v>0</v>
      </c>
      <c r="AA25">
        <v>1</v>
      </c>
      <c r="AC25" t="s">
        <v>40</v>
      </c>
      <c r="AD25">
        <v>391</v>
      </c>
      <c r="AE25">
        <v>0.13300000000000001</v>
      </c>
      <c r="AF25">
        <v>0.34</v>
      </c>
      <c r="AG25">
        <v>0</v>
      </c>
      <c r="AH25">
        <v>1</v>
      </c>
    </row>
    <row r="26" spans="1:34" x14ac:dyDescent="0.25">
      <c r="A26" t="s">
        <v>41</v>
      </c>
      <c r="B26" s="25">
        <v>15228</v>
      </c>
      <c r="C26">
        <v>0.436</v>
      </c>
      <c r="D26">
        <v>0.496</v>
      </c>
      <c r="E26">
        <v>0</v>
      </c>
      <c r="F26">
        <v>1</v>
      </c>
      <c r="H26" t="s">
        <v>41</v>
      </c>
      <c r="I26" s="25">
        <v>7051</v>
      </c>
      <c r="J26">
        <v>0.41899999999999998</v>
      </c>
      <c r="K26">
        <v>0.49299999999999999</v>
      </c>
      <c r="L26">
        <v>0</v>
      </c>
      <c r="M26">
        <v>1</v>
      </c>
      <c r="O26" t="s">
        <v>41</v>
      </c>
      <c r="P26" s="25">
        <v>4084</v>
      </c>
      <c r="Q26">
        <v>0.42199999999999999</v>
      </c>
      <c r="R26">
        <v>0.49399999999999999</v>
      </c>
      <c r="S26">
        <v>0</v>
      </c>
      <c r="T26">
        <v>1</v>
      </c>
      <c r="V26" t="s">
        <v>41</v>
      </c>
      <c r="W26" s="25">
        <v>3702</v>
      </c>
      <c r="X26">
        <v>0.48499999999999999</v>
      </c>
      <c r="Y26">
        <v>0.5</v>
      </c>
      <c r="Z26">
        <v>0</v>
      </c>
      <c r="AA26">
        <v>1</v>
      </c>
      <c r="AC26" t="s">
        <v>41</v>
      </c>
      <c r="AD26">
        <v>391</v>
      </c>
      <c r="AE26">
        <v>0.41399999999999998</v>
      </c>
      <c r="AF26">
        <v>0.49299999999999999</v>
      </c>
      <c r="AG26">
        <v>0</v>
      </c>
      <c r="AH26">
        <v>1</v>
      </c>
    </row>
    <row r="27" spans="1:34" x14ac:dyDescent="0.25">
      <c r="A27" t="s">
        <v>39</v>
      </c>
      <c r="B27" s="25">
        <v>15228</v>
      </c>
      <c r="C27">
        <v>0.21</v>
      </c>
      <c r="D27">
        <v>0.40699999999999997</v>
      </c>
      <c r="E27">
        <v>0</v>
      </c>
      <c r="F27">
        <v>1</v>
      </c>
      <c r="H27" t="s">
        <v>39</v>
      </c>
      <c r="I27" s="25">
        <v>7051</v>
      </c>
      <c r="J27">
        <v>0.21299999999999999</v>
      </c>
      <c r="K27">
        <v>0.40899999999999997</v>
      </c>
      <c r="L27">
        <v>0</v>
      </c>
      <c r="M27">
        <v>1</v>
      </c>
      <c r="O27" t="s">
        <v>39</v>
      </c>
      <c r="P27" s="25">
        <v>4084</v>
      </c>
      <c r="Q27">
        <v>0.22500000000000001</v>
      </c>
      <c r="R27">
        <v>0.41699999999999998</v>
      </c>
      <c r="S27">
        <v>0</v>
      </c>
      <c r="T27">
        <v>1</v>
      </c>
      <c r="V27" t="s">
        <v>39</v>
      </c>
      <c r="W27" s="25">
        <v>3702</v>
      </c>
      <c r="X27">
        <v>0.19</v>
      </c>
      <c r="Y27">
        <v>0.39200000000000002</v>
      </c>
      <c r="Z27">
        <v>0</v>
      </c>
      <c r="AA27">
        <v>1</v>
      </c>
      <c r="AC27" t="s">
        <v>39</v>
      </c>
      <c r="AD27">
        <v>391</v>
      </c>
      <c r="AE27">
        <v>0.19400000000000001</v>
      </c>
      <c r="AF27">
        <v>0.39600000000000002</v>
      </c>
      <c r="AG27">
        <v>0</v>
      </c>
      <c r="AH27">
        <v>1</v>
      </c>
    </row>
    <row r="28" spans="1:34" x14ac:dyDescent="0.25">
      <c r="A28" t="s">
        <v>518</v>
      </c>
      <c r="B28" s="25">
        <v>15228</v>
      </c>
      <c r="C28">
        <v>0.84199999999999997</v>
      </c>
      <c r="D28">
        <v>0.36499999999999999</v>
      </c>
      <c r="E28">
        <v>0</v>
      </c>
      <c r="F28">
        <v>1</v>
      </c>
      <c r="H28" t="s">
        <v>518</v>
      </c>
      <c r="I28" s="25">
        <v>7051</v>
      </c>
      <c r="J28">
        <v>0.877</v>
      </c>
      <c r="K28">
        <v>0.32800000000000001</v>
      </c>
      <c r="L28">
        <v>0</v>
      </c>
      <c r="M28">
        <v>1</v>
      </c>
      <c r="O28" t="s">
        <v>518</v>
      </c>
      <c r="P28" s="25">
        <v>4084</v>
      </c>
      <c r="Q28">
        <v>0.82899999999999996</v>
      </c>
      <c r="R28">
        <v>0.377</v>
      </c>
      <c r="S28">
        <v>0</v>
      </c>
      <c r="T28">
        <v>1</v>
      </c>
      <c r="V28" t="s">
        <v>518</v>
      </c>
      <c r="W28" s="25">
        <v>3702</v>
      </c>
      <c r="X28">
        <v>0.78300000000000003</v>
      </c>
      <c r="Y28">
        <v>0.41199999999999998</v>
      </c>
      <c r="Z28">
        <v>0</v>
      </c>
      <c r="AA28">
        <v>1</v>
      </c>
      <c r="AC28" t="s">
        <v>518</v>
      </c>
      <c r="AD28">
        <v>391</v>
      </c>
      <c r="AE28">
        <v>0.88500000000000001</v>
      </c>
      <c r="AF28">
        <v>0.32</v>
      </c>
      <c r="AG28">
        <v>0</v>
      </c>
      <c r="AH28">
        <v>1</v>
      </c>
    </row>
    <row r="29" spans="1:34" x14ac:dyDescent="0.25">
      <c r="A29" t="s">
        <v>25</v>
      </c>
      <c r="B29" s="25">
        <v>15228</v>
      </c>
      <c r="C29">
        <v>0.124</v>
      </c>
      <c r="D29">
        <v>0.32900000000000001</v>
      </c>
      <c r="E29">
        <v>0</v>
      </c>
      <c r="F29">
        <v>1</v>
      </c>
      <c r="H29" t="s">
        <v>25</v>
      </c>
      <c r="I29" s="25">
        <v>7051</v>
      </c>
      <c r="J29">
        <v>9.2999999999999999E-2</v>
      </c>
      <c r="K29">
        <v>0.29099999999999998</v>
      </c>
      <c r="L29">
        <v>0</v>
      </c>
      <c r="M29">
        <v>1</v>
      </c>
      <c r="O29" t="s">
        <v>25</v>
      </c>
      <c r="P29" s="25">
        <v>4084</v>
      </c>
      <c r="Q29">
        <v>0.13400000000000001</v>
      </c>
      <c r="R29">
        <v>0.34</v>
      </c>
      <c r="S29">
        <v>0</v>
      </c>
      <c r="T29">
        <v>1</v>
      </c>
      <c r="V29" t="s">
        <v>25</v>
      </c>
      <c r="W29" s="25">
        <v>3702</v>
      </c>
      <c r="X29">
        <v>0.17699999999999999</v>
      </c>
      <c r="Y29">
        <v>0.38200000000000001</v>
      </c>
      <c r="Z29">
        <v>0</v>
      </c>
      <c r="AA29">
        <v>1</v>
      </c>
      <c r="AC29" t="s">
        <v>25</v>
      </c>
      <c r="AD29">
        <v>391</v>
      </c>
      <c r="AE29">
        <v>6.4000000000000001E-2</v>
      </c>
      <c r="AF29">
        <v>0.245</v>
      </c>
      <c r="AG29">
        <v>0</v>
      </c>
      <c r="AH29">
        <v>1</v>
      </c>
    </row>
    <row r="30" spans="1:34" x14ac:dyDescent="0.25">
      <c r="A30" t="s">
        <v>26</v>
      </c>
      <c r="B30" s="25">
        <v>15228</v>
      </c>
      <c r="C30">
        <v>3.5000000000000003E-2</v>
      </c>
      <c r="D30">
        <v>0.183</v>
      </c>
      <c r="E30">
        <v>0</v>
      </c>
      <c r="F30">
        <v>1</v>
      </c>
      <c r="H30" t="s">
        <v>26</v>
      </c>
      <c r="I30" s="25">
        <v>7051</v>
      </c>
      <c r="J30">
        <v>2.9000000000000001E-2</v>
      </c>
      <c r="K30">
        <v>0.16900000000000001</v>
      </c>
      <c r="L30">
        <v>0</v>
      </c>
      <c r="M30">
        <v>1</v>
      </c>
      <c r="O30" t="s">
        <v>26</v>
      </c>
      <c r="P30" s="25">
        <v>4084</v>
      </c>
      <c r="Q30">
        <v>3.6999999999999998E-2</v>
      </c>
      <c r="R30">
        <v>0.19</v>
      </c>
      <c r="S30">
        <v>0</v>
      </c>
      <c r="T30">
        <v>1</v>
      </c>
      <c r="V30" t="s">
        <v>26</v>
      </c>
      <c r="W30" s="25">
        <v>3702</v>
      </c>
      <c r="X30">
        <v>0.04</v>
      </c>
      <c r="Y30">
        <v>0.19700000000000001</v>
      </c>
      <c r="Z30">
        <v>0</v>
      </c>
      <c r="AA30">
        <v>1</v>
      </c>
      <c r="AC30" t="s">
        <v>26</v>
      </c>
      <c r="AD30">
        <v>391</v>
      </c>
      <c r="AE30">
        <v>5.0999999999999997E-2</v>
      </c>
      <c r="AF30">
        <v>0.221</v>
      </c>
      <c r="AG30">
        <v>0</v>
      </c>
      <c r="AH30">
        <v>1</v>
      </c>
    </row>
    <row r="31" spans="1:34" x14ac:dyDescent="0.25">
      <c r="A31" t="s">
        <v>517</v>
      </c>
      <c r="B31" s="25">
        <v>15228</v>
      </c>
      <c r="C31">
        <v>0.59199999999999997</v>
      </c>
      <c r="D31">
        <v>0.49199999999999999</v>
      </c>
      <c r="E31">
        <v>0</v>
      </c>
      <c r="F31">
        <v>1</v>
      </c>
      <c r="H31" t="s">
        <v>517</v>
      </c>
      <c r="I31" s="25">
        <v>7051</v>
      </c>
      <c r="J31">
        <v>0.65800000000000003</v>
      </c>
      <c r="K31">
        <v>0.47499999999999998</v>
      </c>
      <c r="L31">
        <v>0</v>
      </c>
      <c r="M31">
        <v>1</v>
      </c>
      <c r="O31" t="s">
        <v>517</v>
      </c>
      <c r="P31" s="25">
        <v>4084</v>
      </c>
      <c r="Q31">
        <v>0.62</v>
      </c>
      <c r="R31">
        <v>0.48599999999999999</v>
      </c>
      <c r="S31">
        <v>0</v>
      </c>
      <c r="T31">
        <v>1</v>
      </c>
      <c r="V31" t="s">
        <v>517</v>
      </c>
      <c r="W31" s="25">
        <v>3702</v>
      </c>
      <c r="X31">
        <v>0.43099999999999999</v>
      </c>
      <c r="Y31">
        <v>0.495</v>
      </c>
      <c r="Z31">
        <v>0</v>
      </c>
      <c r="AA31">
        <v>1</v>
      </c>
      <c r="AC31" t="s">
        <v>517</v>
      </c>
      <c r="AD31">
        <v>391</v>
      </c>
      <c r="AE31">
        <v>0.621</v>
      </c>
      <c r="AF31">
        <v>0.48599999999999999</v>
      </c>
      <c r="AG31">
        <v>0</v>
      </c>
      <c r="AH31">
        <v>1</v>
      </c>
    </row>
    <row r="32" spans="1:34" x14ac:dyDescent="0.25">
      <c r="A32" t="s">
        <v>37</v>
      </c>
      <c r="B32" s="25">
        <v>15228</v>
      </c>
      <c r="C32">
        <v>0.29799999999999999</v>
      </c>
      <c r="D32">
        <v>0.45700000000000002</v>
      </c>
      <c r="E32">
        <v>0</v>
      </c>
      <c r="F32">
        <v>1</v>
      </c>
      <c r="H32" t="s">
        <v>37</v>
      </c>
      <c r="I32" s="25">
        <v>7051</v>
      </c>
      <c r="J32">
        <v>0.26300000000000001</v>
      </c>
      <c r="K32">
        <v>0.44</v>
      </c>
      <c r="L32">
        <v>0</v>
      </c>
      <c r="M32">
        <v>1</v>
      </c>
      <c r="O32" t="s">
        <v>37</v>
      </c>
      <c r="P32" s="25">
        <v>4084</v>
      </c>
      <c r="Q32">
        <v>0.28699999999999998</v>
      </c>
      <c r="R32">
        <v>0.45200000000000001</v>
      </c>
      <c r="S32">
        <v>0</v>
      </c>
      <c r="T32">
        <v>1</v>
      </c>
      <c r="V32" t="s">
        <v>37</v>
      </c>
      <c r="W32" s="25">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5">
        <v>15228</v>
      </c>
      <c r="C33">
        <v>0.111</v>
      </c>
      <c r="D33">
        <v>0.314</v>
      </c>
      <c r="E33">
        <v>0</v>
      </c>
      <c r="F33">
        <v>1</v>
      </c>
      <c r="H33" t="s">
        <v>38</v>
      </c>
      <c r="I33" s="25">
        <v>7051</v>
      </c>
      <c r="J33">
        <v>7.9000000000000001E-2</v>
      </c>
      <c r="K33">
        <v>0.27</v>
      </c>
      <c r="L33">
        <v>0</v>
      </c>
      <c r="M33">
        <v>1</v>
      </c>
      <c r="O33" t="s">
        <v>38</v>
      </c>
      <c r="P33" s="25">
        <v>4084</v>
      </c>
      <c r="Q33">
        <v>9.2999999999999999E-2</v>
      </c>
      <c r="R33">
        <v>0.29099999999999998</v>
      </c>
      <c r="S33">
        <v>0</v>
      </c>
      <c r="T33">
        <v>1</v>
      </c>
      <c r="V33" t="s">
        <v>38</v>
      </c>
      <c r="W33" s="25">
        <v>3702</v>
      </c>
      <c r="X33">
        <v>0.187</v>
      </c>
      <c r="Y33">
        <v>0.39</v>
      </c>
      <c r="Z33">
        <v>0</v>
      </c>
      <c r="AA33">
        <v>1</v>
      </c>
      <c r="AC33" t="s">
        <v>38</v>
      </c>
      <c r="AD33">
        <v>391</v>
      </c>
      <c r="AE33">
        <v>0.13600000000000001</v>
      </c>
      <c r="AF33">
        <v>0.34300000000000003</v>
      </c>
      <c r="AG33">
        <v>0</v>
      </c>
      <c r="AH33">
        <v>1</v>
      </c>
    </row>
    <row r="34" spans="1:34" x14ac:dyDescent="0.25">
      <c r="A34" t="s">
        <v>516</v>
      </c>
      <c r="B34" s="25">
        <v>15228</v>
      </c>
      <c r="C34">
        <v>0.221</v>
      </c>
      <c r="D34">
        <v>0.41499999999999998</v>
      </c>
      <c r="E34">
        <v>0</v>
      </c>
      <c r="F34">
        <v>1</v>
      </c>
      <c r="H34" t="s">
        <v>516</v>
      </c>
      <c r="I34" s="25">
        <v>7051</v>
      </c>
      <c r="J34">
        <v>0.221</v>
      </c>
      <c r="K34">
        <v>0.41499999999999998</v>
      </c>
      <c r="L34">
        <v>0</v>
      </c>
      <c r="M34">
        <v>1</v>
      </c>
      <c r="O34" t="s">
        <v>516</v>
      </c>
      <c r="P34" s="25">
        <v>4084</v>
      </c>
      <c r="Q34">
        <v>0.20200000000000001</v>
      </c>
      <c r="R34">
        <v>0.40100000000000002</v>
      </c>
      <c r="S34">
        <v>0</v>
      </c>
      <c r="T34">
        <v>1</v>
      </c>
      <c r="V34" t="s">
        <v>516</v>
      </c>
      <c r="W34" s="25">
        <v>3702</v>
      </c>
      <c r="X34">
        <v>0.23300000000000001</v>
      </c>
      <c r="Y34">
        <v>0.42299999999999999</v>
      </c>
      <c r="Z34">
        <v>0</v>
      </c>
      <c r="AA34">
        <v>1</v>
      </c>
      <c r="AC34" t="s">
        <v>516</v>
      </c>
      <c r="AD34">
        <v>391</v>
      </c>
      <c r="AE34">
        <v>0.30399999999999999</v>
      </c>
      <c r="AF34">
        <v>0.46100000000000002</v>
      </c>
      <c r="AG34">
        <v>0</v>
      </c>
      <c r="AH34">
        <v>1</v>
      </c>
    </row>
    <row r="35" spans="1:34" x14ac:dyDescent="0.25">
      <c r="A35" t="s">
        <v>30</v>
      </c>
      <c r="B35" s="25">
        <v>15228</v>
      </c>
      <c r="C35">
        <v>0.36099999999999999</v>
      </c>
      <c r="D35">
        <v>0.48</v>
      </c>
      <c r="E35">
        <v>0</v>
      </c>
      <c r="F35">
        <v>1</v>
      </c>
      <c r="H35" t="s">
        <v>30</v>
      </c>
      <c r="I35" s="25">
        <v>7051</v>
      </c>
      <c r="J35">
        <v>0.36899999999999999</v>
      </c>
      <c r="K35">
        <v>0.48299999999999998</v>
      </c>
      <c r="L35">
        <v>0</v>
      </c>
      <c r="M35">
        <v>1</v>
      </c>
      <c r="O35" t="s">
        <v>30</v>
      </c>
      <c r="P35" s="25">
        <v>4084</v>
      </c>
      <c r="Q35">
        <v>0.35699999999999998</v>
      </c>
      <c r="R35">
        <v>0.47899999999999998</v>
      </c>
      <c r="S35">
        <v>0</v>
      </c>
      <c r="T35">
        <v>1</v>
      </c>
      <c r="V35" t="s">
        <v>30</v>
      </c>
      <c r="W35" s="25">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5">
        <v>15228</v>
      </c>
      <c r="C36">
        <v>7.8E-2</v>
      </c>
      <c r="D36">
        <v>0.26800000000000002</v>
      </c>
      <c r="E36">
        <v>0</v>
      </c>
      <c r="F36">
        <v>1</v>
      </c>
      <c r="H36" t="s">
        <v>27</v>
      </c>
      <c r="I36" s="25">
        <v>7051</v>
      </c>
      <c r="J36">
        <v>8.4000000000000005E-2</v>
      </c>
      <c r="K36">
        <v>0.27700000000000002</v>
      </c>
      <c r="L36">
        <v>0</v>
      </c>
      <c r="M36">
        <v>1</v>
      </c>
      <c r="O36" t="s">
        <v>27</v>
      </c>
      <c r="P36" s="25">
        <v>4084</v>
      </c>
      <c r="Q36">
        <v>8.5000000000000006E-2</v>
      </c>
      <c r="R36">
        <v>0.27900000000000003</v>
      </c>
      <c r="S36">
        <v>0</v>
      </c>
      <c r="T36">
        <v>1</v>
      </c>
      <c r="V36" t="s">
        <v>27</v>
      </c>
      <c r="W36" s="25">
        <v>3702</v>
      </c>
      <c r="X36">
        <v>6.3E-2</v>
      </c>
      <c r="Y36">
        <v>0.24299999999999999</v>
      </c>
      <c r="Z36">
        <v>0</v>
      </c>
      <c r="AA36">
        <v>1</v>
      </c>
      <c r="AC36" t="s">
        <v>27</v>
      </c>
      <c r="AD36">
        <v>391</v>
      </c>
      <c r="AE36">
        <v>4.9000000000000002E-2</v>
      </c>
      <c r="AF36">
        <v>0.215</v>
      </c>
      <c r="AG36">
        <v>0</v>
      </c>
      <c r="AH36">
        <v>1</v>
      </c>
    </row>
    <row r="37" spans="1:34" x14ac:dyDescent="0.25">
      <c r="A37" t="s">
        <v>29</v>
      </c>
      <c r="B37" s="25">
        <v>15228</v>
      </c>
      <c r="C37">
        <v>0.317</v>
      </c>
      <c r="D37">
        <v>0.46500000000000002</v>
      </c>
      <c r="E37">
        <v>0</v>
      </c>
      <c r="F37">
        <v>1</v>
      </c>
      <c r="H37" t="s">
        <v>29</v>
      </c>
      <c r="I37" s="25">
        <v>7051</v>
      </c>
      <c r="J37">
        <v>0.30299999999999999</v>
      </c>
      <c r="K37">
        <v>0.45900000000000002</v>
      </c>
      <c r="L37">
        <v>0</v>
      </c>
      <c r="M37">
        <v>1</v>
      </c>
      <c r="O37" t="s">
        <v>29</v>
      </c>
      <c r="P37" s="25">
        <v>4084</v>
      </c>
      <c r="Q37">
        <v>0.33100000000000002</v>
      </c>
      <c r="R37">
        <v>0.47099999999999997</v>
      </c>
      <c r="S37">
        <v>0</v>
      </c>
      <c r="T37">
        <v>1</v>
      </c>
      <c r="V37" t="s">
        <v>29</v>
      </c>
      <c r="W37" s="25">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5">
        <v>15228</v>
      </c>
      <c r="C38">
        <v>2.3E-2</v>
      </c>
      <c r="D38">
        <v>0.14799999999999999</v>
      </c>
      <c r="E38">
        <v>0</v>
      </c>
      <c r="F38">
        <v>1</v>
      </c>
      <c r="H38" t="s">
        <v>28</v>
      </c>
      <c r="I38" s="25">
        <v>7051</v>
      </c>
      <c r="J38">
        <v>2.4E-2</v>
      </c>
      <c r="K38">
        <v>0.153</v>
      </c>
      <c r="L38">
        <v>0</v>
      </c>
      <c r="M38">
        <v>1</v>
      </c>
      <c r="O38" t="s">
        <v>28</v>
      </c>
      <c r="P38" s="25">
        <v>4084</v>
      </c>
      <c r="Q38">
        <v>2.5000000000000001E-2</v>
      </c>
      <c r="R38">
        <v>0.156</v>
      </c>
      <c r="S38">
        <v>0</v>
      </c>
      <c r="T38">
        <v>1</v>
      </c>
      <c r="V38" t="s">
        <v>28</v>
      </c>
      <c r="W38" s="25">
        <v>3702</v>
      </c>
      <c r="X38">
        <v>1.7000000000000001E-2</v>
      </c>
      <c r="Y38">
        <v>0.129</v>
      </c>
      <c r="Z38">
        <v>0</v>
      </c>
      <c r="AA38">
        <v>1</v>
      </c>
      <c r="AC38" t="s">
        <v>28</v>
      </c>
      <c r="AD38">
        <v>391</v>
      </c>
      <c r="AE38">
        <v>2.5999999999999999E-2</v>
      </c>
      <c r="AF38">
        <v>0.158</v>
      </c>
      <c r="AG38">
        <v>0</v>
      </c>
      <c r="AH38">
        <v>1</v>
      </c>
    </row>
    <row r="39" spans="1:34" x14ac:dyDescent="0.25">
      <c r="A39" t="s">
        <v>515</v>
      </c>
      <c r="B39" s="25">
        <v>15228</v>
      </c>
      <c r="C39">
        <v>0.63100000000000001</v>
      </c>
      <c r="D39">
        <v>0.48199999999999998</v>
      </c>
      <c r="E39">
        <v>0</v>
      </c>
      <c r="F39">
        <v>1</v>
      </c>
      <c r="H39" t="s">
        <v>515</v>
      </c>
      <c r="I39" s="25">
        <v>7051</v>
      </c>
      <c r="J39">
        <v>0.65100000000000002</v>
      </c>
      <c r="K39">
        <v>0.47699999999999998</v>
      </c>
      <c r="L39">
        <v>0</v>
      </c>
      <c r="M39">
        <v>1</v>
      </c>
      <c r="O39" t="s">
        <v>515</v>
      </c>
      <c r="P39" s="25">
        <v>4084</v>
      </c>
      <c r="Q39">
        <v>0.622</v>
      </c>
      <c r="R39">
        <v>0.48499999999999999</v>
      </c>
      <c r="S39">
        <v>0</v>
      </c>
      <c r="T39">
        <v>1</v>
      </c>
      <c r="V39" t="s">
        <v>515</v>
      </c>
      <c r="W39" s="25">
        <v>3702</v>
      </c>
      <c r="X39">
        <v>0.59899999999999998</v>
      </c>
      <c r="Y39">
        <v>0.49</v>
      </c>
      <c r="Z39">
        <v>0</v>
      </c>
      <c r="AA39">
        <v>1</v>
      </c>
      <c r="AC39" t="s">
        <v>515</v>
      </c>
      <c r="AD39">
        <v>391</v>
      </c>
      <c r="AE39">
        <v>0.67800000000000005</v>
      </c>
      <c r="AF39">
        <v>0.46800000000000003</v>
      </c>
      <c r="AG39">
        <v>0</v>
      </c>
      <c r="AH39">
        <v>1</v>
      </c>
    </row>
    <row r="40" spans="1:34" x14ac:dyDescent="0.25">
      <c r="A40" t="s">
        <v>134</v>
      </c>
      <c r="B40" s="25">
        <v>15228</v>
      </c>
      <c r="C40">
        <v>0.317</v>
      </c>
      <c r="D40">
        <v>0.46500000000000002</v>
      </c>
      <c r="E40">
        <v>0</v>
      </c>
      <c r="F40">
        <v>1</v>
      </c>
      <c r="H40" t="s">
        <v>134</v>
      </c>
      <c r="I40" s="25">
        <v>7051</v>
      </c>
      <c r="J40">
        <v>0.29699999999999999</v>
      </c>
      <c r="K40">
        <v>0.45700000000000002</v>
      </c>
      <c r="L40">
        <v>0</v>
      </c>
      <c r="M40">
        <v>1</v>
      </c>
      <c r="O40" t="s">
        <v>134</v>
      </c>
      <c r="P40" s="25">
        <v>4084</v>
      </c>
      <c r="Q40">
        <v>0.32400000000000001</v>
      </c>
      <c r="R40">
        <v>0.46800000000000003</v>
      </c>
      <c r="S40">
        <v>0</v>
      </c>
      <c r="T40">
        <v>1</v>
      </c>
      <c r="V40" t="s">
        <v>134</v>
      </c>
      <c r="W40" s="25">
        <v>3702</v>
      </c>
      <c r="X40">
        <v>0.34899999999999998</v>
      </c>
      <c r="Y40">
        <v>0.47699999999999998</v>
      </c>
      <c r="Z40">
        <v>0</v>
      </c>
      <c r="AA40">
        <v>1</v>
      </c>
      <c r="AC40" t="s">
        <v>134</v>
      </c>
      <c r="AD40">
        <v>391</v>
      </c>
      <c r="AE40">
        <v>0.28599999999999998</v>
      </c>
      <c r="AF40">
        <v>0.45300000000000001</v>
      </c>
      <c r="AG40">
        <v>0</v>
      </c>
      <c r="AH40">
        <v>1</v>
      </c>
    </row>
    <row r="41" spans="1:34" x14ac:dyDescent="0.25">
      <c r="A41" t="s">
        <v>148</v>
      </c>
      <c r="B41" s="25">
        <v>15228</v>
      </c>
      <c r="C41">
        <v>7.0000000000000001E-3</v>
      </c>
      <c r="D41">
        <v>8.3000000000000004E-2</v>
      </c>
      <c r="E41">
        <v>0</v>
      </c>
      <c r="F41">
        <v>1</v>
      </c>
      <c r="H41" t="s">
        <v>148</v>
      </c>
      <c r="I41" s="25">
        <v>7051</v>
      </c>
      <c r="J41">
        <v>7.0000000000000001E-3</v>
      </c>
      <c r="K41">
        <v>8.1000000000000003E-2</v>
      </c>
      <c r="L41">
        <v>0</v>
      </c>
      <c r="M41">
        <v>1</v>
      </c>
      <c r="O41" t="s">
        <v>148</v>
      </c>
      <c r="P41" s="25">
        <v>4084</v>
      </c>
      <c r="Q41">
        <v>7.0000000000000001E-3</v>
      </c>
      <c r="R41">
        <v>8.1000000000000003E-2</v>
      </c>
      <c r="S41">
        <v>0</v>
      </c>
      <c r="T41">
        <v>1</v>
      </c>
      <c r="V41" t="s">
        <v>148</v>
      </c>
      <c r="W41" s="25">
        <v>3702</v>
      </c>
      <c r="X41">
        <v>8.0000000000000002E-3</v>
      </c>
      <c r="Y41">
        <v>9.0999999999999998E-2</v>
      </c>
      <c r="Z41">
        <v>0</v>
      </c>
      <c r="AA41">
        <v>1</v>
      </c>
      <c r="AC41" t="s">
        <v>148</v>
      </c>
      <c r="AD41">
        <v>391</v>
      </c>
      <c r="AE41">
        <v>5.0000000000000001E-3</v>
      </c>
      <c r="AF41">
        <v>7.0999999999999994E-2</v>
      </c>
      <c r="AG41">
        <v>0</v>
      </c>
      <c r="AH41">
        <v>1</v>
      </c>
    </row>
    <row r="42" spans="1:34" x14ac:dyDescent="0.25">
      <c r="A42" t="s">
        <v>46</v>
      </c>
      <c r="B42" s="25">
        <v>15228</v>
      </c>
      <c r="C42">
        <v>1.7999999999999999E-2</v>
      </c>
      <c r="D42">
        <v>0.13400000000000001</v>
      </c>
      <c r="E42">
        <v>0</v>
      </c>
      <c r="F42">
        <v>1</v>
      </c>
      <c r="H42" t="s">
        <v>46</v>
      </c>
      <c r="I42" s="25">
        <v>7051</v>
      </c>
      <c r="J42">
        <v>1.9E-2</v>
      </c>
      <c r="K42">
        <v>0.13800000000000001</v>
      </c>
      <c r="L42">
        <v>0</v>
      </c>
      <c r="M42">
        <v>1</v>
      </c>
      <c r="O42" t="s">
        <v>46</v>
      </c>
      <c r="P42" s="25">
        <v>4084</v>
      </c>
      <c r="Q42">
        <v>1.7999999999999999E-2</v>
      </c>
      <c r="R42">
        <v>0.13300000000000001</v>
      </c>
      <c r="S42">
        <v>0</v>
      </c>
      <c r="T42">
        <v>1</v>
      </c>
      <c r="V42" t="s">
        <v>46</v>
      </c>
      <c r="W42" s="25">
        <v>3702</v>
      </c>
      <c r="X42">
        <v>1.7000000000000001E-2</v>
      </c>
      <c r="Y42">
        <v>0.13</v>
      </c>
      <c r="Z42">
        <v>0</v>
      </c>
      <c r="AA42">
        <v>1</v>
      </c>
      <c r="AC42" t="s">
        <v>46</v>
      </c>
      <c r="AD42">
        <v>391</v>
      </c>
      <c r="AE42">
        <v>0.01</v>
      </c>
      <c r="AF42">
        <v>0.10100000000000001</v>
      </c>
      <c r="AG42">
        <v>0</v>
      </c>
      <c r="AH42">
        <v>1</v>
      </c>
    </row>
    <row r="43" spans="1:34" x14ac:dyDescent="0.25">
      <c r="A43" t="s">
        <v>132</v>
      </c>
      <c r="B43" s="25">
        <v>15228</v>
      </c>
      <c r="C43">
        <v>1.0999999999999999E-2</v>
      </c>
      <c r="D43">
        <v>0.104</v>
      </c>
      <c r="E43">
        <v>0</v>
      </c>
      <c r="F43">
        <v>1</v>
      </c>
      <c r="H43" t="s">
        <v>132</v>
      </c>
      <c r="I43" s="25">
        <v>7051</v>
      </c>
      <c r="J43">
        <v>1.0999999999999999E-2</v>
      </c>
      <c r="K43">
        <v>0.104</v>
      </c>
      <c r="L43">
        <v>0</v>
      </c>
      <c r="M43">
        <v>1</v>
      </c>
      <c r="O43" t="s">
        <v>132</v>
      </c>
      <c r="P43" s="25">
        <v>4084</v>
      </c>
      <c r="Q43">
        <v>1.2999999999999999E-2</v>
      </c>
      <c r="R43">
        <v>0.114</v>
      </c>
      <c r="S43">
        <v>0</v>
      </c>
      <c r="T43">
        <v>1</v>
      </c>
      <c r="V43" t="s">
        <v>132</v>
      </c>
      <c r="W43" s="25">
        <v>3702</v>
      </c>
      <c r="X43">
        <v>8.9999999999999993E-3</v>
      </c>
      <c r="Y43">
        <v>9.7000000000000003E-2</v>
      </c>
      <c r="Z43">
        <v>0</v>
      </c>
      <c r="AA43">
        <v>1</v>
      </c>
      <c r="AC43" t="s">
        <v>132</v>
      </c>
      <c r="AD43">
        <v>391</v>
      </c>
      <c r="AE43">
        <v>3.0000000000000001E-3</v>
      </c>
      <c r="AF43">
        <v>5.0999999999999997E-2</v>
      </c>
      <c r="AG43">
        <v>0</v>
      </c>
      <c r="AH43">
        <v>1</v>
      </c>
    </row>
    <row r="44" spans="1:34" x14ac:dyDescent="0.25">
      <c r="A44" t="s">
        <v>133</v>
      </c>
      <c r="B44" s="25">
        <v>15228</v>
      </c>
      <c r="C44">
        <v>1.4E-2</v>
      </c>
      <c r="D44">
        <v>0.11700000000000001</v>
      </c>
      <c r="E44">
        <v>0</v>
      </c>
      <c r="F44">
        <v>1</v>
      </c>
      <c r="H44" t="s">
        <v>133</v>
      </c>
      <c r="I44" s="25">
        <v>7051</v>
      </c>
      <c r="J44">
        <v>1.4E-2</v>
      </c>
      <c r="K44">
        <v>0.11600000000000001</v>
      </c>
      <c r="L44">
        <v>0</v>
      </c>
      <c r="M44">
        <v>1</v>
      </c>
      <c r="O44" t="s">
        <v>133</v>
      </c>
      <c r="P44" s="25">
        <v>4084</v>
      </c>
      <c r="Q44">
        <v>1.2999999999999999E-2</v>
      </c>
      <c r="R44">
        <v>0.115</v>
      </c>
      <c r="S44">
        <v>0</v>
      </c>
      <c r="T44">
        <v>1</v>
      </c>
      <c r="V44" t="s">
        <v>133</v>
      </c>
      <c r="W44" s="25">
        <v>3702</v>
      </c>
      <c r="X44">
        <v>1.4999999999999999E-2</v>
      </c>
      <c r="Y44">
        <v>0.12</v>
      </c>
      <c r="Z44">
        <v>0</v>
      </c>
      <c r="AA44">
        <v>1</v>
      </c>
      <c r="AC44" t="s">
        <v>133</v>
      </c>
      <c r="AD44">
        <v>391</v>
      </c>
      <c r="AE44">
        <v>1.7999999999999999E-2</v>
      </c>
      <c r="AF44">
        <v>0.13300000000000001</v>
      </c>
      <c r="AG44">
        <v>0</v>
      </c>
      <c r="AH44">
        <v>1</v>
      </c>
    </row>
    <row r="45" spans="1:34" x14ac:dyDescent="0.25">
      <c r="A45" t="s">
        <v>45</v>
      </c>
      <c r="B45" s="25">
        <v>15228</v>
      </c>
      <c r="C45">
        <v>2E-3</v>
      </c>
      <c r="D45">
        <v>4.4999999999999998E-2</v>
      </c>
      <c r="E45">
        <v>0</v>
      </c>
      <c r="F45">
        <v>1</v>
      </c>
      <c r="H45" t="s">
        <v>45</v>
      </c>
      <c r="I45" s="25">
        <v>7051</v>
      </c>
      <c r="J45">
        <v>1E-3</v>
      </c>
      <c r="K45">
        <v>3.5999999999999997E-2</v>
      </c>
      <c r="L45">
        <v>0</v>
      </c>
      <c r="M45">
        <v>1</v>
      </c>
      <c r="O45" t="s">
        <v>45</v>
      </c>
      <c r="P45" s="25">
        <v>4084</v>
      </c>
      <c r="Q45">
        <v>3.0000000000000001E-3</v>
      </c>
      <c r="R45">
        <v>5.1999999999999998E-2</v>
      </c>
      <c r="S45">
        <v>0</v>
      </c>
      <c r="T45">
        <v>1</v>
      </c>
      <c r="V45" t="s">
        <v>45</v>
      </c>
      <c r="W45" s="25">
        <v>3702</v>
      </c>
      <c r="X45">
        <v>3.0000000000000001E-3</v>
      </c>
      <c r="Y45">
        <v>5.3999999999999999E-2</v>
      </c>
      <c r="Z45">
        <v>0</v>
      </c>
      <c r="AA45">
        <v>1</v>
      </c>
      <c r="AC45" t="s">
        <v>45</v>
      </c>
      <c r="AD45">
        <v>391</v>
      </c>
      <c r="AE45">
        <v>0</v>
      </c>
      <c r="AF45">
        <v>0</v>
      </c>
      <c r="AG45">
        <v>0</v>
      </c>
      <c r="AH45">
        <v>0</v>
      </c>
    </row>
    <row r="46" spans="1:34" x14ac:dyDescent="0.25">
      <c r="A46" t="s">
        <v>514</v>
      </c>
      <c r="B46" s="25">
        <v>15228</v>
      </c>
      <c r="C46">
        <v>0.19</v>
      </c>
      <c r="D46">
        <v>0.39300000000000002</v>
      </c>
      <c r="E46">
        <v>0</v>
      </c>
      <c r="F46">
        <v>1</v>
      </c>
      <c r="H46" t="s">
        <v>514</v>
      </c>
      <c r="I46" s="25">
        <v>7051</v>
      </c>
      <c r="J46">
        <v>0.21299999999999999</v>
      </c>
      <c r="K46">
        <v>0.41</v>
      </c>
      <c r="L46">
        <v>0</v>
      </c>
      <c r="M46">
        <v>1</v>
      </c>
      <c r="O46" t="s">
        <v>514</v>
      </c>
      <c r="P46" s="25">
        <v>4084</v>
      </c>
      <c r="Q46">
        <v>0.188</v>
      </c>
      <c r="R46">
        <v>0.39</v>
      </c>
      <c r="S46">
        <v>0</v>
      </c>
      <c r="T46">
        <v>1</v>
      </c>
      <c r="V46" t="s">
        <v>514</v>
      </c>
      <c r="W46" s="25">
        <v>3702</v>
      </c>
      <c r="X46">
        <v>0.14299999999999999</v>
      </c>
      <c r="Y46">
        <v>0.35</v>
      </c>
      <c r="Z46">
        <v>0</v>
      </c>
      <c r="AA46">
        <v>1</v>
      </c>
      <c r="AC46" t="s">
        <v>514</v>
      </c>
      <c r="AD46">
        <v>391</v>
      </c>
      <c r="AE46">
        <v>0.25800000000000001</v>
      </c>
      <c r="AF46">
        <v>0.438</v>
      </c>
      <c r="AG46">
        <v>0</v>
      </c>
      <c r="AH46">
        <v>1</v>
      </c>
    </row>
    <row r="47" spans="1:34" x14ac:dyDescent="0.25">
      <c r="A47" t="s">
        <v>506</v>
      </c>
      <c r="B47" s="25">
        <v>15228</v>
      </c>
      <c r="C47">
        <v>0.42699999999999999</v>
      </c>
      <c r="D47">
        <v>0.495</v>
      </c>
      <c r="E47">
        <v>0</v>
      </c>
      <c r="F47">
        <v>1</v>
      </c>
      <c r="H47" t="s">
        <v>506</v>
      </c>
      <c r="I47" s="25">
        <v>7051</v>
      </c>
      <c r="J47">
        <v>0.22800000000000001</v>
      </c>
      <c r="K47">
        <v>0.42</v>
      </c>
      <c r="L47">
        <v>0</v>
      </c>
      <c r="M47">
        <v>1</v>
      </c>
      <c r="O47" t="s">
        <v>506</v>
      </c>
      <c r="P47" s="25">
        <v>4084</v>
      </c>
      <c r="Q47">
        <v>0.502</v>
      </c>
      <c r="R47">
        <v>0.5</v>
      </c>
      <c r="S47">
        <v>0</v>
      </c>
      <c r="T47">
        <v>1</v>
      </c>
      <c r="V47" t="s">
        <v>506</v>
      </c>
      <c r="W47" s="25">
        <v>3702</v>
      </c>
      <c r="X47">
        <v>0.75700000000000001</v>
      </c>
      <c r="Y47">
        <v>0.42899999999999999</v>
      </c>
      <c r="Z47">
        <v>0</v>
      </c>
      <c r="AA47">
        <v>1</v>
      </c>
      <c r="AC47" t="s">
        <v>506</v>
      </c>
      <c r="AD47">
        <v>391</v>
      </c>
      <c r="AE47">
        <v>9.1999999999999998E-2</v>
      </c>
      <c r="AF47">
        <v>0.28899999999999998</v>
      </c>
      <c r="AG47">
        <v>0</v>
      </c>
      <c r="AH47">
        <v>1</v>
      </c>
    </row>
    <row r="48" spans="1:34" x14ac:dyDescent="0.25">
      <c r="A48" t="s">
        <v>507</v>
      </c>
      <c r="B48" s="25">
        <v>15228</v>
      </c>
      <c r="C48">
        <v>0.16600000000000001</v>
      </c>
      <c r="D48">
        <v>0.372</v>
      </c>
      <c r="E48">
        <v>0</v>
      </c>
      <c r="F48">
        <v>1</v>
      </c>
      <c r="H48" t="s">
        <v>507</v>
      </c>
      <c r="I48" s="25">
        <v>7051</v>
      </c>
      <c r="J48">
        <v>0.28299999999999997</v>
      </c>
      <c r="K48">
        <v>0.45100000000000001</v>
      </c>
      <c r="L48">
        <v>0</v>
      </c>
      <c r="M48">
        <v>1</v>
      </c>
      <c r="O48" t="s">
        <v>507</v>
      </c>
      <c r="P48" s="25">
        <v>4084</v>
      </c>
      <c r="Q48">
        <v>7.4999999999999997E-2</v>
      </c>
      <c r="R48">
        <v>0.26400000000000001</v>
      </c>
      <c r="S48">
        <v>0</v>
      </c>
      <c r="T48">
        <v>1</v>
      </c>
      <c r="V48" t="s">
        <v>507</v>
      </c>
      <c r="W48" s="25">
        <v>3702</v>
      </c>
      <c r="X48">
        <v>8.9999999999999993E-3</v>
      </c>
      <c r="Y48">
        <v>9.2999999999999999E-2</v>
      </c>
      <c r="Z48">
        <v>0</v>
      </c>
      <c r="AA48">
        <v>1</v>
      </c>
      <c r="AC48" t="s">
        <v>507</v>
      </c>
      <c r="AD48">
        <v>391</v>
      </c>
      <c r="AE48">
        <v>0.48799999999999999</v>
      </c>
      <c r="AF48">
        <v>0.501</v>
      </c>
      <c r="AG48">
        <v>0</v>
      </c>
      <c r="AH48">
        <v>1</v>
      </c>
    </row>
    <row r="49" spans="1:34" x14ac:dyDescent="0.25">
      <c r="A49" t="s">
        <v>508</v>
      </c>
      <c r="B49" s="25">
        <v>15228</v>
      </c>
      <c r="C49">
        <v>0.217</v>
      </c>
      <c r="D49">
        <v>0.41199999999999998</v>
      </c>
      <c r="E49">
        <v>0</v>
      </c>
      <c r="F49">
        <v>1</v>
      </c>
      <c r="H49" t="s">
        <v>508</v>
      </c>
      <c r="I49" s="25">
        <v>7051</v>
      </c>
      <c r="J49">
        <v>0.27600000000000002</v>
      </c>
      <c r="K49">
        <v>0.44700000000000001</v>
      </c>
      <c r="L49">
        <v>0</v>
      </c>
      <c r="M49">
        <v>1</v>
      </c>
      <c r="O49" t="s">
        <v>508</v>
      </c>
      <c r="P49" s="25">
        <v>4084</v>
      </c>
      <c r="Q49">
        <v>0.23499999999999999</v>
      </c>
      <c r="R49">
        <v>0.42399999999999999</v>
      </c>
      <c r="S49">
        <v>0</v>
      </c>
      <c r="T49">
        <v>1</v>
      </c>
      <c r="V49" t="s">
        <v>508</v>
      </c>
      <c r="W49" s="25">
        <v>3702</v>
      </c>
      <c r="X49">
        <v>9.0999999999999998E-2</v>
      </c>
      <c r="Y49">
        <v>0.28799999999999998</v>
      </c>
      <c r="Z49">
        <v>0</v>
      </c>
      <c r="AA49">
        <v>1</v>
      </c>
      <c r="AC49" t="s">
        <v>508</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P32"/>
  <sheetViews>
    <sheetView workbookViewId="0">
      <selection activeCell="H26" sqref="H26"/>
    </sheetView>
  </sheetViews>
  <sheetFormatPr defaultRowHeight="15" x14ac:dyDescent="0.25"/>
  <cols>
    <col min="1" max="1" width="20.85546875" bestFit="1" customWidth="1"/>
    <col min="2" max="2" width="13.42578125" customWidth="1"/>
    <col min="9" max="9" width="24" bestFit="1" customWidth="1"/>
  </cols>
  <sheetData>
    <row r="1" spans="1:16" x14ac:dyDescent="0.25">
      <c r="B1" t="s">
        <v>5</v>
      </c>
      <c r="C1" t="s">
        <v>6</v>
      </c>
      <c r="D1" t="s">
        <v>7</v>
      </c>
      <c r="E1" t="s">
        <v>8</v>
      </c>
      <c r="F1" t="s">
        <v>15</v>
      </c>
      <c r="N1" s="1"/>
    </row>
    <row r="2" spans="1:16" x14ac:dyDescent="0.25">
      <c r="A2" t="s">
        <v>120</v>
      </c>
      <c r="B2" s="1">
        <v>-5.8196249800000002E-2</v>
      </c>
      <c r="C2">
        <v>0.94346479999999999</v>
      </c>
      <c r="D2">
        <v>6.25805584E-2</v>
      </c>
      <c r="E2">
        <v>-0.93</v>
      </c>
      <c r="F2" s="1">
        <v>0.35</v>
      </c>
      <c r="G2" t="str">
        <f>IF(F2&lt;0.001,"***",IF(F2&lt;0.01,"**",IF(F2&lt;0.05,"*",IF(F2&lt;0.1,"^",""))))</f>
        <v/>
      </c>
      <c r="I2" t="s">
        <v>120</v>
      </c>
      <c r="J2">
        <v>-4.5653848599999998E-2</v>
      </c>
      <c r="K2">
        <v>0.95537260000000002</v>
      </c>
      <c r="L2">
        <v>6.4164273199999997E-2</v>
      </c>
      <c r="M2">
        <v>-0.71</v>
      </c>
      <c r="N2" s="1">
        <v>0.48</v>
      </c>
      <c r="O2" t="str">
        <f t="shared" ref="O2:O29" si="0">IF(N2&lt;0.001,"***",IF(N2&lt;0.01,"**",IF(N2&lt;0.05,"*",IF(N2&lt;0.1,"^",""))))</f>
        <v/>
      </c>
    </row>
    <row r="3" spans="1:16" x14ac:dyDescent="0.25">
      <c r="A3" t="s">
        <v>10</v>
      </c>
      <c r="B3" s="1">
        <v>-1.8180003699999999E-2</v>
      </c>
      <c r="C3">
        <v>0.98198430000000003</v>
      </c>
      <c r="D3">
        <v>2.5241480699999999E-2</v>
      </c>
      <c r="E3">
        <v>-0.72</v>
      </c>
      <c r="F3" s="1">
        <v>0.47</v>
      </c>
      <c r="G3" t="str">
        <f t="shared" ref="G3:G24" si="1">IF(F3&lt;0.001,"***",IF(F3&lt;0.01,"**",IF(F3&lt;0.05,"*",IF(F3&lt;0.1,"^",""))))</f>
        <v/>
      </c>
      <c r="I3" t="s">
        <v>10</v>
      </c>
      <c r="J3">
        <v>-2.0337870599999999E-2</v>
      </c>
      <c r="K3">
        <v>0.9798675</v>
      </c>
      <c r="L3">
        <v>2.5429835299999998E-2</v>
      </c>
      <c r="M3">
        <v>-0.8</v>
      </c>
      <c r="N3" s="1">
        <v>0.42</v>
      </c>
      <c r="O3" t="str">
        <f t="shared" si="0"/>
        <v/>
      </c>
    </row>
    <row r="4" spans="1:16" x14ac:dyDescent="0.25">
      <c r="A4" t="s">
        <v>12</v>
      </c>
      <c r="B4" s="1">
        <v>-7.7888855000000007E-2</v>
      </c>
      <c r="C4">
        <v>0.92506719999999998</v>
      </c>
      <c r="D4">
        <v>2.9964358199999999E-2</v>
      </c>
      <c r="E4">
        <v>-2.6</v>
      </c>
      <c r="F4" s="1">
        <v>9.2999999999999992E-3</v>
      </c>
      <c r="G4" t="str">
        <f t="shared" si="1"/>
        <v>**</v>
      </c>
      <c r="I4" t="s">
        <v>12</v>
      </c>
      <c r="J4">
        <v>-7.8742681699999997E-2</v>
      </c>
      <c r="K4">
        <v>0.92427769999999998</v>
      </c>
      <c r="L4">
        <v>3.0120214900000001E-2</v>
      </c>
      <c r="M4">
        <v>-2.61</v>
      </c>
      <c r="N4" s="1">
        <v>8.8999999999999999E-3</v>
      </c>
      <c r="O4" t="str">
        <f t="shared" si="0"/>
        <v>**</v>
      </c>
      <c r="P4">
        <f>(ABS(J4)-0.0779)/(SQRT(((L4^2)/15021)+((D4^2)/15228)))</f>
        <v>2.4391401476841787</v>
      </c>
    </row>
    <row r="5" spans="1:16" x14ac:dyDescent="0.25">
      <c r="A5" t="s">
        <v>127</v>
      </c>
      <c r="B5" s="1">
        <v>9.3147423100000001E-2</v>
      </c>
      <c r="C5">
        <v>1.0976235000000001</v>
      </c>
      <c r="D5">
        <v>2.4061316900000001E-2</v>
      </c>
      <c r="E5">
        <v>3.87</v>
      </c>
      <c r="F5" s="1">
        <v>1.1E-4</v>
      </c>
      <c r="G5" t="str">
        <f>IF(F5&lt;0.001,"***",IF(F5&lt;0.01,"**",IF(F5&lt;0.05,"*",IF(F5&lt;0.1,"^",""))))</f>
        <v>***</v>
      </c>
      <c r="I5" t="s">
        <v>127</v>
      </c>
      <c r="J5">
        <v>9.2169274400000001E-2</v>
      </c>
      <c r="K5">
        <v>1.0965503999999999</v>
      </c>
      <c r="L5">
        <v>2.42082318E-2</v>
      </c>
      <c r="M5">
        <v>3.81</v>
      </c>
      <c r="N5" s="1">
        <v>1.3999999999999999E-4</v>
      </c>
      <c r="O5" t="str">
        <f t="shared" si="0"/>
        <v>***</v>
      </c>
    </row>
    <row r="6" spans="1:16" x14ac:dyDescent="0.25">
      <c r="A6" t="s">
        <v>24</v>
      </c>
      <c r="B6" s="1">
        <v>-1.9632168700000001E-2</v>
      </c>
      <c r="C6">
        <v>0.98055930000000002</v>
      </c>
      <c r="D6">
        <v>3.2076297400000002E-2</v>
      </c>
      <c r="E6">
        <v>-0.61</v>
      </c>
      <c r="F6" s="1">
        <v>0.54</v>
      </c>
      <c r="G6" t="str">
        <f t="shared" si="1"/>
        <v/>
      </c>
      <c r="I6" t="s">
        <v>24</v>
      </c>
      <c r="J6">
        <v>-1.67541431E-2</v>
      </c>
      <c r="K6">
        <v>0.98338539999999997</v>
      </c>
      <c r="L6">
        <v>3.2239831199999999E-2</v>
      </c>
      <c r="M6">
        <v>-0.52</v>
      </c>
      <c r="N6" s="1">
        <v>0.6</v>
      </c>
      <c r="O6" t="str">
        <f t="shared" si="0"/>
        <v/>
      </c>
    </row>
    <row r="7" spans="1:16" x14ac:dyDescent="0.25">
      <c r="A7" t="s">
        <v>23</v>
      </c>
      <c r="B7" s="1">
        <v>-0.1992506389</v>
      </c>
      <c r="C7">
        <v>0.81934450000000003</v>
      </c>
      <c r="D7">
        <v>2.9505212900000001E-2</v>
      </c>
      <c r="E7">
        <v>-6.75</v>
      </c>
      <c r="F7" s="1">
        <v>1.4E-11</v>
      </c>
      <c r="G7" t="str">
        <f t="shared" si="1"/>
        <v>***</v>
      </c>
      <c r="I7" t="s">
        <v>23</v>
      </c>
      <c r="J7">
        <v>-0.19158316289999999</v>
      </c>
      <c r="K7">
        <v>0.82565100000000002</v>
      </c>
      <c r="L7">
        <v>2.9673939199999999E-2</v>
      </c>
      <c r="M7">
        <v>-6.46</v>
      </c>
      <c r="N7" s="1">
        <v>1.0999999999999999E-10</v>
      </c>
      <c r="O7" t="str">
        <f t="shared" si="0"/>
        <v>***</v>
      </c>
    </row>
    <row r="8" spans="1:16" x14ac:dyDescent="0.25">
      <c r="A8" t="s">
        <v>25</v>
      </c>
      <c r="B8" s="1">
        <v>2.6418842200000001E-2</v>
      </c>
      <c r="C8">
        <v>1.0267709</v>
      </c>
      <c r="D8">
        <v>3.2202412200000002E-2</v>
      </c>
      <c r="E8">
        <v>0.82</v>
      </c>
      <c r="F8" s="1">
        <v>0.41</v>
      </c>
      <c r="G8" t="str">
        <f t="shared" si="1"/>
        <v/>
      </c>
      <c r="I8" t="s">
        <v>25</v>
      </c>
      <c r="J8">
        <v>2.89779181E-2</v>
      </c>
      <c r="K8">
        <v>1.0294019000000001</v>
      </c>
      <c r="L8">
        <v>3.2221499899999999E-2</v>
      </c>
      <c r="M8">
        <v>0.9</v>
      </c>
      <c r="N8" s="1">
        <v>0.37</v>
      </c>
      <c r="O8" t="str">
        <f t="shared" si="0"/>
        <v/>
      </c>
    </row>
    <row r="9" spans="1:16" x14ac:dyDescent="0.25">
      <c r="A9" t="s">
        <v>26</v>
      </c>
      <c r="B9" s="1">
        <v>-0.1120024863</v>
      </c>
      <c r="C9">
        <v>0.894042</v>
      </c>
      <c r="D9">
        <v>5.6059691100000003E-2</v>
      </c>
      <c r="E9">
        <v>-2</v>
      </c>
      <c r="F9" s="1">
        <v>4.5999999999999999E-2</v>
      </c>
      <c r="G9" t="str">
        <f t="shared" si="1"/>
        <v>*</v>
      </c>
      <c r="I9" t="s">
        <v>26</v>
      </c>
      <c r="J9">
        <v>-0.1050750288</v>
      </c>
      <c r="K9">
        <v>0.90025699999999997</v>
      </c>
      <c r="L9">
        <v>5.6110023799999999E-2</v>
      </c>
      <c r="M9">
        <v>-1.87</v>
      </c>
      <c r="N9" s="1">
        <v>6.0999999999999999E-2</v>
      </c>
      <c r="O9" t="str">
        <f t="shared" si="0"/>
        <v>^</v>
      </c>
    </row>
    <row r="10" spans="1:16" x14ac:dyDescent="0.25">
      <c r="A10" t="s">
        <v>30</v>
      </c>
      <c r="B10" s="1">
        <v>0.20918437670000001</v>
      </c>
      <c r="C10">
        <v>1.2326722999999999</v>
      </c>
      <c r="D10">
        <v>3.2761123599999997E-2</v>
      </c>
      <c r="E10">
        <v>6.39</v>
      </c>
      <c r="F10" s="1">
        <v>1.7000000000000001E-10</v>
      </c>
      <c r="G10" t="str">
        <f>IF(F10&lt;0.001,"***",IF(F10&lt;0.01,"**",IF(F10&lt;0.05,"*",IF(F10&lt;0.1,"^",""))))</f>
        <v>***</v>
      </c>
      <c r="I10" t="s">
        <v>30</v>
      </c>
      <c r="J10">
        <v>0.17728316350000001</v>
      </c>
      <c r="K10">
        <v>1.1939690999999999</v>
      </c>
      <c r="L10">
        <v>3.3702991000000002E-2</v>
      </c>
      <c r="M10">
        <v>5.26</v>
      </c>
      <c r="N10" s="1">
        <v>1.4000000000000001E-7</v>
      </c>
      <c r="O10" t="str">
        <f t="shared" si="0"/>
        <v>***</v>
      </c>
    </row>
    <row r="11" spans="1:16" x14ac:dyDescent="0.25">
      <c r="A11" t="s">
        <v>27</v>
      </c>
      <c r="B11" s="1">
        <v>0.1595439055</v>
      </c>
      <c r="C11">
        <v>1.1729757999999999</v>
      </c>
      <c r="D11">
        <v>4.8888747099999998E-2</v>
      </c>
      <c r="E11">
        <v>3.26</v>
      </c>
      <c r="F11" s="1">
        <v>1.1000000000000001E-3</v>
      </c>
      <c r="G11" t="str">
        <f>IF(F11&lt;0.001,"***",IF(F11&lt;0.01,"**",IF(F11&lt;0.05,"*",IF(F11&lt;0.1,"^",""))))</f>
        <v>**</v>
      </c>
      <c r="I11" t="s">
        <v>27</v>
      </c>
      <c r="J11">
        <v>0.131386208</v>
      </c>
      <c r="K11">
        <v>1.1404080999999999</v>
      </c>
      <c r="L11">
        <v>4.9601394399999998E-2</v>
      </c>
      <c r="M11">
        <v>2.65</v>
      </c>
      <c r="N11" s="1">
        <v>8.0999999999999996E-3</v>
      </c>
      <c r="O11" t="str">
        <f t="shared" si="0"/>
        <v>**</v>
      </c>
    </row>
    <row r="12" spans="1:16" ht="14.25" customHeight="1" x14ac:dyDescent="0.25">
      <c r="A12" t="s">
        <v>29</v>
      </c>
      <c r="B12" s="1">
        <v>0.1116750093</v>
      </c>
      <c r="C12">
        <v>1.1181494000000001</v>
      </c>
      <c r="D12">
        <v>2.96971088E-2</v>
      </c>
      <c r="E12">
        <v>3.76</v>
      </c>
      <c r="F12" s="1">
        <v>1.7000000000000001E-4</v>
      </c>
      <c r="G12" t="str">
        <f>IF(F12&lt;0.001,"***",IF(F12&lt;0.01,"**",IF(F12&lt;0.05,"*",IF(F12&lt;0.1,"^",""))))</f>
        <v>***</v>
      </c>
      <c r="I12" t="s">
        <v>29</v>
      </c>
      <c r="J12">
        <v>7.5804199899999994E-2</v>
      </c>
      <c r="K12">
        <v>1.0787513</v>
      </c>
      <c r="L12">
        <v>3.0509018499999999E-2</v>
      </c>
      <c r="M12">
        <v>2.48</v>
      </c>
      <c r="N12" s="1">
        <v>1.2999999999999999E-2</v>
      </c>
      <c r="O12" t="str">
        <f t="shared" si="0"/>
        <v>*</v>
      </c>
    </row>
    <row r="13" spans="1:16" x14ac:dyDescent="0.25">
      <c r="A13" t="s">
        <v>28</v>
      </c>
      <c r="B13" s="1">
        <v>9.3105573400000002E-2</v>
      </c>
      <c r="C13">
        <v>1.0975775999999999</v>
      </c>
      <c r="D13">
        <v>7.4672354900000001E-2</v>
      </c>
      <c r="E13">
        <v>1.25</v>
      </c>
      <c r="F13" s="1">
        <v>0.21</v>
      </c>
      <c r="G13" t="str">
        <f>IF(F13&lt;0.001,"***",IF(F13&lt;0.01,"**",IF(F13&lt;0.05,"*",IF(F13&lt;0.1,"^",""))))</f>
        <v/>
      </c>
      <c r="I13" t="s">
        <v>28</v>
      </c>
      <c r="J13">
        <v>6.8643805200000005E-2</v>
      </c>
      <c r="K13">
        <v>1.0710546000000001</v>
      </c>
      <c r="L13">
        <v>7.5178530100000002E-2</v>
      </c>
      <c r="M13">
        <v>0.91</v>
      </c>
      <c r="N13" s="1">
        <v>0.36</v>
      </c>
      <c r="O13" t="str">
        <f t="shared" si="0"/>
        <v/>
      </c>
    </row>
    <row r="14" spans="1:16" x14ac:dyDescent="0.25">
      <c r="A14" t="s">
        <v>176</v>
      </c>
      <c r="B14" s="1">
        <v>4.0092703600000001E-2</v>
      </c>
      <c r="C14">
        <v>1.0409073</v>
      </c>
      <c r="D14">
        <v>3.2231371799999999E-2</v>
      </c>
      <c r="E14">
        <v>1.24</v>
      </c>
      <c r="F14" s="1">
        <v>0.21</v>
      </c>
      <c r="G14" t="str">
        <f>IF(F14&lt;0.001,"***",IF(F14&lt;0.01,"**",IF(F14&lt;0.05,"*",IF(F14&lt;0.1,"^",""))))</f>
        <v/>
      </c>
      <c r="I14" t="s">
        <v>176</v>
      </c>
      <c r="J14">
        <v>4.7992860999999998E-2</v>
      </c>
      <c r="K14">
        <v>1.0491632</v>
      </c>
      <c r="L14">
        <v>3.2228294900000003E-2</v>
      </c>
      <c r="M14">
        <v>1.49</v>
      </c>
      <c r="N14" s="1">
        <v>0.14000000000000001</v>
      </c>
      <c r="O14" t="str">
        <f t="shared" si="0"/>
        <v/>
      </c>
    </row>
    <row r="15" spans="1:16" x14ac:dyDescent="0.25">
      <c r="A15" t="s">
        <v>31</v>
      </c>
      <c r="B15" s="1">
        <v>-8.6311510399999999E-2</v>
      </c>
      <c r="C15">
        <v>0.91730840000000002</v>
      </c>
      <c r="D15">
        <v>5.9910533999999998E-3</v>
      </c>
      <c r="E15">
        <v>-14.41</v>
      </c>
      <c r="F15" s="1">
        <v>0</v>
      </c>
      <c r="G15" t="str">
        <f t="shared" si="1"/>
        <v>***</v>
      </c>
      <c r="I15" t="s">
        <v>31</v>
      </c>
      <c r="J15">
        <v>-9.0923622400000001E-2</v>
      </c>
      <c r="K15">
        <v>0.91308739999999999</v>
      </c>
      <c r="L15">
        <v>6.0458101E-3</v>
      </c>
      <c r="M15">
        <v>-15.04</v>
      </c>
      <c r="N15" s="1">
        <v>0</v>
      </c>
      <c r="O15" t="str">
        <f t="shared" si="0"/>
        <v>***</v>
      </c>
    </row>
    <row r="16" spans="1:16" x14ac:dyDescent="0.25">
      <c r="A16" t="s">
        <v>32</v>
      </c>
      <c r="B16" s="1">
        <v>2.68639034E-2</v>
      </c>
      <c r="C16">
        <v>1.027228</v>
      </c>
      <c r="D16">
        <v>1.5209044099999999E-2</v>
      </c>
      <c r="E16">
        <v>1.77</v>
      </c>
      <c r="F16" s="1">
        <v>7.6999999999999999E-2</v>
      </c>
      <c r="G16" t="str">
        <f t="shared" si="1"/>
        <v>^</v>
      </c>
      <c r="I16" t="s">
        <v>32</v>
      </c>
      <c r="J16">
        <v>2.3000529799999999E-2</v>
      </c>
      <c r="K16">
        <v>1.0232671</v>
      </c>
      <c r="L16">
        <v>1.52967052E-2</v>
      </c>
      <c r="M16">
        <v>1.5</v>
      </c>
      <c r="N16" s="1">
        <v>0.13</v>
      </c>
      <c r="O16" t="str">
        <f t="shared" si="0"/>
        <v/>
      </c>
    </row>
    <row r="17" spans="1:15" x14ac:dyDescent="0.25">
      <c r="A17" t="s">
        <v>33</v>
      </c>
      <c r="B17" s="1">
        <v>1.47561754E-2</v>
      </c>
      <c r="C17">
        <v>1.0148656</v>
      </c>
      <c r="D17">
        <v>4.0148058999999996E-3</v>
      </c>
      <c r="E17">
        <v>3.68</v>
      </c>
      <c r="F17" s="1">
        <v>2.4000000000000001E-4</v>
      </c>
      <c r="G17" t="str">
        <f t="shared" si="1"/>
        <v>***</v>
      </c>
      <c r="I17" t="s">
        <v>33</v>
      </c>
      <c r="J17">
        <v>1.5672211200000001E-2</v>
      </c>
      <c r="K17">
        <v>1.0157957</v>
      </c>
      <c r="L17">
        <v>4.0348418000000002E-3</v>
      </c>
      <c r="M17">
        <v>3.88</v>
      </c>
      <c r="N17" s="1">
        <v>1E-4</v>
      </c>
      <c r="O17" t="str">
        <f t="shared" si="0"/>
        <v>***</v>
      </c>
    </row>
    <row r="18" spans="1:15" x14ac:dyDescent="0.25">
      <c r="A18" t="s">
        <v>118</v>
      </c>
      <c r="B18" s="1">
        <v>-1.17441692E-2</v>
      </c>
      <c r="C18">
        <v>0.98832450000000005</v>
      </c>
      <c r="D18">
        <v>6.4399085999999996E-3</v>
      </c>
      <c r="E18">
        <v>-1.82</v>
      </c>
      <c r="F18" s="1">
        <v>6.8000000000000005E-2</v>
      </c>
      <c r="G18" t="str">
        <f t="shared" si="1"/>
        <v>^</v>
      </c>
      <c r="I18" t="s">
        <v>118</v>
      </c>
      <c r="J18">
        <v>-1.08587409E-2</v>
      </c>
      <c r="K18">
        <v>0.98919999999999997</v>
      </c>
      <c r="L18">
        <v>6.4769314999999997E-3</v>
      </c>
      <c r="M18">
        <v>-1.68</v>
      </c>
      <c r="N18" s="1">
        <v>9.4E-2</v>
      </c>
      <c r="O18" t="str">
        <f t="shared" si="0"/>
        <v>^</v>
      </c>
    </row>
    <row r="19" spans="1:15" x14ac:dyDescent="0.25">
      <c r="A19" t="s">
        <v>34</v>
      </c>
      <c r="B19" s="1">
        <v>4.3003368000000004E-3</v>
      </c>
      <c r="C19">
        <v>1.0043096</v>
      </c>
      <c r="D19">
        <v>5.0465830000000005E-4</v>
      </c>
      <c r="E19">
        <v>8.52</v>
      </c>
      <c r="F19" s="1">
        <v>0</v>
      </c>
      <c r="G19" t="str">
        <f t="shared" si="1"/>
        <v>***</v>
      </c>
      <c r="I19" t="s">
        <v>34</v>
      </c>
      <c r="J19">
        <v>4.3083347000000003E-3</v>
      </c>
      <c r="K19">
        <v>1.0043176</v>
      </c>
      <c r="L19">
        <v>5.101471E-4</v>
      </c>
      <c r="M19">
        <v>8.4499999999999993</v>
      </c>
      <c r="N19" s="1">
        <v>0</v>
      </c>
      <c r="O19" t="str">
        <f t="shared" si="0"/>
        <v>***</v>
      </c>
    </row>
    <row r="20" spans="1:15" x14ac:dyDescent="0.25">
      <c r="A20" t="s">
        <v>35</v>
      </c>
      <c r="B20" s="1">
        <v>-1.0556629000000001E-3</v>
      </c>
      <c r="C20">
        <v>0.99894490000000002</v>
      </c>
      <c r="D20">
        <v>1.9999030000000001E-4</v>
      </c>
      <c r="E20">
        <v>-5.28</v>
      </c>
      <c r="F20" s="1">
        <v>1.3E-7</v>
      </c>
      <c r="G20" t="str">
        <f t="shared" si="1"/>
        <v>***</v>
      </c>
      <c r="I20" t="s">
        <v>35</v>
      </c>
      <c r="J20">
        <v>-1.0825183000000001E-3</v>
      </c>
      <c r="K20">
        <v>0.99891810000000003</v>
      </c>
      <c r="L20">
        <v>2.004637E-4</v>
      </c>
      <c r="M20">
        <v>-5.4</v>
      </c>
      <c r="N20" s="1">
        <v>6.7000000000000004E-8</v>
      </c>
      <c r="O20" t="str">
        <f t="shared" si="0"/>
        <v>***</v>
      </c>
    </row>
    <row r="21" spans="1:15" x14ac:dyDescent="0.25">
      <c r="A21" t="s">
        <v>36</v>
      </c>
      <c r="B21" s="1">
        <v>1.190536E-4</v>
      </c>
      <c r="C21">
        <v>1.0001191</v>
      </c>
      <c r="D21">
        <v>1.195359E-4</v>
      </c>
      <c r="E21">
        <v>1</v>
      </c>
      <c r="F21" s="1">
        <v>0.32</v>
      </c>
      <c r="G21" t="str">
        <f t="shared" si="1"/>
        <v/>
      </c>
      <c r="I21" t="s">
        <v>36</v>
      </c>
      <c r="J21">
        <v>1.620282E-4</v>
      </c>
      <c r="K21">
        <v>1.000162</v>
      </c>
      <c r="L21">
        <v>1.198826E-4</v>
      </c>
      <c r="M21">
        <v>1.35</v>
      </c>
      <c r="N21" s="1">
        <v>0.18</v>
      </c>
      <c r="O21" t="str">
        <f t="shared" si="0"/>
        <v/>
      </c>
    </row>
    <row r="22" spans="1:15" x14ac:dyDescent="0.25">
      <c r="A22" t="s">
        <v>37</v>
      </c>
      <c r="B22" s="1">
        <v>-2.3065629000000002E-3</v>
      </c>
      <c r="C22">
        <v>0.99769609999999997</v>
      </c>
      <c r="D22">
        <v>2.1691419699999999E-2</v>
      </c>
      <c r="E22">
        <v>-0.11</v>
      </c>
      <c r="F22" s="1">
        <v>0.92</v>
      </c>
      <c r="G22" t="str">
        <f t="shared" si="1"/>
        <v/>
      </c>
      <c r="I22" t="s">
        <v>37</v>
      </c>
      <c r="J22">
        <v>-4.1847853000000004E-3</v>
      </c>
      <c r="K22">
        <v>0.99582400000000004</v>
      </c>
      <c r="L22">
        <v>2.1858438800000001E-2</v>
      </c>
      <c r="M22">
        <v>-0.19</v>
      </c>
      <c r="N22" s="1">
        <v>0.85</v>
      </c>
      <c r="O22" t="str">
        <f t="shared" si="0"/>
        <v/>
      </c>
    </row>
    <row r="23" spans="1:15" x14ac:dyDescent="0.25">
      <c r="A23" t="s">
        <v>38</v>
      </c>
      <c r="B23" s="1">
        <v>2.512409E-4</v>
      </c>
      <c r="C23">
        <v>1.0002513</v>
      </c>
      <c r="D23">
        <v>3.24857666E-2</v>
      </c>
      <c r="E23">
        <v>0.01</v>
      </c>
      <c r="F23" s="1">
        <v>0.99</v>
      </c>
      <c r="G23" t="str">
        <f t="shared" si="1"/>
        <v/>
      </c>
      <c r="I23" t="s">
        <v>38</v>
      </c>
      <c r="J23">
        <v>-2.1183133999999998E-3</v>
      </c>
      <c r="K23">
        <v>0.99788390000000005</v>
      </c>
      <c r="L23">
        <v>3.2699949399999997E-2</v>
      </c>
      <c r="M23">
        <v>-0.06</v>
      </c>
      <c r="N23" s="1">
        <v>0.95</v>
      </c>
      <c r="O23" t="str">
        <f t="shared" si="0"/>
        <v/>
      </c>
    </row>
    <row r="24" spans="1:15" x14ac:dyDescent="0.25">
      <c r="A24" t="s">
        <v>40</v>
      </c>
      <c r="B24" s="1">
        <v>-0.1609359903</v>
      </c>
      <c r="C24">
        <v>0.85134659999999995</v>
      </c>
      <c r="D24">
        <v>3.74049048E-2</v>
      </c>
      <c r="E24">
        <v>-4.3</v>
      </c>
      <c r="F24" s="1">
        <v>1.7E-5</v>
      </c>
      <c r="G24" t="str">
        <f t="shared" si="1"/>
        <v>***</v>
      </c>
      <c r="I24" t="s">
        <v>40</v>
      </c>
      <c r="J24">
        <v>-0.16043991839999999</v>
      </c>
      <c r="K24">
        <v>0.851769</v>
      </c>
      <c r="L24">
        <v>3.7633391099999997E-2</v>
      </c>
      <c r="M24">
        <v>-4.26</v>
      </c>
      <c r="N24" s="1">
        <v>2.0000000000000002E-5</v>
      </c>
      <c r="O24" t="str">
        <f t="shared" si="0"/>
        <v>***</v>
      </c>
    </row>
    <row r="25" spans="1:15" x14ac:dyDescent="0.25">
      <c r="A25" t="s">
        <v>41</v>
      </c>
      <c r="B25" s="1">
        <v>-5.6492877900000002E-2</v>
      </c>
      <c r="C25">
        <v>0.94507319999999995</v>
      </c>
      <c r="D25">
        <v>3.0784226899999999E-2</v>
      </c>
      <c r="E25">
        <v>-1.84</v>
      </c>
      <c r="F25" s="1">
        <v>6.6000000000000003E-2</v>
      </c>
      <c r="I25" t="s">
        <v>41</v>
      </c>
      <c r="J25">
        <v>-5.7963510400000001E-2</v>
      </c>
      <c r="K25">
        <v>0.94368439999999998</v>
      </c>
      <c r="L25">
        <v>3.0930014400000001E-2</v>
      </c>
      <c r="M25">
        <v>-1.87</v>
      </c>
      <c r="N25" s="1">
        <v>6.0999999999999999E-2</v>
      </c>
      <c r="O25" t="str">
        <f t="shared" si="0"/>
        <v>^</v>
      </c>
    </row>
    <row r="26" spans="1:15" x14ac:dyDescent="0.25">
      <c r="A26" t="s">
        <v>39</v>
      </c>
      <c r="B26" s="1">
        <v>-8.5915882599999993E-2</v>
      </c>
      <c r="C26">
        <v>0.91767140000000003</v>
      </c>
      <c r="D26">
        <v>3.4656846099999999E-2</v>
      </c>
      <c r="E26">
        <v>-2.48</v>
      </c>
      <c r="F26" s="1">
        <v>1.2999999999999999E-2</v>
      </c>
      <c r="I26" t="s">
        <v>39</v>
      </c>
      <c r="J26">
        <v>-8.2436336400000004E-2</v>
      </c>
      <c r="K26">
        <v>0.92087010000000002</v>
      </c>
      <c r="L26">
        <v>3.4842811100000003E-2</v>
      </c>
      <c r="M26">
        <v>-2.37</v>
      </c>
      <c r="N26" s="1">
        <v>1.7999999999999999E-2</v>
      </c>
      <c r="O26" t="str">
        <f t="shared" si="0"/>
        <v>*</v>
      </c>
    </row>
    <row r="27" spans="1:15" x14ac:dyDescent="0.25">
      <c r="A27" t="s">
        <v>506</v>
      </c>
      <c r="B27" s="1">
        <v>-5.4507475700000002E-2</v>
      </c>
      <c r="C27">
        <v>0.9469514</v>
      </c>
      <c r="D27">
        <v>2.7566687100000001E-2</v>
      </c>
      <c r="E27">
        <v>-1.98</v>
      </c>
      <c r="F27" s="1">
        <v>4.8000000000000001E-2</v>
      </c>
      <c r="I27" t="s">
        <v>506</v>
      </c>
      <c r="J27">
        <v>-5.8162589299999998E-2</v>
      </c>
      <c r="K27">
        <v>0.94349649999999996</v>
      </c>
      <c r="L27">
        <v>2.7719712300000001E-2</v>
      </c>
      <c r="M27">
        <v>-2.1</v>
      </c>
      <c r="N27" s="1">
        <v>3.5999999999999997E-2</v>
      </c>
      <c r="O27" t="str">
        <f t="shared" si="0"/>
        <v>*</v>
      </c>
    </row>
    <row r="28" spans="1:15" x14ac:dyDescent="0.25">
      <c r="A28" t="s">
        <v>507</v>
      </c>
      <c r="B28" s="1">
        <v>-2.60445155E-2</v>
      </c>
      <c r="C28">
        <v>0.97429169999999998</v>
      </c>
      <c r="D28">
        <v>3.4411275400000003E-2</v>
      </c>
      <c r="E28">
        <v>-0.76</v>
      </c>
      <c r="F28" s="1">
        <v>0.45</v>
      </c>
      <c r="I28" t="s">
        <v>507</v>
      </c>
      <c r="J28">
        <v>-3.9487478600000001E-2</v>
      </c>
      <c r="K28">
        <v>0.96128199999999997</v>
      </c>
      <c r="L28">
        <v>3.4766581800000002E-2</v>
      </c>
      <c r="M28">
        <v>-1.1399999999999999</v>
      </c>
      <c r="N28" s="1">
        <v>0.26</v>
      </c>
      <c r="O28" t="str">
        <f t="shared" si="0"/>
        <v/>
      </c>
    </row>
    <row r="29" spans="1:15" x14ac:dyDescent="0.25">
      <c r="A29" t="s">
        <v>508</v>
      </c>
      <c r="B29" s="1">
        <v>-2.3137193300000001E-2</v>
      </c>
      <c r="C29">
        <v>0.97712840000000001</v>
      </c>
      <c r="D29">
        <v>2.95739192E-2</v>
      </c>
      <c r="E29">
        <v>-0.78</v>
      </c>
      <c r="F29" s="1">
        <v>0.43</v>
      </c>
      <c r="I29" t="s">
        <v>508</v>
      </c>
      <c r="J29">
        <v>-3.0159255699999998E-2</v>
      </c>
      <c r="K29">
        <v>0.97029100000000001</v>
      </c>
      <c r="L29">
        <v>2.9810969999999999E-2</v>
      </c>
      <c r="M29">
        <v>-1.01</v>
      </c>
      <c r="N29" s="1">
        <v>0.31</v>
      </c>
      <c r="O29" t="str">
        <f t="shared" si="0"/>
        <v/>
      </c>
    </row>
    <row r="31" spans="1:15" x14ac:dyDescent="0.25">
      <c r="A31" t="s">
        <v>16</v>
      </c>
      <c r="B31" t="s">
        <v>17</v>
      </c>
      <c r="C31" t="s">
        <v>122</v>
      </c>
      <c r="D31" t="s">
        <v>18</v>
      </c>
    </row>
    <row r="32" spans="1:15" x14ac:dyDescent="0.25">
      <c r="A32" t="s">
        <v>19</v>
      </c>
      <c r="B32" t="s">
        <v>20</v>
      </c>
      <c r="C32">
        <v>0.4178482</v>
      </c>
      <c r="D32">
        <v>0.17459710000000001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A1:N36"/>
  <sheetViews>
    <sheetView topLeftCell="A27" workbookViewId="0">
      <selection sqref="A1:A36"/>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1:14" x14ac:dyDescent="0.25">
      <c r="A1" t="s">
        <v>120</v>
      </c>
      <c r="B1" s="1">
        <v>-5.3170000000000002E-2</v>
      </c>
      <c r="C1" s="1">
        <v>0.94820000000000004</v>
      </c>
      <c r="D1" s="1">
        <v>5.2499999999999998E-2</v>
      </c>
      <c r="E1">
        <v>-1.0129999999999999</v>
      </c>
      <c r="F1">
        <v>0.31114999999999998</v>
      </c>
      <c r="J1" s="1"/>
      <c r="K1" s="1"/>
      <c r="L1" s="1"/>
    </row>
    <row r="2" spans="1:14" x14ac:dyDescent="0.25">
      <c r="A2" t="s">
        <v>10</v>
      </c>
      <c r="B2" s="1">
        <v>-2.5250000000000002E-2</v>
      </c>
      <c r="C2" s="1">
        <v>0.97509999999999997</v>
      </c>
      <c r="D2" s="1">
        <v>2.1270000000000001E-2</v>
      </c>
      <c r="E2">
        <v>-1.1870000000000001</v>
      </c>
      <c r="F2">
        <v>0.23515</v>
      </c>
      <c r="J2" s="1"/>
      <c r="K2" s="1"/>
      <c r="L2" s="1"/>
      <c r="N2" s="1"/>
    </row>
    <row r="3" spans="1:14" x14ac:dyDescent="0.25">
      <c r="A3" t="s">
        <v>12</v>
      </c>
      <c r="B3" s="1">
        <v>-6.8080000000000002E-2</v>
      </c>
      <c r="C3" s="1">
        <v>0.93420000000000003</v>
      </c>
      <c r="D3" s="1">
        <v>2.4289999999999999E-2</v>
      </c>
      <c r="E3">
        <v>-2.8039999999999998</v>
      </c>
      <c r="F3" s="1">
        <v>5.0549999999999996E-3</v>
      </c>
      <c r="G3" t="s">
        <v>22</v>
      </c>
      <c r="J3" s="1"/>
      <c r="K3" s="1"/>
      <c r="L3" s="1"/>
    </row>
    <row r="4" spans="1:14" x14ac:dyDescent="0.25">
      <c r="A4" t="s">
        <v>127</v>
      </c>
      <c r="B4" s="1">
        <v>5.1180000000000003E-2</v>
      </c>
      <c r="C4" s="1">
        <v>1.0529999999999999</v>
      </c>
      <c r="D4" s="1">
        <v>1.83E-2</v>
      </c>
      <c r="E4">
        <v>2.7959999999999998</v>
      </c>
      <c r="F4">
        <v>5.1679999999999999E-3</v>
      </c>
      <c r="G4" t="s">
        <v>22</v>
      </c>
      <c r="J4" s="1"/>
      <c r="K4" s="1"/>
      <c r="L4" s="1"/>
      <c r="N4" s="1"/>
    </row>
    <row r="5" spans="1:14" x14ac:dyDescent="0.25">
      <c r="A5" t="s">
        <v>24</v>
      </c>
      <c r="B5" s="1">
        <v>-2.1489999999999999E-2</v>
      </c>
      <c r="C5" s="1">
        <v>0.97870000000000001</v>
      </c>
      <c r="D5" s="1">
        <v>2.4060000000000002E-2</v>
      </c>
      <c r="E5">
        <v>-0.89300000000000002</v>
      </c>
      <c r="F5" s="1">
        <v>0.37171399999999999</v>
      </c>
      <c r="J5" s="1"/>
      <c r="K5" s="1"/>
      <c r="L5" s="1"/>
      <c r="N5" s="1"/>
    </row>
    <row r="6" spans="1:14" x14ac:dyDescent="0.25">
      <c r="A6" t="s">
        <v>23</v>
      </c>
      <c r="B6" s="1">
        <v>-0.15459999999999999</v>
      </c>
      <c r="C6" s="1">
        <v>0.85670000000000002</v>
      </c>
      <c r="D6" s="1">
        <v>2.18E-2</v>
      </c>
      <c r="E6">
        <v>-7.0940000000000003</v>
      </c>
      <c r="F6" s="1">
        <v>1.2999999999999999E-12</v>
      </c>
      <c r="G6" t="s">
        <v>11</v>
      </c>
      <c r="J6" s="1"/>
      <c r="K6" s="1"/>
      <c r="L6" s="1"/>
    </row>
    <row r="7" spans="1:14" x14ac:dyDescent="0.25">
      <c r="A7" t="s">
        <v>25</v>
      </c>
      <c r="B7" s="1">
        <v>3.2190000000000003E-2</v>
      </c>
      <c r="C7" s="1">
        <v>1.0329999999999999</v>
      </c>
      <c r="D7" s="1">
        <v>2.6790000000000001E-2</v>
      </c>
      <c r="E7">
        <v>1.202</v>
      </c>
      <c r="F7" s="1">
        <v>0.22947300000000001</v>
      </c>
      <c r="J7" s="1"/>
      <c r="K7" s="1"/>
      <c r="L7" s="1"/>
    </row>
    <row r="8" spans="1:14" x14ac:dyDescent="0.25">
      <c r="A8" t="s">
        <v>26</v>
      </c>
      <c r="B8" s="1">
        <v>-7.0389999999999994E-2</v>
      </c>
      <c r="C8" s="1">
        <v>0.93200000000000005</v>
      </c>
      <c r="D8" s="1">
        <v>4.6249999999999999E-2</v>
      </c>
      <c r="E8">
        <v>-1.522</v>
      </c>
      <c r="F8">
        <v>0.128027</v>
      </c>
      <c r="J8" s="1"/>
      <c r="K8" s="1"/>
      <c r="L8" s="1"/>
    </row>
    <row r="9" spans="1:14" x14ac:dyDescent="0.25">
      <c r="A9" t="s">
        <v>30</v>
      </c>
      <c r="B9" s="1">
        <v>0.16789999999999999</v>
      </c>
      <c r="C9" s="1">
        <v>1.1830000000000001</v>
      </c>
      <c r="D9" s="1">
        <v>2.5669999999999998E-2</v>
      </c>
      <c r="E9">
        <v>6.5430000000000001</v>
      </c>
      <c r="F9" s="1">
        <v>6.0300000000000001E-11</v>
      </c>
      <c r="G9" t="s">
        <v>11</v>
      </c>
      <c r="J9" s="1"/>
      <c r="K9" s="1"/>
      <c r="L9" s="1"/>
    </row>
    <row r="10" spans="1:14" ht="17.25" customHeight="1" x14ac:dyDescent="0.25">
      <c r="A10" t="s">
        <v>27</v>
      </c>
      <c r="B10" s="1">
        <v>0.14510000000000001</v>
      </c>
      <c r="C10" s="1">
        <v>1.1559999999999999</v>
      </c>
      <c r="D10" s="1">
        <v>4.0120000000000003E-2</v>
      </c>
      <c r="E10">
        <v>3.617</v>
      </c>
      <c r="F10" s="1">
        <v>2.9799999999999998E-4</v>
      </c>
      <c r="G10" t="s">
        <v>11</v>
      </c>
      <c r="J10" s="1"/>
      <c r="K10" s="1"/>
      <c r="L10" s="1"/>
    </row>
    <row r="11" spans="1:14" x14ac:dyDescent="0.25">
      <c r="A11" t="s">
        <v>29</v>
      </c>
      <c r="B11" s="1">
        <v>8.3119999999999999E-2</v>
      </c>
      <c r="C11" s="1">
        <v>1.087</v>
      </c>
      <c r="D11" s="1">
        <v>2.3550000000000001E-2</v>
      </c>
      <c r="E11">
        <v>3.5289999999999999</v>
      </c>
      <c r="F11">
        <v>4.17E-4</v>
      </c>
      <c r="G11" t="s">
        <v>11</v>
      </c>
      <c r="J11" s="1"/>
      <c r="K11" s="1"/>
      <c r="L11" s="1"/>
    </row>
    <row r="12" spans="1:14" x14ac:dyDescent="0.25">
      <c r="A12" t="s">
        <v>28</v>
      </c>
      <c r="B12" s="1">
        <v>0.10390000000000001</v>
      </c>
      <c r="C12" s="1">
        <v>1.109</v>
      </c>
      <c r="D12" s="1">
        <v>6.25E-2</v>
      </c>
      <c r="E12">
        <v>1.6619999999999999</v>
      </c>
      <c r="F12">
        <v>9.6472000000000002E-2</v>
      </c>
      <c r="G12" t="s">
        <v>42</v>
      </c>
      <c r="J12" s="1"/>
      <c r="K12" s="1"/>
      <c r="L12" s="1"/>
    </row>
    <row r="13" spans="1:14" x14ac:dyDescent="0.25">
      <c r="A13" t="s">
        <v>176</v>
      </c>
      <c r="B13" s="1">
        <v>-4.3729999999999998E-2</v>
      </c>
      <c r="C13" s="1">
        <v>0.95720000000000005</v>
      </c>
      <c r="D13" s="1">
        <v>3.0689999999999999E-2</v>
      </c>
      <c r="E13">
        <v>-1.425</v>
      </c>
      <c r="F13">
        <v>0.154226</v>
      </c>
      <c r="J13" s="1"/>
      <c r="K13" s="1"/>
      <c r="L13" s="1"/>
      <c r="N13" s="1"/>
    </row>
    <row r="14" spans="1:14" x14ac:dyDescent="0.25">
      <c r="A14" t="s">
        <v>31</v>
      </c>
      <c r="B14" s="1">
        <v>-5.4510000000000003E-2</v>
      </c>
      <c r="C14" s="1">
        <v>0.94699999999999995</v>
      </c>
      <c r="D14" s="1">
        <v>6.0819999999999997E-3</v>
      </c>
      <c r="E14">
        <v>-8.9610000000000003</v>
      </c>
      <c r="F14" s="1" t="s">
        <v>119</v>
      </c>
      <c r="G14" t="s">
        <v>11</v>
      </c>
      <c r="J14" s="1"/>
      <c r="K14" s="1"/>
      <c r="L14" s="1"/>
    </row>
    <row r="15" spans="1:14" x14ac:dyDescent="0.25">
      <c r="A15" t="s">
        <v>32</v>
      </c>
      <c r="B15" s="1">
        <v>1.4250000000000001E-2</v>
      </c>
      <c r="C15" s="1">
        <v>1.014</v>
      </c>
      <c r="D15" s="1">
        <v>1.2959999999999999E-2</v>
      </c>
      <c r="E15">
        <v>1.1000000000000001</v>
      </c>
      <c r="F15">
        <v>0.27132899999999999</v>
      </c>
      <c r="J15" s="1"/>
      <c r="K15" s="1"/>
      <c r="L15" s="1"/>
    </row>
    <row r="16" spans="1:14" x14ac:dyDescent="0.25">
      <c r="A16" t="s">
        <v>33</v>
      </c>
      <c r="B16" s="1">
        <v>1.2699999999999999E-2</v>
      </c>
      <c r="C16" s="1">
        <v>1.0129999999999999</v>
      </c>
      <c r="D16" s="1">
        <v>3.4970000000000001E-3</v>
      </c>
      <c r="E16">
        <v>3.6320000000000001</v>
      </c>
      <c r="F16">
        <v>2.81E-4</v>
      </c>
      <c r="G16" t="s">
        <v>11</v>
      </c>
      <c r="J16" s="1"/>
      <c r="K16" s="1"/>
      <c r="L16" s="1"/>
      <c r="N16" s="1"/>
    </row>
    <row r="17" spans="1:14" x14ac:dyDescent="0.25">
      <c r="A17" t="s">
        <v>118</v>
      </c>
      <c r="B17" s="1">
        <v>-7.3730000000000002E-3</v>
      </c>
      <c r="C17" s="1">
        <v>0.99270000000000003</v>
      </c>
      <c r="D17" s="1">
        <v>5.4799999999999996E-3</v>
      </c>
      <c r="E17">
        <v>-1.345</v>
      </c>
      <c r="F17" s="1">
        <v>0.178509</v>
      </c>
      <c r="J17" s="1"/>
      <c r="K17" s="1"/>
      <c r="L17" s="1"/>
      <c r="N17" s="1"/>
    </row>
    <row r="18" spans="1:14" x14ac:dyDescent="0.25">
      <c r="A18" t="s">
        <v>34</v>
      </c>
      <c r="B18" s="1">
        <v>3.5249999999999999E-3</v>
      </c>
      <c r="C18" s="1">
        <v>1.004</v>
      </c>
      <c r="D18" s="1">
        <v>3.837E-4</v>
      </c>
      <c r="E18">
        <v>9.1869999999999994</v>
      </c>
      <c r="F18" s="1" t="s">
        <v>119</v>
      </c>
      <c r="G18" t="s">
        <v>11</v>
      </c>
      <c r="J18" s="1"/>
      <c r="K18" s="1"/>
      <c r="L18" s="1"/>
      <c r="N18" s="1"/>
    </row>
    <row r="19" spans="1:14" x14ac:dyDescent="0.25">
      <c r="A19" t="s">
        <v>35</v>
      </c>
      <c r="B19" s="1">
        <v>-4.7679999999999999E-4</v>
      </c>
      <c r="C19" s="1">
        <v>0.99950000000000006</v>
      </c>
      <c r="D19" s="1">
        <v>2.075E-4</v>
      </c>
      <c r="E19">
        <v>-2.298</v>
      </c>
      <c r="F19" s="1">
        <v>2.1558999999999998E-2</v>
      </c>
      <c r="G19" t="s">
        <v>131</v>
      </c>
      <c r="J19" s="1"/>
      <c r="K19" s="1"/>
      <c r="L19" s="1"/>
    </row>
    <row r="20" spans="1:14" x14ac:dyDescent="0.25">
      <c r="A20" t="s">
        <v>36</v>
      </c>
      <c r="B20" s="1">
        <v>5.5949999999999999E-4</v>
      </c>
      <c r="C20" s="1">
        <v>1.0009999999999999</v>
      </c>
      <c r="D20" s="1">
        <v>9.7219999999999994E-5</v>
      </c>
      <c r="E20">
        <v>5.7549999999999999</v>
      </c>
      <c r="F20" s="1">
        <v>8.6800000000000006E-9</v>
      </c>
      <c r="G20" t="s">
        <v>11</v>
      </c>
      <c r="J20" s="1"/>
      <c r="K20" s="1"/>
      <c r="L20" s="1"/>
    </row>
    <row r="21" spans="1:14" x14ac:dyDescent="0.25">
      <c r="A21" t="s">
        <v>37</v>
      </c>
      <c r="B21" s="1">
        <v>-6.77E-3</v>
      </c>
      <c r="C21" s="1">
        <v>0.99329999999999996</v>
      </c>
      <c r="D21" s="1">
        <v>1.8679999999999999E-2</v>
      </c>
      <c r="E21">
        <v>-0.36299999999999999</v>
      </c>
      <c r="F21">
        <v>0.71697699999999998</v>
      </c>
      <c r="J21" s="1"/>
      <c r="K21" s="1"/>
      <c r="L21" s="1"/>
    </row>
    <row r="22" spans="1:14" x14ac:dyDescent="0.25">
      <c r="A22" t="s">
        <v>38</v>
      </c>
      <c r="B22" s="1">
        <v>-2.8400000000000002E-2</v>
      </c>
      <c r="C22" s="1">
        <v>0.97199999999999998</v>
      </c>
      <c r="D22" s="1">
        <v>2.743E-2</v>
      </c>
      <c r="E22">
        <v>-1.0349999999999999</v>
      </c>
      <c r="F22">
        <v>0.30050700000000002</v>
      </c>
      <c r="J22" s="1"/>
      <c r="K22" s="1"/>
      <c r="L22" s="1"/>
      <c r="N22" s="1"/>
    </row>
    <row r="23" spans="1:14" x14ac:dyDescent="0.25">
      <c r="A23" t="s">
        <v>40</v>
      </c>
      <c r="B23" s="1">
        <v>-0.20380000000000001</v>
      </c>
      <c r="C23" s="1">
        <v>0.81559999999999999</v>
      </c>
      <c r="D23" s="1">
        <v>2.904E-2</v>
      </c>
      <c r="E23">
        <v>-7.02</v>
      </c>
      <c r="F23" s="1">
        <v>2.2199999999999998E-12</v>
      </c>
      <c r="G23" t="s">
        <v>11</v>
      </c>
      <c r="J23" s="1"/>
      <c r="K23" s="1"/>
      <c r="L23" s="1"/>
    </row>
    <row r="24" spans="1:14" x14ac:dyDescent="0.25">
      <c r="A24" t="s">
        <v>41</v>
      </c>
      <c r="B24" s="1">
        <v>-9.529E-2</v>
      </c>
      <c r="C24" s="1">
        <v>0.90910000000000002</v>
      </c>
      <c r="D24" s="1">
        <v>2.3900000000000001E-2</v>
      </c>
      <c r="E24">
        <v>-3.988</v>
      </c>
      <c r="F24" s="1">
        <v>6.6699999999999995E-5</v>
      </c>
      <c r="G24" t="s">
        <v>11</v>
      </c>
      <c r="J24" s="1"/>
      <c r="K24" s="1"/>
      <c r="L24" s="1"/>
      <c r="N24" s="1"/>
    </row>
    <row r="25" spans="1:14" x14ac:dyDescent="0.25">
      <c r="A25" t="s">
        <v>39</v>
      </c>
      <c r="B25" s="1">
        <v>-0.1215</v>
      </c>
      <c r="C25" s="1">
        <v>0.88560000000000005</v>
      </c>
      <c r="D25" s="1">
        <v>2.6530000000000001E-2</v>
      </c>
      <c r="E25">
        <v>-4.5810000000000004</v>
      </c>
      <c r="F25" s="1">
        <v>4.6199999999999998E-6</v>
      </c>
      <c r="G25" t="s">
        <v>11</v>
      </c>
      <c r="J25" s="1"/>
      <c r="K25" s="1"/>
      <c r="L25" s="1"/>
      <c r="N25" s="1"/>
    </row>
    <row r="26" spans="1:14" x14ac:dyDescent="0.25">
      <c r="A26" t="s">
        <v>506</v>
      </c>
      <c r="B26" s="1">
        <v>-3.746E-2</v>
      </c>
      <c r="C26" s="1">
        <v>0.96319999999999995</v>
      </c>
      <c r="D26" s="1">
        <v>2.3859999999999999E-2</v>
      </c>
      <c r="E26">
        <v>-1.57</v>
      </c>
      <c r="F26" s="1">
        <v>0.116508</v>
      </c>
      <c r="J26" s="1"/>
      <c r="K26" s="1"/>
      <c r="L26" s="1"/>
      <c r="N26" s="1"/>
    </row>
    <row r="27" spans="1:14" x14ac:dyDescent="0.25">
      <c r="A27" t="s">
        <v>507</v>
      </c>
      <c r="B27" s="1">
        <v>-2.8729999999999999E-2</v>
      </c>
      <c r="C27" s="1">
        <v>0.97170000000000001</v>
      </c>
      <c r="D27" s="1">
        <v>2.9020000000000001E-2</v>
      </c>
      <c r="E27">
        <v>-0.99</v>
      </c>
      <c r="F27" s="1">
        <v>0.32218400000000003</v>
      </c>
      <c r="J27" s="1"/>
      <c r="K27" s="1"/>
      <c r="L27" s="1"/>
      <c r="N27" s="1"/>
    </row>
    <row r="28" spans="1:14" x14ac:dyDescent="0.25">
      <c r="A28" t="s">
        <v>508</v>
      </c>
      <c r="B28" s="1">
        <v>-2.213E-2</v>
      </c>
      <c r="C28" s="1">
        <v>0.97809999999999997</v>
      </c>
      <c r="D28" s="1">
        <v>2.588E-2</v>
      </c>
      <c r="E28">
        <v>-0.85499999999999998</v>
      </c>
      <c r="F28" s="1">
        <v>0.39265499999999998</v>
      </c>
      <c r="J28" s="1"/>
      <c r="K28" s="1"/>
      <c r="L28" s="1"/>
    </row>
    <row r="29" spans="1:14" x14ac:dyDescent="0.25">
      <c r="A29" t="s">
        <v>43</v>
      </c>
      <c r="B29" s="1">
        <v>-7.3669999999999999E-2</v>
      </c>
      <c r="C29" s="1">
        <v>0.92900000000000005</v>
      </c>
      <c r="D29" s="1">
        <v>6.5279999999999999E-3</v>
      </c>
      <c r="E29">
        <v>-11.286</v>
      </c>
      <c r="F29" t="s">
        <v>119</v>
      </c>
      <c r="G29" t="s">
        <v>11</v>
      </c>
      <c r="J29" s="1"/>
      <c r="K29" s="1"/>
      <c r="L29" s="1"/>
      <c r="N29" s="1"/>
    </row>
    <row r="30" spans="1:14" x14ac:dyDescent="0.25">
      <c r="A30" t="s">
        <v>44</v>
      </c>
      <c r="B30" s="1">
        <v>2.4549999999999999E-2</v>
      </c>
      <c r="C30" s="1">
        <v>1.0249999999999999</v>
      </c>
      <c r="D30" s="1">
        <v>1.5939999999999999E-2</v>
      </c>
      <c r="E30">
        <v>1.54</v>
      </c>
      <c r="F30" s="1">
        <v>0.123476</v>
      </c>
    </row>
    <row r="31" spans="1:14" x14ac:dyDescent="0.25">
      <c r="A31" t="s">
        <v>134</v>
      </c>
      <c r="B31" s="1">
        <v>-0.1086</v>
      </c>
      <c r="C31" s="1">
        <v>0.89710000000000001</v>
      </c>
      <c r="D31" s="1">
        <v>2.2290000000000001E-2</v>
      </c>
      <c r="E31">
        <v>-4.8730000000000002</v>
      </c>
      <c r="F31" s="1">
        <v>1.1000000000000001E-6</v>
      </c>
      <c r="G31" t="s">
        <v>11</v>
      </c>
    </row>
    <row r="32" spans="1:14" x14ac:dyDescent="0.25">
      <c r="A32" t="s">
        <v>148</v>
      </c>
      <c r="B32" s="1">
        <v>-0.50009999999999999</v>
      </c>
      <c r="C32" s="1">
        <v>0.60650000000000004</v>
      </c>
      <c r="D32" s="1">
        <v>9.8199999999999996E-2</v>
      </c>
      <c r="E32">
        <v>-5.093</v>
      </c>
      <c r="F32" s="1">
        <v>3.53E-7</v>
      </c>
      <c r="G32" t="s">
        <v>11</v>
      </c>
    </row>
    <row r="33" spans="1:7" x14ac:dyDescent="0.25">
      <c r="A33" t="s">
        <v>46</v>
      </c>
      <c r="B33" s="1">
        <v>-0.33150000000000002</v>
      </c>
      <c r="C33" s="1">
        <v>0.71779999999999999</v>
      </c>
      <c r="D33" s="1">
        <v>6.2199999999999998E-2</v>
      </c>
      <c r="E33">
        <v>-5.33</v>
      </c>
      <c r="F33" s="1">
        <v>9.83E-8</v>
      </c>
      <c r="G33" t="s">
        <v>11</v>
      </c>
    </row>
    <row r="34" spans="1:7" x14ac:dyDescent="0.25">
      <c r="A34" t="s">
        <v>132</v>
      </c>
      <c r="B34" s="1">
        <v>-0.49440000000000001</v>
      </c>
      <c r="C34" s="1">
        <v>0.61</v>
      </c>
      <c r="D34" s="1">
        <v>7.8939999999999996E-2</v>
      </c>
      <c r="E34">
        <v>-6.2619999999999996</v>
      </c>
      <c r="F34" s="1">
        <v>3.7899999999999998E-10</v>
      </c>
      <c r="G34" t="s">
        <v>11</v>
      </c>
    </row>
    <row r="35" spans="1:7" x14ac:dyDescent="0.25">
      <c r="A35" t="s">
        <v>133</v>
      </c>
      <c r="B35" s="1">
        <v>-0.30769999999999997</v>
      </c>
      <c r="C35" s="1">
        <v>0.73519999999999996</v>
      </c>
      <c r="D35" s="1">
        <v>7.0449999999999999E-2</v>
      </c>
      <c r="E35">
        <v>-4.367</v>
      </c>
      <c r="F35" s="1">
        <v>1.26E-5</v>
      </c>
      <c r="G35" t="s">
        <v>11</v>
      </c>
    </row>
    <row r="36" spans="1:7" x14ac:dyDescent="0.25">
      <c r="A36" t="s">
        <v>45</v>
      </c>
      <c r="B36" s="1">
        <v>-0.2127</v>
      </c>
      <c r="C36" s="1">
        <v>0.80840000000000001</v>
      </c>
      <c r="D36" s="1">
        <v>0.1807</v>
      </c>
      <c r="E36">
        <v>-1.177</v>
      </c>
      <c r="F36">
        <v>0.23914199999999999</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O39"/>
  <sheetViews>
    <sheetView workbookViewId="0">
      <selection activeCell="A32" sqref="A32:G32"/>
    </sheetView>
  </sheetViews>
  <sheetFormatPr defaultRowHeight="15" x14ac:dyDescent="0.25"/>
  <sheetData>
    <row r="1" spans="1:15" x14ac:dyDescent="0.25">
      <c r="A1" t="s">
        <v>120</v>
      </c>
      <c r="B1">
        <v>-5.3853284100000003E-2</v>
      </c>
      <c r="C1">
        <v>0.9475711</v>
      </c>
      <c r="D1">
        <v>6.2380413000000003E-2</v>
      </c>
      <c r="E1">
        <v>-0.86</v>
      </c>
      <c r="F1" s="1">
        <v>0.39</v>
      </c>
      <c r="G1" t="str">
        <f t="shared" ref="G1:G36" si="0">IF(F1&lt;0.001,"***",IF(F1&lt;0.01,"**",IF(F1&lt;0.05,"*",IF(F1&lt;0.1,"^",""))))</f>
        <v/>
      </c>
      <c r="I1" t="s">
        <v>120</v>
      </c>
      <c r="J1">
        <v>-4.260394E-2</v>
      </c>
      <c r="K1">
        <v>0.95829089999999995</v>
      </c>
      <c r="L1" s="1">
        <v>6.3877787199999994E-2</v>
      </c>
      <c r="M1">
        <v>-0.67</v>
      </c>
      <c r="N1" s="1">
        <v>0.5</v>
      </c>
      <c r="O1" t="str">
        <f t="shared" ref="O1:O36" si="1">IF(N1&lt;0.001,"***",IF(N1&lt;0.01,"**",IF(N1&lt;0.05,"*",IF(N1&lt;0.1,"^",""))))</f>
        <v/>
      </c>
    </row>
    <row r="2" spans="1:15" x14ac:dyDescent="0.25">
      <c r="A2" t="s">
        <v>10</v>
      </c>
      <c r="B2">
        <v>-1.8642875699999999E-2</v>
      </c>
      <c r="C2">
        <v>0.98152980000000001</v>
      </c>
      <c r="D2">
        <v>2.5156248199999998E-2</v>
      </c>
      <c r="E2">
        <v>-0.74</v>
      </c>
      <c r="F2" s="1">
        <v>0.46</v>
      </c>
      <c r="G2" t="str">
        <f t="shared" si="0"/>
        <v/>
      </c>
      <c r="I2" t="s">
        <v>10</v>
      </c>
      <c r="J2">
        <v>-2.0641343699999998E-2</v>
      </c>
      <c r="K2">
        <v>0.97957019999999995</v>
      </c>
      <c r="L2" s="1">
        <v>2.53161116E-2</v>
      </c>
      <c r="M2">
        <v>-0.82</v>
      </c>
      <c r="N2" s="1">
        <v>0.41</v>
      </c>
      <c r="O2" t="str">
        <f t="shared" si="1"/>
        <v/>
      </c>
    </row>
    <row r="3" spans="1:15" x14ac:dyDescent="0.25">
      <c r="A3" t="s">
        <v>12</v>
      </c>
      <c r="B3">
        <v>-7.2946637199999997E-2</v>
      </c>
      <c r="C3">
        <v>0.92965039999999999</v>
      </c>
      <c r="D3">
        <v>2.98161178E-2</v>
      </c>
      <c r="E3">
        <v>-2.4500000000000002</v>
      </c>
      <c r="F3" s="1">
        <v>1.4E-2</v>
      </c>
      <c r="G3" t="str">
        <f t="shared" si="0"/>
        <v>*</v>
      </c>
      <c r="I3" t="s">
        <v>12</v>
      </c>
      <c r="J3">
        <v>-7.3842519699999998E-2</v>
      </c>
      <c r="K3">
        <v>0.92881800000000003</v>
      </c>
      <c r="L3" s="1">
        <v>2.9934281900000002E-2</v>
      </c>
      <c r="M3">
        <v>-2.4700000000000002</v>
      </c>
      <c r="N3" s="1">
        <v>1.4E-2</v>
      </c>
      <c r="O3" t="str">
        <f t="shared" si="1"/>
        <v>*</v>
      </c>
    </row>
    <row r="4" spans="1:15" x14ac:dyDescent="0.25">
      <c r="A4" t="s">
        <v>127</v>
      </c>
      <c r="B4">
        <v>8.0902238799999998E-2</v>
      </c>
      <c r="C4">
        <v>1.0842649</v>
      </c>
      <c r="D4">
        <v>2.3935791599999999E-2</v>
      </c>
      <c r="E4">
        <v>3.38</v>
      </c>
      <c r="F4" s="1">
        <v>7.2000000000000005E-4</v>
      </c>
      <c r="G4" t="str">
        <f t="shared" si="0"/>
        <v>***</v>
      </c>
      <c r="I4" t="s">
        <v>127</v>
      </c>
      <c r="J4">
        <v>7.969155E-2</v>
      </c>
      <c r="K4">
        <v>1.0829530000000001</v>
      </c>
      <c r="L4" s="1">
        <v>2.40368561E-2</v>
      </c>
      <c r="M4">
        <v>3.32</v>
      </c>
      <c r="N4" s="1">
        <v>9.2000000000000003E-4</v>
      </c>
      <c r="O4" t="str">
        <f t="shared" si="1"/>
        <v>***</v>
      </c>
    </row>
    <row r="5" spans="1:15" x14ac:dyDescent="0.25">
      <c r="A5" t="s">
        <v>24</v>
      </c>
      <c r="B5">
        <v>-2.50358712E-2</v>
      </c>
      <c r="C5">
        <v>0.97527489999999994</v>
      </c>
      <c r="D5">
        <v>3.1867788199999997E-2</v>
      </c>
      <c r="E5">
        <v>-0.79</v>
      </c>
      <c r="F5" s="1">
        <v>0.43</v>
      </c>
      <c r="G5" t="str">
        <f t="shared" si="0"/>
        <v/>
      </c>
      <c r="I5" t="s">
        <v>24</v>
      </c>
      <c r="J5">
        <v>-2.1954214600000001E-2</v>
      </c>
      <c r="K5">
        <v>0.97828499999999996</v>
      </c>
      <c r="L5" s="1">
        <v>3.1965124300000002E-2</v>
      </c>
      <c r="M5">
        <v>-0.69</v>
      </c>
      <c r="N5" s="1">
        <v>0.49</v>
      </c>
      <c r="O5" t="str">
        <f t="shared" si="1"/>
        <v/>
      </c>
    </row>
    <row r="6" spans="1:15" x14ac:dyDescent="0.25">
      <c r="A6" t="s">
        <v>23</v>
      </c>
      <c r="B6">
        <v>-0.20403662280000001</v>
      </c>
      <c r="C6">
        <v>0.8154325</v>
      </c>
      <c r="D6">
        <v>2.93134543E-2</v>
      </c>
      <c r="E6">
        <v>-6.96</v>
      </c>
      <c r="F6" s="1">
        <v>3.4000000000000001E-12</v>
      </c>
      <c r="G6" t="str">
        <f t="shared" si="0"/>
        <v>***</v>
      </c>
      <c r="I6" t="s">
        <v>23</v>
      </c>
      <c r="J6">
        <v>-0.19689083560000001</v>
      </c>
      <c r="K6">
        <v>0.82128029999999996</v>
      </c>
      <c r="L6" s="1">
        <v>2.94196176E-2</v>
      </c>
      <c r="M6">
        <v>-6.69</v>
      </c>
      <c r="N6" s="1">
        <v>2.2000000000000002E-11</v>
      </c>
      <c r="O6" t="str">
        <f t="shared" si="1"/>
        <v>***</v>
      </c>
    </row>
    <row r="7" spans="1:15" x14ac:dyDescent="0.25">
      <c r="A7" t="s">
        <v>25</v>
      </c>
      <c r="B7">
        <v>2.53985038E-2</v>
      </c>
      <c r="C7">
        <v>1.0257238</v>
      </c>
      <c r="D7">
        <v>3.2082896999999999E-2</v>
      </c>
      <c r="E7" s="1">
        <v>0.79</v>
      </c>
      <c r="F7" s="1">
        <v>0.43</v>
      </c>
      <c r="G7" t="str">
        <f t="shared" si="0"/>
        <v/>
      </c>
      <c r="I7" t="s">
        <v>25</v>
      </c>
      <c r="J7">
        <v>2.74920029E-2</v>
      </c>
      <c r="K7">
        <v>1.0278734</v>
      </c>
      <c r="L7" s="1">
        <v>3.2069143500000001E-2</v>
      </c>
      <c r="M7">
        <v>0.86</v>
      </c>
      <c r="N7" s="1">
        <v>0.39</v>
      </c>
      <c r="O7" t="str">
        <f t="shared" si="1"/>
        <v/>
      </c>
    </row>
    <row r="8" spans="1:15" x14ac:dyDescent="0.25">
      <c r="A8" t="s">
        <v>26</v>
      </c>
      <c r="B8">
        <v>-0.1049419489</v>
      </c>
      <c r="C8">
        <v>0.90037679999999998</v>
      </c>
      <c r="D8">
        <v>5.59170784E-2</v>
      </c>
      <c r="E8">
        <v>-1.88</v>
      </c>
      <c r="F8" s="1">
        <v>6.0999999999999999E-2</v>
      </c>
      <c r="G8" t="str">
        <f t="shared" si="0"/>
        <v>^</v>
      </c>
      <c r="I8" t="s">
        <v>26</v>
      </c>
      <c r="J8">
        <v>-9.9075766300000007E-2</v>
      </c>
      <c r="K8">
        <v>0.90567410000000004</v>
      </c>
      <c r="L8" s="1">
        <v>5.58976521E-2</v>
      </c>
      <c r="M8">
        <v>-1.77</v>
      </c>
      <c r="N8" s="1">
        <v>7.5999999999999998E-2</v>
      </c>
      <c r="O8" t="str">
        <f t="shared" si="1"/>
        <v>^</v>
      </c>
    </row>
    <row r="9" spans="1:15" x14ac:dyDescent="0.25">
      <c r="A9" t="s">
        <v>30</v>
      </c>
      <c r="B9">
        <v>0.1985539962</v>
      </c>
      <c r="C9">
        <v>1.2196378999999999</v>
      </c>
      <c r="D9">
        <v>3.2676455399999998E-2</v>
      </c>
      <c r="E9">
        <v>6.08</v>
      </c>
      <c r="F9" s="1">
        <v>1.2E-9</v>
      </c>
      <c r="G9" t="str">
        <f t="shared" si="0"/>
        <v>***</v>
      </c>
      <c r="I9" t="s">
        <v>30</v>
      </c>
      <c r="J9">
        <v>0.17585520530000001</v>
      </c>
      <c r="K9">
        <v>1.1922653999999999</v>
      </c>
      <c r="L9" s="1">
        <v>3.3491341399999999E-2</v>
      </c>
      <c r="M9">
        <v>5.25</v>
      </c>
      <c r="N9" s="1">
        <v>1.4999999999999999E-7</v>
      </c>
      <c r="O9" t="str">
        <f t="shared" si="1"/>
        <v>***</v>
      </c>
    </row>
    <row r="10" spans="1:15" x14ac:dyDescent="0.25">
      <c r="A10" t="s">
        <v>27</v>
      </c>
      <c r="B10">
        <v>0.14639982100000001</v>
      </c>
      <c r="C10">
        <v>1.157659</v>
      </c>
      <c r="D10">
        <v>4.8831210700000002E-2</v>
      </c>
      <c r="E10" s="1">
        <v>3</v>
      </c>
      <c r="F10" s="1">
        <v>2.7000000000000001E-3</v>
      </c>
      <c r="G10" t="str">
        <f t="shared" si="0"/>
        <v>**</v>
      </c>
      <c r="I10" t="s">
        <v>27</v>
      </c>
      <c r="J10">
        <v>0.128046245</v>
      </c>
      <c r="K10">
        <v>1.1366056</v>
      </c>
      <c r="L10" s="1">
        <v>4.9397224400000002E-2</v>
      </c>
      <c r="M10">
        <v>2.59</v>
      </c>
      <c r="N10" s="1">
        <v>9.4999999999999998E-3</v>
      </c>
      <c r="O10" t="str">
        <f t="shared" si="1"/>
        <v>**</v>
      </c>
    </row>
    <row r="11" spans="1:15" x14ac:dyDescent="0.25">
      <c r="A11" t="s">
        <v>29</v>
      </c>
      <c r="B11">
        <v>0.102366866</v>
      </c>
      <c r="C11">
        <v>1.1077897999999999</v>
      </c>
      <c r="D11">
        <v>2.9654776800000001E-2</v>
      </c>
      <c r="E11">
        <v>3.45</v>
      </c>
      <c r="F11" s="1">
        <v>5.5999999999999995E-4</v>
      </c>
      <c r="G11" t="str">
        <f t="shared" si="0"/>
        <v>***</v>
      </c>
      <c r="I11" t="s">
        <v>29</v>
      </c>
      <c r="J11">
        <v>7.5179441799999996E-2</v>
      </c>
      <c r="K11">
        <v>1.0780776000000001</v>
      </c>
      <c r="L11" s="1">
        <v>3.0350820099999998E-2</v>
      </c>
      <c r="M11">
        <v>2.48</v>
      </c>
      <c r="N11" s="1">
        <v>1.2999999999999999E-2</v>
      </c>
      <c r="O11" t="str">
        <f t="shared" si="1"/>
        <v>*</v>
      </c>
    </row>
    <row r="12" spans="1:15" x14ac:dyDescent="0.25">
      <c r="A12" t="s">
        <v>28</v>
      </c>
      <c r="B12">
        <v>8.6227525599999993E-2</v>
      </c>
      <c r="C12">
        <v>1.0900543</v>
      </c>
      <c r="D12">
        <v>7.4536289699999994E-2</v>
      </c>
      <c r="E12">
        <v>1.1599999999999999</v>
      </c>
      <c r="F12" s="1">
        <v>0.25</v>
      </c>
      <c r="G12" t="str">
        <f t="shared" si="0"/>
        <v/>
      </c>
      <c r="I12" t="s">
        <v>28</v>
      </c>
      <c r="J12">
        <v>7.1382202800000003E-2</v>
      </c>
      <c r="K12">
        <v>1.0739916</v>
      </c>
      <c r="L12" s="1">
        <v>7.4911220400000006E-2</v>
      </c>
      <c r="M12">
        <v>0.95</v>
      </c>
      <c r="N12" s="1">
        <v>0.34</v>
      </c>
      <c r="O12" t="str">
        <f t="shared" si="1"/>
        <v/>
      </c>
    </row>
    <row r="13" spans="1:15" x14ac:dyDescent="0.25">
      <c r="A13" t="s">
        <v>176</v>
      </c>
      <c r="B13">
        <v>-6.1313542200000001E-2</v>
      </c>
      <c r="C13">
        <v>0.94052829999999998</v>
      </c>
      <c r="D13">
        <v>3.3777753000000001E-2</v>
      </c>
      <c r="E13">
        <v>-1.82</v>
      </c>
      <c r="F13" s="1">
        <v>6.9000000000000006E-2</v>
      </c>
      <c r="G13" t="str">
        <f t="shared" si="0"/>
        <v>^</v>
      </c>
      <c r="I13" t="s">
        <v>176</v>
      </c>
      <c r="J13">
        <v>-5.0043540400000003E-2</v>
      </c>
      <c r="K13">
        <v>0.95118800000000003</v>
      </c>
      <c r="L13" s="1">
        <v>3.3844739300000003E-2</v>
      </c>
      <c r="M13">
        <v>-1.48</v>
      </c>
      <c r="N13" s="1">
        <v>0.14000000000000001</v>
      </c>
      <c r="O13" t="str">
        <f t="shared" si="1"/>
        <v/>
      </c>
    </row>
    <row r="14" spans="1:15" x14ac:dyDescent="0.25">
      <c r="A14" t="s">
        <v>31</v>
      </c>
      <c r="B14">
        <v>-4.7993936000000001E-2</v>
      </c>
      <c r="C14">
        <v>0.95313959999999998</v>
      </c>
      <c r="D14">
        <v>7.0176110999999996E-3</v>
      </c>
      <c r="E14">
        <v>-6.84</v>
      </c>
      <c r="F14" s="1">
        <v>7.9999999999999998E-12</v>
      </c>
      <c r="G14" t="str">
        <f t="shared" si="0"/>
        <v>***</v>
      </c>
      <c r="I14" t="s">
        <v>31</v>
      </c>
      <c r="J14">
        <v>-5.3771946600000002E-2</v>
      </c>
      <c r="K14">
        <v>0.94764820000000005</v>
      </c>
      <c r="L14" s="1">
        <v>7.1181448999999997E-3</v>
      </c>
      <c r="M14">
        <v>-7.55</v>
      </c>
      <c r="N14" s="1">
        <v>4.1999999999999998E-14</v>
      </c>
      <c r="O14" t="str">
        <f t="shared" si="1"/>
        <v>***</v>
      </c>
    </row>
    <row r="15" spans="1:15" x14ac:dyDescent="0.25">
      <c r="A15" t="s">
        <v>32</v>
      </c>
      <c r="B15">
        <v>2.2782275800000001E-2</v>
      </c>
      <c r="C15">
        <v>1.0230437999999999</v>
      </c>
      <c r="D15">
        <v>1.51836078E-2</v>
      </c>
      <c r="E15" s="1">
        <v>1.5</v>
      </c>
      <c r="F15" s="1">
        <v>0.13</v>
      </c>
      <c r="G15" t="str">
        <f t="shared" si="0"/>
        <v/>
      </c>
      <c r="I15" t="s">
        <v>32</v>
      </c>
      <c r="J15">
        <v>1.93683004E-2</v>
      </c>
      <c r="K15">
        <v>1.0195571000000001</v>
      </c>
      <c r="L15" s="1">
        <v>1.52514044E-2</v>
      </c>
      <c r="M15">
        <v>1.27</v>
      </c>
      <c r="N15" s="1">
        <v>0.2</v>
      </c>
      <c r="O15" t="str">
        <f t="shared" si="1"/>
        <v/>
      </c>
    </row>
    <row r="16" spans="1:15" x14ac:dyDescent="0.25">
      <c r="A16" t="s">
        <v>33</v>
      </c>
      <c r="B16">
        <v>1.5125379E-2</v>
      </c>
      <c r="C16">
        <v>1.0152403000000001</v>
      </c>
      <c r="D16">
        <v>4.0018123000000001E-3</v>
      </c>
      <c r="E16">
        <v>3.78</v>
      </c>
      <c r="F16" s="1">
        <v>1.6000000000000001E-4</v>
      </c>
      <c r="G16" t="str">
        <f t="shared" si="0"/>
        <v>***</v>
      </c>
      <c r="I16" t="s">
        <v>33</v>
      </c>
      <c r="J16">
        <v>1.59556751E-2</v>
      </c>
      <c r="K16">
        <v>1.0160836</v>
      </c>
      <c r="L16" s="1">
        <v>4.0189229000000002E-3</v>
      </c>
      <c r="M16">
        <v>3.97</v>
      </c>
      <c r="N16" s="1">
        <v>7.2000000000000002E-5</v>
      </c>
      <c r="O16" t="str">
        <f t="shared" si="1"/>
        <v>***</v>
      </c>
    </row>
    <row r="17" spans="1:15" x14ac:dyDescent="0.25">
      <c r="A17" t="s">
        <v>118</v>
      </c>
      <c r="B17">
        <v>-1.0565366499999999E-2</v>
      </c>
      <c r="C17">
        <v>0.98949030000000004</v>
      </c>
      <c r="D17">
        <v>6.4301777999999999E-3</v>
      </c>
      <c r="E17">
        <v>-1.64</v>
      </c>
      <c r="F17" s="1">
        <v>0.1</v>
      </c>
      <c r="G17" t="str">
        <f t="shared" si="0"/>
        <v/>
      </c>
      <c r="I17" t="s">
        <v>118</v>
      </c>
      <c r="J17">
        <v>-9.9278410999999993E-3</v>
      </c>
      <c r="K17">
        <v>0.99012129999999998</v>
      </c>
      <c r="L17" s="1">
        <v>6.4620312000000001E-3</v>
      </c>
      <c r="M17">
        <v>-1.54</v>
      </c>
      <c r="N17" s="1">
        <v>0.12</v>
      </c>
      <c r="O17" t="str">
        <f t="shared" si="1"/>
        <v/>
      </c>
    </row>
    <row r="18" spans="1:15" x14ac:dyDescent="0.25">
      <c r="A18" t="s">
        <v>34</v>
      </c>
      <c r="B18">
        <v>4.1944631999999999E-3</v>
      </c>
      <c r="C18">
        <v>1.0042032999999999</v>
      </c>
      <c r="D18">
        <v>5.0195700000000003E-4</v>
      </c>
      <c r="E18">
        <v>8.36</v>
      </c>
      <c r="F18" s="1">
        <v>1.1E-16</v>
      </c>
      <c r="G18" t="str">
        <f t="shared" si="0"/>
        <v>***</v>
      </c>
      <c r="I18" t="s">
        <v>34</v>
      </c>
      <c r="J18">
        <v>4.1481488000000002E-3</v>
      </c>
      <c r="K18">
        <v>1.0041568000000001</v>
      </c>
      <c r="L18" s="1">
        <v>5.0618470000000004E-4</v>
      </c>
      <c r="M18">
        <v>8.19</v>
      </c>
      <c r="N18" s="1">
        <v>2.2E-16</v>
      </c>
      <c r="O18" t="str">
        <f t="shared" si="1"/>
        <v>***</v>
      </c>
    </row>
    <row r="19" spans="1:15" x14ac:dyDescent="0.25">
      <c r="A19" t="s">
        <v>35</v>
      </c>
      <c r="B19">
        <v>-5.3563820000000002E-4</v>
      </c>
      <c r="C19">
        <v>0.99946449999999998</v>
      </c>
      <c r="D19">
        <v>2.290746E-4</v>
      </c>
      <c r="E19" s="1">
        <v>-2.34</v>
      </c>
      <c r="F19" s="1">
        <v>1.9E-2</v>
      </c>
      <c r="G19" t="str">
        <f t="shared" si="0"/>
        <v>*</v>
      </c>
      <c r="I19" t="s">
        <v>35</v>
      </c>
      <c r="J19">
        <v>-5.246017E-4</v>
      </c>
      <c r="K19">
        <v>0.99947549999999996</v>
      </c>
      <c r="L19" s="1">
        <v>2.2932580000000001E-4</v>
      </c>
      <c r="M19">
        <v>-2.29</v>
      </c>
      <c r="N19" s="1">
        <v>2.1999999999999999E-2</v>
      </c>
      <c r="O19" t="str">
        <f t="shared" si="1"/>
        <v>*</v>
      </c>
    </row>
    <row r="20" spans="1:15" x14ac:dyDescent="0.25">
      <c r="A20" t="s">
        <v>36</v>
      </c>
      <c r="B20">
        <v>2.6454990000000003E-4</v>
      </c>
      <c r="C20">
        <v>1.0002645999999999</v>
      </c>
      <c r="D20">
        <v>1.199967E-4</v>
      </c>
      <c r="E20">
        <v>2.2000000000000002</v>
      </c>
      <c r="F20" s="1">
        <v>2.7E-2</v>
      </c>
      <c r="G20" t="str">
        <f t="shared" si="0"/>
        <v>*</v>
      </c>
      <c r="I20" t="s">
        <v>36</v>
      </c>
      <c r="J20">
        <v>3.0662419999999998E-4</v>
      </c>
      <c r="K20">
        <v>1.0003067000000001</v>
      </c>
      <c r="L20" s="1">
        <v>1.201572E-4</v>
      </c>
      <c r="M20">
        <v>2.5499999999999998</v>
      </c>
      <c r="N20" s="1">
        <v>1.0999999999999999E-2</v>
      </c>
      <c r="O20" t="str">
        <f t="shared" si="1"/>
        <v>*</v>
      </c>
    </row>
    <row r="21" spans="1:15" x14ac:dyDescent="0.25">
      <c r="A21" t="s">
        <v>37</v>
      </c>
      <c r="B21">
        <v>4.0763520000000001E-3</v>
      </c>
      <c r="C21">
        <v>1.0040846999999999</v>
      </c>
      <c r="D21">
        <v>2.16453468E-2</v>
      </c>
      <c r="E21">
        <v>0.19</v>
      </c>
      <c r="F21" s="1">
        <v>0.85</v>
      </c>
      <c r="G21" t="str">
        <f t="shared" si="0"/>
        <v/>
      </c>
      <c r="I21" t="s">
        <v>37</v>
      </c>
      <c r="J21">
        <v>2.3690073999999999E-3</v>
      </c>
      <c r="K21">
        <v>1.0023717999999999</v>
      </c>
      <c r="L21" s="1">
        <v>2.17905914E-2</v>
      </c>
      <c r="M21">
        <v>0.11</v>
      </c>
      <c r="N21" s="1">
        <v>0.91</v>
      </c>
      <c r="O21" t="str">
        <f t="shared" si="1"/>
        <v/>
      </c>
    </row>
    <row r="22" spans="1:15" x14ac:dyDescent="0.25">
      <c r="A22" t="s">
        <v>38</v>
      </c>
      <c r="B22">
        <v>6.0716674999999999E-3</v>
      </c>
      <c r="C22">
        <v>1.0060901</v>
      </c>
      <c r="D22">
        <v>3.24012776E-2</v>
      </c>
      <c r="E22">
        <v>0.19</v>
      </c>
      <c r="F22" s="1">
        <v>0.85</v>
      </c>
      <c r="G22" t="str">
        <f t="shared" si="0"/>
        <v/>
      </c>
      <c r="I22" t="s">
        <v>38</v>
      </c>
      <c r="J22">
        <v>4.1495541999999998E-3</v>
      </c>
      <c r="K22">
        <v>1.0041582</v>
      </c>
      <c r="L22" s="1">
        <v>3.25768564E-2</v>
      </c>
      <c r="M22">
        <v>0.13</v>
      </c>
      <c r="N22" s="1">
        <v>0.9</v>
      </c>
      <c r="O22" t="str">
        <f t="shared" si="1"/>
        <v/>
      </c>
    </row>
    <row r="23" spans="1:15" x14ac:dyDescent="0.25">
      <c r="A23" t="s">
        <v>40</v>
      </c>
      <c r="B23">
        <v>-0.23603458729999999</v>
      </c>
      <c r="C23">
        <v>0.78975340000000005</v>
      </c>
      <c r="D23">
        <v>3.7819055300000001E-2</v>
      </c>
      <c r="E23">
        <v>-6.24</v>
      </c>
      <c r="F23" s="1">
        <v>4.3000000000000001E-10</v>
      </c>
      <c r="G23" t="str">
        <f t="shared" si="0"/>
        <v>***</v>
      </c>
      <c r="I23" t="s">
        <v>40</v>
      </c>
      <c r="J23">
        <v>-0.2334350556</v>
      </c>
      <c r="K23">
        <v>0.79180899999999999</v>
      </c>
      <c r="L23" s="1">
        <v>3.80065375E-2</v>
      </c>
      <c r="M23">
        <v>-6.14</v>
      </c>
      <c r="N23" s="1">
        <v>8.1999999999999996E-10</v>
      </c>
      <c r="O23" t="str">
        <f t="shared" si="1"/>
        <v>***</v>
      </c>
    </row>
    <row r="24" spans="1:15" x14ac:dyDescent="0.25">
      <c r="A24" t="s">
        <v>41</v>
      </c>
      <c r="B24">
        <v>-0.1150762927</v>
      </c>
      <c r="C24">
        <v>0.89129809999999998</v>
      </c>
      <c r="D24">
        <v>3.1110757199999999E-2</v>
      </c>
      <c r="E24" s="1">
        <v>-3.7</v>
      </c>
      <c r="F24" s="1">
        <v>2.2000000000000001E-4</v>
      </c>
      <c r="G24" t="str">
        <f t="shared" si="0"/>
        <v>***</v>
      </c>
      <c r="I24" t="s">
        <v>41</v>
      </c>
      <c r="J24">
        <v>-0.11360470659999999</v>
      </c>
      <c r="K24">
        <v>0.89261069999999998</v>
      </c>
      <c r="L24" s="1">
        <v>3.1200965899999999E-2</v>
      </c>
      <c r="M24">
        <v>-3.64</v>
      </c>
      <c r="N24" s="1">
        <v>2.7E-4</v>
      </c>
      <c r="O24" t="str">
        <f t="shared" si="1"/>
        <v>***</v>
      </c>
    </row>
    <row r="25" spans="1:15" x14ac:dyDescent="0.25">
      <c r="A25" t="s">
        <v>39</v>
      </c>
      <c r="B25">
        <v>-0.12799232099999999</v>
      </c>
      <c r="C25">
        <v>0.87986010000000003</v>
      </c>
      <c r="D25">
        <v>3.4709452799999999E-2</v>
      </c>
      <c r="E25">
        <v>-3.69</v>
      </c>
      <c r="F25" s="1">
        <v>2.3000000000000001E-4</v>
      </c>
      <c r="G25" t="str">
        <f t="shared" si="0"/>
        <v>***</v>
      </c>
      <c r="I25" t="s">
        <v>39</v>
      </c>
      <c r="J25">
        <v>-0.12039619729999999</v>
      </c>
      <c r="K25">
        <v>0.8865691</v>
      </c>
      <c r="L25" s="1">
        <v>3.4817057499999998E-2</v>
      </c>
      <c r="M25">
        <v>-3.46</v>
      </c>
      <c r="N25" s="1">
        <v>5.4000000000000001E-4</v>
      </c>
      <c r="O25" t="str">
        <f t="shared" si="1"/>
        <v>***</v>
      </c>
    </row>
    <row r="26" spans="1:15" x14ac:dyDescent="0.25">
      <c r="A26" t="s">
        <v>506</v>
      </c>
      <c r="B26">
        <v>-5.00513655E-2</v>
      </c>
      <c r="C26">
        <v>0.95118060000000004</v>
      </c>
      <c r="D26">
        <v>2.7471837299999999E-2</v>
      </c>
      <c r="E26">
        <v>-1.82</v>
      </c>
      <c r="F26" s="1">
        <v>6.8000000000000005E-2</v>
      </c>
      <c r="G26" t="str">
        <f t="shared" si="0"/>
        <v>^</v>
      </c>
      <c r="I26" t="s">
        <v>506</v>
      </c>
      <c r="J26">
        <v>-5.4385008800000002E-2</v>
      </c>
      <c r="K26">
        <v>0.9470674</v>
      </c>
      <c r="L26" s="1">
        <v>2.75999382E-2</v>
      </c>
      <c r="M26">
        <v>-1.97</v>
      </c>
      <c r="N26" s="1">
        <v>4.9000000000000002E-2</v>
      </c>
      <c r="O26" t="str">
        <f t="shared" si="1"/>
        <v>*</v>
      </c>
    </row>
    <row r="27" spans="1:15" x14ac:dyDescent="0.25">
      <c r="A27" t="s">
        <v>507</v>
      </c>
      <c r="B27">
        <v>-2.3547867E-2</v>
      </c>
      <c r="C27">
        <v>0.97672720000000002</v>
      </c>
      <c r="D27">
        <v>3.4280184700000001E-2</v>
      </c>
      <c r="E27">
        <v>-0.69</v>
      </c>
      <c r="F27" s="1">
        <v>0.49</v>
      </c>
      <c r="G27" t="str">
        <f t="shared" si="0"/>
        <v/>
      </c>
      <c r="I27" t="s">
        <v>507</v>
      </c>
      <c r="J27">
        <v>-3.7212923100000003E-2</v>
      </c>
      <c r="K27">
        <v>0.96347099999999997</v>
      </c>
      <c r="L27" s="1">
        <v>3.4599795400000001E-2</v>
      </c>
      <c r="M27">
        <v>-1.08</v>
      </c>
      <c r="N27" s="1">
        <v>0.28000000000000003</v>
      </c>
      <c r="O27" t="str">
        <f t="shared" si="1"/>
        <v/>
      </c>
    </row>
    <row r="28" spans="1:15" x14ac:dyDescent="0.25">
      <c r="A28" t="s">
        <v>508</v>
      </c>
      <c r="B28">
        <v>-1.8094966800000001E-2</v>
      </c>
      <c r="C28">
        <v>0.98206780000000005</v>
      </c>
      <c r="D28">
        <v>2.9477139900000001E-2</v>
      </c>
      <c r="E28">
        <v>-0.61</v>
      </c>
      <c r="F28" s="1">
        <v>0.54</v>
      </c>
      <c r="G28" t="str">
        <f t="shared" si="0"/>
        <v/>
      </c>
      <c r="I28" t="s">
        <v>508</v>
      </c>
      <c r="J28">
        <v>-2.5929663799999999E-2</v>
      </c>
      <c r="K28">
        <v>0.97440360000000004</v>
      </c>
      <c r="L28" s="1">
        <v>2.9688631300000001E-2</v>
      </c>
      <c r="M28">
        <v>-0.87</v>
      </c>
      <c r="N28" s="1">
        <v>0.38</v>
      </c>
      <c r="O28" t="str">
        <f t="shared" si="1"/>
        <v/>
      </c>
    </row>
    <row r="29" spans="1:15" x14ac:dyDescent="0.25">
      <c r="A29" t="s">
        <v>43</v>
      </c>
      <c r="B29">
        <v>-8.2216504900000001E-2</v>
      </c>
      <c r="C29">
        <v>0.92107249999999996</v>
      </c>
      <c r="D29">
        <v>7.3189856000000003E-3</v>
      </c>
      <c r="E29" s="1">
        <v>-11.23</v>
      </c>
      <c r="F29" s="1">
        <v>0</v>
      </c>
      <c r="G29" t="str">
        <f t="shared" si="0"/>
        <v>***</v>
      </c>
      <c r="I29" t="s">
        <v>43</v>
      </c>
      <c r="J29">
        <v>-7.89710089E-2</v>
      </c>
      <c r="K29">
        <v>0.92406670000000002</v>
      </c>
      <c r="L29" s="1">
        <v>7.3775621999999999E-3</v>
      </c>
      <c r="M29">
        <v>-10.7</v>
      </c>
      <c r="N29" s="1">
        <v>0</v>
      </c>
      <c r="O29" t="str">
        <f t="shared" si="1"/>
        <v>***</v>
      </c>
    </row>
    <row r="30" spans="1:15" x14ac:dyDescent="0.25">
      <c r="A30" t="s">
        <v>44</v>
      </c>
      <c r="B30">
        <v>2.3676687599999999E-2</v>
      </c>
      <c r="C30">
        <v>1.0239592</v>
      </c>
      <c r="D30">
        <v>1.7756835499999998E-2</v>
      </c>
      <c r="E30" s="1">
        <v>1.33</v>
      </c>
      <c r="F30" s="1">
        <v>0.18</v>
      </c>
      <c r="G30" t="str">
        <f t="shared" si="0"/>
        <v/>
      </c>
      <c r="I30" t="s">
        <v>44</v>
      </c>
      <c r="J30">
        <v>2.2758763599999999E-2</v>
      </c>
      <c r="K30">
        <v>1.0230197000000001</v>
      </c>
      <c r="L30">
        <v>1.77626746E-2</v>
      </c>
      <c r="M30">
        <v>1.28</v>
      </c>
      <c r="N30" s="1">
        <v>0.2</v>
      </c>
      <c r="O30" t="str">
        <f t="shared" si="1"/>
        <v/>
      </c>
    </row>
    <row r="31" spans="1:15" x14ac:dyDescent="0.25">
      <c r="A31" t="s">
        <v>134</v>
      </c>
      <c r="B31">
        <v>-9.6555059499999998E-2</v>
      </c>
      <c r="C31">
        <v>0.90795990000000004</v>
      </c>
      <c r="D31">
        <v>2.4812955300000002E-2</v>
      </c>
      <c r="E31" s="1">
        <v>-3.89</v>
      </c>
      <c r="F31" s="1">
        <v>1E-4</v>
      </c>
      <c r="G31" t="str">
        <f t="shared" si="0"/>
        <v>***</v>
      </c>
      <c r="I31" t="s">
        <v>134</v>
      </c>
      <c r="J31">
        <v>-0.10418836250000001</v>
      </c>
      <c r="K31">
        <v>0.90105559999999996</v>
      </c>
      <c r="L31">
        <v>2.49075541E-2</v>
      </c>
      <c r="M31">
        <v>-4.18</v>
      </c>
      <c r="N31" s="1">
        <v>2.9E-5</v>
      </c>
      <c r="O31" t="str">
        <f t="shared" si="1"/>
        <v>***</v>
      </c>
    </row>
    <row r="32" spans="1:15" x14ac:dyDescent="0.25">
      <c r="A32" t="s">
        <v>148</v>
      </c>
      <c r="B32">
        <v>-0.52072429509999996</v>
      </c>
      <c r="C32">
        <v>0.59409009999999995</v>
      </c>
      <c r="D32">
        <v>0.10623478510000001</v>
      </c>
      <c r="E32" s="1">
        <v>-4.9000000000000004</v>
      </c>
      <c r="F32" s="1">
        <v>9.5000000000000001E-7</v>
      </c>
      <c r="G32" t="str">
        <f t="shared" si="0"/>
        <v>***</v>
      </c>
      <c r="I32" t="s">
        <v>148</v>
      </c>
      <c r="J32">
        <v>-0.52567813370000005</v>
      </c>
      <c r="K32">
        <v>0.59115430000000002</v>
      </c>
      <c r="L32">
        <v>0.1061794846</v>
      </c>
      <c r="M32">
        <v>-4.95</v>
      </c>
      <c r="N32" s="1">
        <v>7.4000000000000001E-7</v>
      </c>
      <c r="O32" t="str">
        <f t="shared" si="1"/>
        <v>***</v>
      </c>
    </row>
    <row r="33" spans="1:15" x14ac:dyDescent="0.25">
      <c r="A33" t="s">
        <v>46</v>
      </c>
      <c r="B33">
        <v>-0.32778700379999998</v>
      </c>
      <c r="C33">
        <v>0.7205165</v>
      </c>
      <c r="D33">
        <v>6.7744511699999996E-2</v>
      </c>
      <c r="E33" s="1">
        <v>-4.84</v>
      </c>
      <c r="F33" s="1">
        <v>1.3E-6</v>
      </c>
      <c r="G33" t="str">
        <f t="shared" si="0"/>
        <v>***</v>
      </c>
      <c r="I33" t="s">
        <v>46</v>
      </c>
      <c r="J33">
        <v>-0.32419802120000002</v>
      </c>
      <c r="K33">
        <v>0.72310700000000006</v>
      </c>
      <c r="L33">
        <v>6.7910891400000006E-2</v>
      </c>
      <c r="M33">
        <v>-4.7699999999999996</v>
      </c>
      <c r="N33" s="1">
        <v>1.7999999999999999E-6</v>
      </c>
      <c r="O33" t="str">
        <f t="shared" si="1"/>
        <v>***</v>
      </c>
    </row>
    <row r="34" spans="1:15" x14ac:dyDescent="0.25">
      <c r="A34" t="s">
        <v>132</v>
      </c>
      <c r="B34">
        <v>-0.5040328463</v>
      </c>
      <c r="C34">
        <v>0.60408949999999995</v>
      </c>
      <c r="D34">
        <v>8.5653050300000005E-2</v>
      </c>
      <c r="E34">
        <v>-5.88</v>
      </c>
      <c r="F34" s="1">
        <v>4.0000000000000002E-9</v>
      </c>
      <c r="G34" t="str">
        <f t="shared" si="0"/>
        <v>***</v>
      </c>
      <c r="I34" t="s">
        <v>132</v>
      </c>
      <c r="J34">
        <v>-0.51048162919999995</v>
      </c>
      <c r="K34">
        <v>0.60020640000000003</v>
      </c>
      <c r="L34">
        <v>8.5615296600000002E-2</v>
      </c>
      <c r="M34">
        <v>-5.96</v>
      </c>
      <c r="N34" s="1">
        <v>2.5000000000000001E-9</v>
      </c>
      <c r="O34" t="str">
        <f t="shared" si="1"/>
        <v>***</v>
      </c>
    </row>
    <row r="35" spans="1:15" x14ac:dyDescent="0.25">
      <c r="A35" t="s">
        <v>133</v>
      </c>
      <c r="B35">
        <v>-0.35363136620000002</v>
      </c>
      <c r="C35">
        <v>0.70213369999999997</v>
      </c>
      <c r="D35">
        <v>7.6579388400000004E-2</v>
      </c>
      <c r="E35">
        <v>-4.62</v>
      </c>
      <c r="F35" s="1">
        <v>3.8999999999999999E-6</v>
      </c>
      <c r="G35" t="str">
        <f t="shared" si="0"/>
        <v>***</v>
      </c>
      <c r="I35" t="s">
        <v>133</v>
      </c>
      <c r="J35">
        <v>-0.35930137379999999</v>
      </c>
      <c r="K35">
        <v>0.69816389999999995</v>
      </c>
      <c r="L35">
        <v>7.6777838200000004E-2</v>
      </c>
      <c r="M35">
        <v>-4.68</v>
      </c>
      <c r="N35" s="1">
        <v>2.9000000000000002E-6</v>
      </c>
      <c r="O35" t="str">
        <f t="shared" si="1"/>
        <v>***</v>
      </c>
    </row>
    <row r="36" spans="1:15" x14ac:dyDescent="0.25">
      <c r="A36" t="s">
        <v>45</v>
      </c>
      <c r="B36">
        <v>-0.21654618589999999</v>
      </c>
      <c r="C36">
        <v>0.80529530000000005</v>
      </c>
      <c r="D36">
        <v>0.1943661535</v>
      </c>
      <c r="E36">
        <v>-1.1100000000000001</v>
      </c>
      <c r="F36" s="1">
        <v>0.27</v>
      </c>
      <c r="G36" t="str">
        <f t="shared" si="0"/>
        <v/>
      </c>
      <c r="I36" t="s">
        <v>45</v>
      </c>
      <c r="J36">
        <v>-0.21435218540000001</v>
      </c>
      <c r="K36">
        <v>0.80706409999999995</v>
      </c>
      <c r="L36">
        <v>0.1944938765</v>
      </c>
      <c r="M36">
        <v>-1.1000000000000001</v>
      </c>
      <c r="N36" s="1">
        <v>0.27</v>
      </c>
      <c r="O36" t="str">
        <f t="shared" si="1"/>
        <v/>
      </c>
    </row>
    <row r="38" spans="1:15" x14ac:dyDescent="0.25">
      <c r="A38" t="s">
        <v>16</v>
      </c>
      <c r="B38" t="s">
        <v>17</v>
      </c>
      <c r="C38" t="s">
        <v>122</v>
      </c>
      <c r="D38" t="s">
        <v>18</v>
      </c>
    </row>
    <row r="39" spans="1:15" x14ac:dyDescent="0.25">
      <c r="A39" t="s">
        <v>19</v>
      </c>
      <c r="B39" t="s">
        <v>20</v>
      </c>
      <c r="C39">
        <v>0.41086420000000001</v>
      </c>
      <c r="D39">
        <v>0.1688094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A1:G75"/>
  <sheetViews>
    <sheetView workbookViewId="0">
      <selection activeCell="D15" sqref="D15"/>
    </sheetView>
  </sheetViews>
  <sheetFormatPr defaultRowHeight="15" x14ac:dyDescent="0.25"/>
  <cols>
    <col min="1" max="1" width="20.85546875" bestFit="1" customWidth="1"/>
  </cols>
  <sheetData>
    <row r="1" spans="1:7" x14ac:dyDescent="0.25">
      <c r="A1" t="s">
        <v>120</v>
      </c>
      <c r="B1" s="1">
        <v>-5.2109999999999997E-2</v>
      </c>
      <c r="C1" s="1">
        <v>0.94920000000000004</v>
      </c>
      <c r="D1" s="1">
        <v>5.2609999999999997E-2</v>
      </c>
      <c r="E1">
        <v>-0.99099999999999999</v>
      </c>
      <c r="F1">
        <v>0.32189600000000002</v>
      </c>
    </row>
    <row r="2" spans="1:7" x14ac:dyDescent="0.25">
      <c r="A2" t="s">
        <v>10</v>
      </c>
      <c r="B2" s="1">
        <v>-2.5999999999999999E-2</v>
      </c>
      <c r="C2" s="1">
        <v>0.97430000000000005</v>
      </c>
      <c r="D2" s="1">
        <v>2.1319999999999999E-2</v>
      </c>
      <c r="E2">
        <v>-1.22</v>
      </c>
      <c r="F2">
        <v>0.22261</v>
      </c>
    </row>
    <row r="3" spans="1:7" x14ac:dyDescent="0.25">
      <c r="A3" t="s">
        <v>12</v>
      </c>
      <c r="B3" s="1">
        <v>-6.8820000000000006E-2</v>
      </c>
      <c r="C3" s="1">
        <v>0.9335</v>
      </c>
      <c r="D3" s="1">
        <v>2.4369999999999999E-2</v>
      </c>
      <c r="E3">
        <v>-2.8239999999999998</v>
      </c>
      <c r="F3" s="1">
        <v>4.7470000000000004E-3</v>
      </c>
      <c r="G3" t="s">
        <v>22</v>
      </c>
    </row>
    <row r="4" spans="1:7" x14ac:dyDescent="0.25">
      <c r="A4" t="s">
        <v>127</v>
      </c>
      <c r="B4" s="1">
        <v>5.527E-2</v>
      </c>
      <c r="C4" s="1">
        <v>1.0569999999999999</v>
      </c>
      <c r="D4" s="1">
        <v>1.8950000000000002E-2</v>
      </c>
      <c r="E4">
        <v>2.9169999999999998</v>
      </c>
      <c r="F4">
        <v>3.539E-3</v>
      </c>
      <c r="G4" t="s">
        <v>22</v>
      </c>
    </row>
    <row r="5" spans="1:7" x14ac:dyDescent="0.25">
      <c r="A5" t="s">
        <v>24</v>
      </c>
      <c r="B5" s="1">
        <v>-1.7440000000000001E-2</v>
      </c>
      <c r="C5" s="1">
        <v>0.98270000000000002</v>
      </c>
      <c r="D5" s="1">
        <v>2.419E-2</v>
      </c>
      <c r="E5">
        <v>-0.72099999999999997</v>
      </c>
      <c r="F5" s="1">
        <v>0.47098099999999998</v>
      </c>
    </row>
    <row r="6" spans="1:7" x14ac:dyDescent="0.25">
      <c r="A6" t="s">
        <v>23</v>
      </c>
      <c r="B6" s="1">
        <v>-0.1487</v>
      </c>
      <c r="C6" s="1">
        <v>0.86180000000000001</v>
      </c>
      <c r="D6" s="1">
        <v>2.198E-2</v>
      </c>
      <c r="E6">
        <v>-6.7670000000000003</v>
      </c>
      <c r="F6" s="1">
        <v>1.31E-11</v>
      </c>
      <c r="G6" t="s">
        <v>11</v>
      </c>
    </row>
    <row r="7" spans="1:7" x14ac:dyDescent="0.25">
      <c r="A7" t="s">
        <v>25</v>
      </c>
      <c r="B7" s="1">
        <v>2.8649999999999998E-2</v>
      </c>
      <c r="C7" s="1">
        <v>1.0289999999999999</v>
      </c>
      <c r="D7" s="1">
        <v>2.69E-2</v>
      </c>
      <c r="E7">
        <v>1.0649999999999999</v>
      </c>
      <c r="F7" s="1">
        <v>0.28701199999999999</v>
      </c>
    </row>
    <row r="8" spans="1:7" x14ac:dyDescent="0.25">
      <c r="A8" t="s">
        <v>26</v>
      </c>
      <c r="B8" s="1">
        <v>-6.3789999999999999E-2</v>
      </c>
      <c r="C8" s="1">
        <v>0.93820000000000003</v>
      </c>
      <c r="D8" s="1">
        <v>4.648E-2</v>
      </c>
      <c r="E8">
        <v>-1.3720000000000001</v>
      </c>
      <c r="F8">
        <v>0.16994799999999999</v>
      </c>
    </row>
    <row r="9" spans="1:7" x14ac:dyDescent="0.25">
      <c r="A9" t="s">
        <v>30</v>
      </c>
      <c r="B9" s="1">
        <v>0.17499999999999999</v>
      </c>
      <c r="C9" s="1">
        <v>1.1910000000000001</v>
      </c>
      <c r="D9" s="1">
        <v>2.581E-2</v>
      </c>
      <c r="E9">
        <v>6.782</v>
      </c>
      <c r="F9" s="1">
        <v>1.1900000000000001E-11</v>
      </c>
      <c r="G9" t="s">
        <v>11</v>
      </c>
    </row>
    <row r="10" spans="1:7" x14ac:dyDescent="0.25">
      <c r="A10" t="s">
        <v>27</v>
      </c>
      <c r="B10" s="1">
        <v>0.16439999999999999</v>
      </c>
      <c r="C10" s="1">
        <v>1.179</v>
      </c>
      <c r="D10" s="1">
        <v>4.1059999999999999E-2</v>
      </c>
      <c r="E10">
        <v>4.0049999999999999</v>
      </c>
      <c r="F10" s="1">
        <v>6.2100000000000005E-5</v>
      </c>
      <c r="G10" t="s">
        <v>11</v>
      </c>
    </row>
    <row r="11" spans="1:7" x14ac:dyDescent="0.25">
      <c r="A11" t="s">
        <v>29</v>
      </c>
      <c r="B11" s="1">
        <v>8.6639999999999995E-2</v>
      </c>
      <c r="C11" s="1">
        <v>1.091</v>
      </c>
      <c r="D11" s="1">
        <v>2.3650000000000001E-2</v>
      </c>
      <c r="E11">
        <v>3.6629999999999998</v>
      </c>
      <c r="F11" s="1">
        <v>2.4899999999999998E-4</v>
      </c>
      <c r="G11" t="s">
        <v>11</v>
      </c>
    </row>
    <row r="12" spans="1:7" x14ac:dyDescent="0.25">
      <c r="A12" t="s">
        <v>28</v>
      </c>
      <c r="B12" s="1">
        <v>0.1166</v>
      </c>
      <c r="C12" s="1">
        <v>1.1240000000000001</v>
      </c>
      <c r="D12" s="1">
        <v>6.3530000000000003E-2</v>
      </c>
      <c r="E12">
        <v>1.8360000000000001</v>
      </c>
      <c r="F12">
        <v>6.6392000000000007E-2</v>
      </c>
      <c r="G12" t="s">
        <v>42</v>
      </c>
    </row>
    <row r="13" spans="1:7" x14ac:dyDescent="0.25">
      <c r="A13" t="s">
        <v>176</v>
      </c>
      <c r="B13" s="1">
        <v>-4.5839999999999999E-2</v>
      </c>
      <c r="C13" s="1">
        <v>0.95520000000000005</v>
      </c>
      <c r="D13" s="1">
        <v>3.075E-2</v>
      </c>
      <c r="E13">
        <v>-1.4910000000000001</v>
      </c>
      <c r="F13">
        <v>0.13608600000000001</v>
      </c>
    </row>
    <row r="14" spans="1:7" x14ac:dyDescent="0.25">
      <c r="A14" t="s">
        <v>31</v>
      </c>
      <c r="B14" s="1">
        <v>-5.4339999999999999E-2</v>
      </c>
      <c r="C14" s="1">
        <v>0.94710000000000005</v>
      </c>
      <c r="D14" s="1">
        <v>6.097E-3</v>
      </c>
      <c r="E14">
        <v>-8.9139999999999997</v>
      </c>
      <c r="F14" s="1" t="s">
        <v>119</v>
      </c>
      <c r="G14" t="s">
        <v>11</v>
      </c>
    </row>
    <row r="15" spans="1:7" x14ac:dyDescent="0.25">
      <c r="A15" t="s">
        <v>32</v>
      </c>
      <c r="B15" s="1">
        <v>1.1979999999999999E-2</v>
      </c>
      <c r="C15" s="1">
        <v>1.012</v>
      </c>
      <c r="D15" s="1">
        <v>1.2999999999999999E-2</v>
      </c>
      <c r="E15">
        <v>0.92200000000000004</v>
      </c>
      <c r="F15">
        <v>0.35655900000000001</v>
      </c>
    </row>
    <row r="16" spans="1:7" x14ac:dyDescent="0.25">
      <c r="A16" t="s">
        <v>33</v>
      </c>
      <c r="B16" s="1">
        <v>1.315E-2</v>
      </c>
      <c r="C16" s="1">
        <v>1.0129999999999999</v>
      </c>
      <c r="D16" s="1">
        <v>3.5079999999999998E-3</v>
      </c>
      <c r="E16">
        <v>3.7480000000000002</v>
      </c>
      <c r="F16">
        <v>1.7899999999999999E-4</v>
      </c>
      <c r="G16" t="s">
        <v>11</v>
      </c>
    </row>
    <row r="17" spans="1:7" x14ac:dyDescent="0.25">
      <c r="A17" t="s">
        <v>118</v>
      </c>
      <c r="B17" s="1">
        <v>-7.1830000000000001E-3</v>
      </c>
      <c r="C17" s="1">
        <v>0.99280000000000002</v>
      </c>
      <c r="D17" s="1">
        <v>5.4929999999999996E-3</v>
      </c>
      <c r="E17">
        <v>-1.3080000000000001</v>
      </c>
      <c r="F17" s="1">
        <v>0.190969</v>
      </c>
    </row>
    <row r="18" spans="1:7" x14ac:dyDescent="0.25">
      <c r="A18" t="s">
        <v>34</v>
      </c>
      <c r="B18" s="1">
        <v>3.5729999999999998E-3</v>
      </c>
      <c r="C18" s="1">
        <v>1.004</v>
      </c>
      <c r="D18" s="1">
        <v>3.859E-4</v>
      </c>
      <c r="E18">
        <v>9.26</v>
      </c>
      <c r="F18" t="s">
        <v>119</v>
      </c>
      <c r="G18" t="s">
        <v>11</v>
      </c>
    </row>
    <row r="19" spans="1:7" x14ac:dyDescent="0.25">
      <c r="A19" t="s">
        <v>35</v>
      </c>
      <c r="B19" s="1">
        <v>-4.5110000000000001E-4</v>
      </c>
      <c r="C19" s="1">
        <v>0.99950000000000006</v>
      </c>
      <c r="D19" s="1">
        <v>2.0990000000000001E-4</v>
      </c>
      <c r="E19">
        <v>-2.149</v>
      </c>
      <c r="F19" s="1">
        <v>3.1609999999999999E-2</v>
      </c>
      <c r="G19" t="s">
        <v>131</v>
      </c>
    </row>
    <row r="20" spans="1:7" x14ac:dyDescent="0.25">
      <c r="A20" t="s">
        <v>36</v>
      </c>
      <c r="B20" s="1">
        <v>5.7819999999999996E-4</v>
      </c>
      <c r="C20" s="1">
        <v>1.0009999999999999</v>
      </c>
      <c r="D20" s="1">
        <v>9.7769999999999994E-5</v>
      </c>
      <c r="E20">
        <v>5.9139999999999997</v>
      </c>
      <c r="F20" s="1">
        <v>3.34E-9</v>
      </c>
      <c r="G20" t="s">
        <v>11</v>
      </c>
    </row>
    <row r="21" spans="1:7" x14ac:dyDescent="0.25">
      <c r="A21" t="s">
        <v>37</v>
      </c>
      <c r="B21" s="1">
        <v>-9.8099999999999993E-3</v>
      </c>
      <c r="C21" s="1">
        <v>0.99019999999999997</v>
      </c>
      <c r="D21" s="1">
        <v>1.873E-2</v>
      </c>
      <c r="E21">
        <v>-0.52400000000000002</v>
      </c>
      <c r="F21">
        <v>0.60052700000000003</v>
      </c>
    </row>
    <row r="22" spans="1:7" x14ac:dyDescent="0.25">
      <c r="A22" t="s">
        <v>38</v>
      </c>
      <c r="B22" s="1">
        <v>-3.5580000000000001E-2</v>
      </c>
      <c r="C22" s="1">
        <v>0.96499999999999997</v>
      </c>
      <c r="D22" s="1">
        <v>2.7480000000000001E-2</v>
      </c>
      <c r="E22">
        <v>-1.2949999999999999</v>
      </c>
      <c r="F22">
        <v>0.195301</v>
      </c>
    </row>
    <row r="23" spans="1:7" x14ac:dyDescent="0.25">
      <c r="A23" t="s">
        <v>40</v>
      </c>
      <c r="B23" s="1">
        <v>-0.2069</v>
      </c>
      <c r="C23" s="1">
        <v>0.81310000000000004</v>
      </c>
      <c r="D23" s="1">
        <v>2.912E-2</v>
      </c>
      <c r="E23">
        <v>-7.1059999999999999</v>
      </c>
      <c r="F23" s="1">
        <v>1.1999999999999999E-12</v>
      </c>
      <c r="G23" t="s">
        <v>11</v>
      </c>
    </row>
    <row r="24" spans="1:7" x14ac:dyDescent="0.25">
      <c r="A24" t="s">
        <v>41</v>
      </c>
      <c r="B24" s="1">
        <v>-0.1011</v>
      </c>
      <c r="C24" s="1">
        <v>0.90380000000000005</v>
      </c>
      <c r="D24" s="1">
        <v>2.402E-2</v>
      </c>
      <c r="E24">
        <v>-4.21</v>
      </c>
      <c r="F24" s="1">
        <v>2.55E-5</v>
      </c>
      <c r="G24" t="s">
        <v>11</v>
      </c>
    </row>
    <row r="25" spans="1:7" x14ac:dyDescent="0.25">
      <c r="A25" t="s">
        <v>39</v>
      </c>
      <c r="B25" s="1">
        <v>-0.12759999999999999</v>
      </c>
      <c r="C25" s="1">
        <v>0.88019999999999998</v>
      </c>
      <c r="D25" s="1">
        <v>2.6610000000000002E-2</v>
      </c>
      <c r="E25">
        <v>-4.7939999999999996</v>
      </c>
      <c r="F25" s="1">
        <v>1.6300000000000001E-6</v>
      </c>
      <c r="G25" t="s">
        <v>11</v>
      </c>
    </row>
    <row r="26" spans="1:7" x14ac:dyDescent="0.25">
      <c r="A26" t="s">
        <v>506</v>
      </c>
      <c r="B26" s="1">
        <v>-3.2870000000000003E-2</v>
      </c>
      <c r="C26" s="1">
        <v>0.9677</v>
      </c>
      <c r="D26" s="1">
        <v>2.3959999999999999E-2</v>
      </c>
      <c r="E26">
        <v>-1.3720000000000001</v>
      </c>
      <c r="F26" s="1">
        <v>0.170102</v>
      </c>
    </row>
    <row r="27" spans="1:7" x14ac:dyDescent="0.25">
      <c r="A27" t="s">
        <v>507</v>
      </c>
      <c r="B27" s="1">
        <v>-2.8799999999999999E-2</v>
      </c>
      <c r="C27" s="1">
        <v>0.97160000000000002</v>
      </c>
      <c r="D27" s="1">
        <v>2.9080000000000002E-2</v>
      </c>
      <c r="E27">
        <v>-0.99</v>
      </c>
      <c r="F27">
        <v>0.32207999999999998</v>
      </c>
    </row>
    <row r="28" spans="1:7" x14ac:dyDescent="0.25">
      <c r="A28" t="s">
        <v>508</v>
      </c>
      <c r="B28" s="1">
        <v>-1.9460000000000002E-2</v>
      </c>
      <c r="C28" s="1">
        <v>0.98070000000000002</v>
      </c>
      <c r="D28" s="1">
        <v>2.5950000000000001E-2</v>
      </c>
      <c r="E28">
        <v>-0.75</v>
      </c>
      <c r="F28" s="1">
        <v>0.45325799999999999</v>
      </c>
    </row>
    <row r="29" spans="1:7" x14ac:dyDescent="0.25">
      <c r="A29" t="s">
        <v>43</v>
      </c>
      <c r="B29" s="1">
        <v>-7.4410000000000004E-2</v>
      </c>
      <c r="C29" s="1">
        <v>0.92830000000000001</v>
      </c>
      <c r="D29" s="1">
        <v>6.5490000000000001E-3</v>
      </c>
      <c r="E29">
        <v>-11.362</v>
      </c>
      <c r="F29" t="s">
        <v>119</v>
      </c>
      <c r="G29" t="s">
        <v>11</v>
      </c>
    </row>
    <row r="30" spans="1:7" x14ac:dyDescent="0.25">
      <c r="A30" t="s">
        <v>44</v>
      </c>
      <c r="B30" s="1">
        <v>2.691E-2</v>
      </c>
      <c r="C30" s="1">
        <v>1.0269999999999999</v>
      </c>
      <c r="D30" s="1">
        <v>1.6070000000000001E-2</v>
      </c>
      <c r="E30">
        <v>1.675</v>
      </c>
      <c r="F30">
        <v>9.3974000000000002E-2</v>
      </c>
      <c r="G30" t="s">
        <v>42</v>
      </c>
    </row>
    <row r="31" spans="1:7" x14ac:dyDescent="0.25">
      <c r="A31" t="s">
        <v>134</v>
      </c>
      <c r="B31" s="1">
        <v>0.4728</v>
      </c>
      <c r="C31" s="1">
        <v>1.6040000000000001</v>
      </c>
      <c r="D31" s="1">
        <v>0.18740000000000001</v>
      </c>
      <c r="E31">
        <v>2.5219999999999998</v>
      </c>
      <c r="F31" s="1">
        <v>1.1656E-2</v>
      </c>
      <c r="G31" t="s">
        <v>131</v>
      </c>
    </row>
    <row r="32" spans="1:7" x14ac:dyDescent="0.25">
      <c r="A32" t="s">
        <v>148</v>
      </c>
      <c r="B32" s="1">
        <v>8.0530000000000004E-2</v>
      </c>
      <c r="C32" s="1">
        <v>1.0840000000000001</v>
      </c>
      <c r="D32" s="1">
        <v>0.21179999999999999</v>
      </c>
      <c r="E32">
        <v>0.38</v>
      </c>
      <c r="F32">
        <v>0.70376000000000005</v>
      </c>
    </row>
    <row r="33" spans="1:6" x14ac:dyDescent="0.25">
      <c r="A33" t="s">
        <v>46</v>
      </c>
      <c r="B33" s="1">
        <v>0.24890000000000001</v>
      </c>
      <c r="C33" s="1">
        <v>1.2829999999999999</v>
      </c>
      <c r="D33" s="1">
        <v>0.1971</v>
      </c>
      <c r="E33">
        <v>1.2629999999999999</v>
      </c>
      <c r="F33">
        <v>0.20661299999999999</v>
      </c>
    </row>
    <row r="34" spans="1:6" x14ac:dyDescent="0.25">
      <c r="A34" t="s">
        <v>132</v>
      </c>
      <c r="B34" s="1">
        <v>8.6959999999999996E-2</v>
      </c>
      <c r="C34" s="1">
        <v>1.091</v>
      </c>
      <c r="D34" s="1">
        <v>0.2021</v>
      </c>
      <c r="E34">
        <v>0.43</v>
      </c>
      <c r="F34">
        <v>0.666991</v>
      </c>
    </row>
    <row r="35" spans="1:6" x14ac:dyDescent="0.25">
      <c r="A35" t="s">
        <v>133</v>
      </c>
      <c r="B35" s="1">
        <v>0.25309999999999999</v>
      </c>
      <c r="C35" s="1">
        <v>1.288</v>
      </c>
      <c r="D35" s="1">
        <v>0.1981</v>
      </c>
      <c r="E35">
        <v>1.278</v>
      </c>
      <c r="F35">
        <v>0.20131099999999999</v>
      </c>
    </row>
    <row r="36" spans="1:6" x14ac:dyDescent="0.25">
      <c r="A36" t="s">
        <v>45</v>
      </c>
      <c r="B36" s="1">
        <v>0.36059999999999998</v>
      </c>
      <c r="C36" s="1">
        <v>1.4339999999999999</v>
      </c>
      <c r="D36" s="1">
        <v>0.26069999999999999</v>
      </c>
      <c r="E36">
        <v>1.383</v>
      </c>
      <c r="F36">
        <v>0.16664799999999999</v>
      </c>
    </row>
    <row r="37" spans="1:6" x14ac:dyDescent="0.25">
      <c r="A37" t="s">
        <v>106</v>
      </c>
      <c r="B37" s="1">
        <v>3.058E-2</v>
      </c>
      <c r="C37" s="1">
        <v>1.0309999999999999</v>
      </c>
      <c r="D37" s="1">
        <v>6.1859999999999998E-2</v>
      </c>
      <c r="E37">
        <v>0.49399999999999999</v>
      </c>
      <c r="F37">
        <v>0.621058</v>
      </c>
    </row>
    <row r="38" spans="1:6" x14ac:dyDescent="0.25">
      <c r="A38" t="s">
        <v>62</v>
      </c>
      <c r="B38" s="1">
        <v>5.5410000000000001E-2</v>
      </c>
      <c r="C38" s="1">
        <v>1.0569999999999999</v>
      </c>
      <c r="D38" s="1">
        <v>0.15809999999999999</v>
      </c>
      <c r="E38">
        <v>0.35099999999999998</v>
      </c>
      <c r="F38">
        <v>0.72595200000000004</v>
      </c>
    </row>
    <row r="39" spans="1:6" x14ac:dyDescent="0.25">
      <c r="A39" t="s">
        <v>65</v>
      </c>
      <c r="B39" s="1">
        <v>0.1489</v>
      </c>
      <c r="C39" s="1">
        <v>1.161</v>
      </c>
      <c r="D39" s="1">
        <v>0.18090000000000001</v>
      </c>
      <c r="E39">
        <v>0.82299999999999995</v>
      </c>
      <c r="F39">
        <v>0.410271</v>
      </c>
    </row>
    <row r="40" spans="1:6" x14ac:dyDescent="0.25">
      <c r="A40" t="s">
        <v>47</v>
      </c>
      <c r="B40" s="1">
        <v>0.1653</v>
      </c>
      <c r="C40" s="1">
        <v>1.18</v>
      </c>
      <c r="D40" s="1">
        <v>0.1908</v>
      </c>
      <c r="E40">
        <v>0.86599999999999999</v>
      </c>
      <c r="F40">
        <v>0.38627</v>
      </c>
    </row>
    <row r="41" spans="1:6" x14ac:dyDescent="0.25">
      <c r="A41" t="s">
        <v>61</v>
      </c>
      <c r="B41" s="1">
        <v>0.1416</v>
      </c>
      <c r="C41" s="1">
        <v>1.1519999999999999</v>
      </c>
      <c r="D41" s="1">
        <v>0.16070000000000001</v>
      </c>
      <c r="E41">
        <v>0.88100000000000001</v>
      </c>
      <c r="F41">
        <v>0.37817899999999999</v>
      </c>
    </row>
    <row r="42" spans="1:6" x14ac:dyDescent="0.25">
      <c r="A42" t="s">
        <v>67</v>
      </c>
      <c r="B42" s="1">
        <v>0.16569999999999999</v>
      </c>
      <c r="C42" s="1">
        <v>1.18</v>
      </c>
      <c r="D42" s="1">
        <v>0.16289999999999999</v>
      </c>
      <c r="E42">
        <v>1.018</v>
      </c>
      <c r="F42">
        <v>0.30890000000000001</v>
      </c>
    </row>
    <row r="43" spans="1:6" x14ac:dyDescent="0.25">
      <c r="A43" t="s">
        <v>53</v>
      </c>
      <c r="B43" s="1">
        <v>-0.1515</v>
      </c>
      <c r="C43" s="1">
        <v>0.85940000000000005</v>
      </c>
      <c r="D43" s="1">
        <v>0.28860000000000002</v>
      </c>
      <c r="E43">
        <v>-0.52500000000000002</v>
      </c>
      <c r="F43">
        <v>0.59945999999999999</v>
      </c>
    </row>
    <row r="44" spans="1:6" x14ac:dyDescent="0.25">
      <c r="A44" t="s">
        <v>57</v>
      </c>
      <c r="B44" s="1">
        <v>1.5049999999999999E-2</v>
      </c>
      <c r="C44" s="1">
        <v>1.0149999999999999</v>
      </c>
      <c r="D44" s="1">
        <v>0.18759999999999999</v>
      </c>
      <c r="E44">
        <v>0.08</v>
      </c>
      <c r="F44">
        <v>0.93608100000000005</v>
      </c>
    </row>
    <row r="45" spans="1:6" x14ac:dyDescent="0.25">
      <c r="A45" t="s">
        <v>64</v>
      </c>
      <c r="B45" s="1">
        <v>0.16370000000000001</v>
      </c>
      <c r="C45" s="1">
        <v>1.1779999999999999</v>
      </c>
      <c r="D45" s="1">
        <v>0.183</v>
      </c>
      <c r="E45">
        <v>0.89500000000000002</v>
      </c>
      <c r="F45">
        <v>0.37098999999999999</v>
      </c>
    </row>
    <row r="46" spans="1:6" x14ac:dyDescent="0.25">
      <c r="A46" t="s">
        <v>58</v>
      </c>
      <c r="B46" s="1">
        <v>0.16159999999999999</v>
      </c>
      <c r="C46" s="1">
        <v>1.175</v>
      </c>
      <c r="D46" s="1">
        <v>0.16450000000000001</v>
      </c>
      <c r="E46">
        <v>0.98199999999999998</v>
      </c>
      <c r="F46">
        <v>0.326013</v>
      </c>
    </row>
    <row r="47" spans="1:6" x14ac:dyDescent="0.25">
      <c r="A47" t="s">
        <v>52</v>
      </c>
      <c r="B47" s="1">
        <v>5.9150000000000001E-3</v>
      </c>
      <c r="C47" s="1">
        <v>1.006</v>
      </c>
      <c r="D47" s="1">
        <v>0.21859999999999999</v>
      </c>
      <c r="E47">
        <v>2.7E-2</v>
      </c>
      <c r="F47">
        <v>0.97841100000000003</v>
      </c>
    </row>
    <row r="48" spans="1:6" x14ac:dyDescent="0.25">
      <c r="A48" t="s">
        <v>60</v>
      </c>
      <c r="B48" s="1">
        <v>0.1326</v>
      </c>
      <c r="C48" s="1">
        <v>1.1419999999999999</v>
      </c>
      <c r="D48" s="1">
        <v>0.17180000000000001</v>
      </c>
      <c r="E48">
        <v>0.77200000000000002</v>
      </c>
      <c r="F48">
        <v>0.44038100000000002</v>
      </c>
    </row>
    <row r="49" spans="1:7" x14ac:dyDescent="0.25">
      <c r="A49" t="s">
        <v>54</v>
      </c>
      <c r="B49" s="1">
        <v>0.13739999999999999</v>
      </c>
      <c r="C49" s="1">
        <v>1.147</v>
      </c>
      <c r="D49" s="1">
        <v>0.18290000000000001</v>
      </c>
      <c r="E49">
        <v>0.751</v>
      </c>
      <c r="F49">
        <v>0.45253599999999999</v>
      </c>
    </row>
    <row r="50" spans="1:7" x14ac:dyDescent="0.25">
      <c r="A50" t="s">
        <v>56</v>
      </c>
      <c r="B50" s="1">
        <v>0.1575</v>
      </c>
      <c r="C50" s="1">
        <v>1.171</v>
      </c>
      <c r="D50" s="1">
        <v>0.18440000000000001</v>
      </c>
      <c r="E50">
        <v>0.85399999999999998</v>
      </c>
      <c r="F50">
        <v>0.393202</v>
      </c>
    </row>
    <row r="51" spans="1:7" x14ac:dyDescent="0.25">
      <c r="A51" t="s">
        <v>48</v>
      </c>
      <c r="B51" s="1">
        <v>0.13669999999999999</v>
      </c>
      <c r="C51" s="1">
        <v>1.1459999999999999</v>
      </c>
      <c r="D51" s="1">
        <v>0.2092</v>
      </c>
      <c r="E51">
        <v>0.65400000000000003</v>
      </c>
      <c r="F51">
        <v>0.51335699999999995</v>
      </c>
    </row>
    <row r="52" spans="1:7" x14ac:dyDescent="0.25">
      <c r="A52" t="s">
        <v>55</v>
      </c>
      <c r="B52" s="1">
        <v>-4.5539999999999999E-3</v>
      </c>
      <c r="C52" s="1">
        <v>0.99550000000000005</v>
      </c>
      <c r="D52" s="1">
        <v>0.1923</v>
      </c>
      <c r="E52">
        <v>-2.4E-2</v>
      </c>
      <c r="F52">
        <v>0.981105</v>
      </c>
    </row>
    <row r="53" spans="1:7" x14ac:dyDescent="0.25">
      <c r="A53" t="s">
        <v>51</v>
      </c>
      <c r="B53" s="1">
        <v>-0.307</v>
      </c>
      <c r="C53" s="1">
        <v>0.73570000000000002</v>
      </c>
      <c r="D53" s="1">
        <v>0.31059999999999999</v>
      </c>
      <c r="E53">
        <v>-0.98799999999999999</v>
      </c>
      <c r="F53">
        <v>0.32301999999999997</v>
      </c>
    </row>
    <row r="54" spans="1:7" x14ac:dyDescent="0.25">
      <c r="A54" t="s">
        <v>66</v>
      </c>
      <c r="B54" s="1">
        <v>0.17019999999999999</v>
      </c>
      <c r="C54" s="1">
        <v>1.1859999999999999</v>
      </c>
      <c r="D54" s="1">
        <v>0.16769999999999999</v>
      </c>
      <c r="E54">
        <v>1.0149999999999999</v>
      </c>
      <c r="F54">
        <v>0.30998500000000001</v>
      </c>
    </row>
    <row r="55" spans="1:7" x14ac:dyDescent="0.25">
      <c r="A55" t="s">
        <v>59</v>
      </c>
      <c r="B55" s="1">
        <v>0.15679999999999999</v>
      </c>
      <c r="C55" s="1">
        <v>1.17</v>
      </c>
      <c r="D55" s="1">
        <v>0.16619999999999999</v>
      </c>
      <c r="E55">
        <v>0.94299999999999995</v>
      </c>
      <c r="F55">
        <v>0.34545500000000001</v>
      </c>
    </row>
    <row r="56" spans="1:7" x14ac:dyDescent="0.25">
      <c r="A56" t="s">
        <v>49</v>
      </c>
      <c r="B56" s="1">
        <v>-4.3380000000000002E-2</v>
      </c>
      <c r="C56" s="1">
        <v>0.95750000000000002</v>
      </c>
      <c r="D56" s="1">
        <v>0.23430000000000001</v>
      </c>
      <c r="E56">
        <v>-0.185</v>
      </c>
      <c r="F56">
        <v>0.85309100000000004</v>
      </c>
    </row>
    <row r="57" spans="1:7" x14ac:dyDescent="0.25">
      <c r="A57" t="s">
        <v>63</v>
      </c>
      <c r="B57" s="1">
        <v>0.27210000000000001</v>
      </c>
      <c r="C57" s="1">
        <v>1.3129999999999999</v>
      </c>
      <c r="D57" s="1">
        <v>0.26600000000000001</v>
      </c>
      <c r="E57">
        <v>1.0229999999999999</v>
      </c>
      <c r="F57">
        <v>0.30636999999999998</v>
      </c>
    </row>
    <row r="58" spans="1:7" x14ac:dyDescent="0.25">
      <c r="A58" t="s">
        <v>50</v>
      </c>
      <c r="B58" s="1">
        <v>-0.15340000000000001</v>
      </c>
      <c r="C58" s="1">
        <v>0.85780000000000001</v>
      </c>
      <c r="D58" s="1">
        <v>0.2324</v>
      </c>
      <c r="E58">
        <v>-0.66</v>
      </c>
      <c r="F58">
        <v>0.50921400000000006</v>
      </c>
    </row>
    <row r="59" spans="1:7" x14ac:dyDescent="0.25">
      <c r="A59" t="s">
        <v>75</v>
      </c>
      <c r="B59" s="1">
        <v>-0.80189999999999995</v>
      </c>
      <c r="C59" s="1">
        <v>0.44850000000000001</v>
      </c>
      <c r="D59" s="1">
        <v>0.25119999999999998</v>
      </c>
      <c r="E59">
        <v>-3.1920000000000002</v>
      </c>
      <c r="F59">
        <v>1.415E-3</v>
      </c>
      <c r="G59" t="s">
        <v>22</v>
      </c>
    </row>
    <row r="60" spans="1:7" x14ac:dyDescent="0.25">
      <c r="A60" t="s">
        <v>77</v>
      </c>
      <c r="B60" s="1">
        <v>-0.72519999999999996</v>
      </c>
      <c r="C60" s="1">
        <v>0.48420000000000002</v>
      </c>
      <c r="D60" s="1">
        <v>0.24060000000000001</v>
      </c>
      <c r="E60">
        <v>-3.0139999999999998</v>
      </c>
      <c r="F60">
        <v>2.5790000000000001E-3</v>
      </c>
      <c r="G60" t="s">
        <v>22</v>
      </c>
    </row>
    <row r="61" spans="1:7" x14ac:dyDescent="0.25">
      <c r="A61" t="s">
        <v>74</v>
      </c>
      <c r="B61" s="1">
        <v>-0.78129999999999999</v>
      </c>
      <c r="C61" s="1">
        <v>0.45779999999999998</v>
      </c>
      <c r="D61" s="1">
        <v>0.2387</v>
      </c>
      <c r="E61">
        <v>-3.2730000000000001</v>
      </c>
      <c r="F61">
        <v>1.0640000000000001E-3</v>
      </c>
      <c r="G61" t="s">
        <v>22</v>
      </c>
    </row>
    <row r="62" spans="1:7" x14ac:dyDescent="0.25">
      <c r="A62" t="s">
        <v>79</v>
      </c>
      <c r="B62" s="1">
        <v>-0.75190000000000001</v>
      </c>
      <c r="C62" s="1">
        <v>0.47149999999999997</v>
      </c>
      <c r="D62" s="1">
        <v>0.2361</v>
      </c>
      <c r="E62">
        <v>-3.1840000000000002</v>
      </c>
      <c r="F62">
        <v>1.4530000000000001E-3</v>
      </c>
      <c r="G62" t="s">
        <v>22</v>
      </c>
    </row>
    <row r="63" spans="1:7" x14ac:dyDescent="0.25">
      <c r="A63" t="s">
        <v>78</v>
      </c>
      <c r="B63" s="1">
        <v>-0.69769999999999999</v>
      </c>
      <c r="C63" s="1">
        <v>0.49769999999999998</v>
      </c>
      <c r="D63" s="1">
        <v>0.23430000000000001</v>
      </c>
      <c r="E63">
        <v>-2.9780000000000002</v>
      </c>
      <c r="F63">
        <v>2.8990000000000001E-3</v>
      </c>
      <c r="G63" t="s">
        <v>22</v>
      </c>
    </row>
    <row r="64" spans="1:7" x14ac:dyDescent="0.25">
      <c r="A64" t="s">
        <v>76</v>
      </c>
      <c r="B64" s="1">
        <v>-0.71060000000000001</v>
      </c>
      <c r="C64" s="1">
        <v>0.4914</v>
      </c>
      <c r="D64" s="1">
        <v>0.2457</v>
      </c>
      <c r="E64">
        <v>-2.8919999999999999</v>
      </c>
      <c r="F64">
        <v>3.8270000000000001E-3</v>
      </c>
      <c r="G64" t="s">
        <v>22</v>
      </c>
    </row>
    <row r="65" spans="1:7" x14ac:dyDescent="0.25">
      <c r="A65" t="s">
        <v>70</v>
      </c>
      <c r="B65" s="1">
        <v>-0.66549999999999998</v>
      </c>
      <c r="C65" s="1">
        <v>0.51400000000000001</v>
      </c>
      <c r="D65" s="1">
        <v>0.25069999999999998</v>
      </c>
      <c r="E65">
        <v>-2.6539999999999999</v>
      </c>
      <c r="F65">
        <v>7.9450000000000007E-3</v>
      </c>
      <c r="G65" t="s">
        <v>22</v>
      </c>
    </row>
    <row r="66" spans="1:7" x14ac:dyDescent="0.25">
      <c r="A66" t="s">
        <v>84</v>
      </c>
      <c r="B66" s="1">
        <v>-0.79830000000000001</v>
      </c>
      <c r="C66" s="1">
        <v>0.4501</v>
      </c>
      <c r="D66" s="1">
        <v>0.25309999999999999</v>
      </c>
      <c r="E66">
        <v>-3.1539999999999999</v>
      </c>
      <c r="F66">
        <v>1.609E-3</v>
      </c>
      <c r="G66" t="s">
        <v>22</v>
      </c>
    </row>
    <row r="67" spans="1:7" x14ac:dyDescent="0.25">
      <c r="A67" t="s">
        <v>72</v>
      </c>
      <c r="B67" s="1">
        <v>-0.65859999999999996</v>
      </c>
      <c r="C67" s="1">
        <v>0.51759999999999995</v>
      </c>
      <c r="D67" s="1">
        <v>0.23710000000000001</v>
      </c>
      <c r="E67">
        <v>-2.778</v>
      </c>
      <c r="F67">
        <v>5.4710000000000002E-3</v>
      </c>
      <c r="G67" t="s">
        <v>22</v>
      </c>
    </row>
    <row r="68" spans="1:7" x14ac:dyDescent="0.25">
      <c r="A68" t="s">
        <v>71</v>
      </c>
      <c r="B68" s="1">
        <v>-0.64759999999999995</v>
      </c>
      <c r="C68" s="1">
        <v>0.52329999999999999</v>
      </c>
      <c r="D68" s="1">
        <v>0.24709999999999999</v>
      </c>
      <c r="E68">
        <v>-2.621</v>
      </c>
      <c r="F68">
        <v>8.7799999999999996E-3</v>
      </c>
      <c r="G68" t="s">
        <v>22</v>
      </c>
    </row>
    <row r="69" spans="1:7" x14ac:dyDescent="0.25">
      <c r="A69" t="s">
        <v>68</v>
      </c>
      <c r="B69" s="1">
        <v>-0.43319999999999997</v>
      </c>
      <c r="C69" s="1">
        <v>0.64839999999999998</v>
      </c>
      <c r="D69" s="1">
        <v>0.27579999999999999</v>
      </c>
      <c r="E69">
        <v>-1.571</v>
      </c>
      <c r="F69">
        <v>0.11619</v>
      </c>
    </row>
    <row r="70" spans="1:7" x14ac:dyDescent="0.25">
      <c r="A70" t="s">
        <v>81</v>
      </c>
      <c r="B70" s="1">
        <v>-0.77739999999999998</v>
      </c>
      <c r="C70" s="1">
        <v>0.45960000000000001</v>
      </c>
      <c r="D70" s="1">
        <v>0.24410000000000001</v>
      </c>
      <c r="E70">
        <v>-3.1850000000000001</v>
      </c>
      <c r="F70">
        <v>1.449E-3</v>
      </c>
      <c r="G70" t="s">
        <v>22</v>
      </c>
    </row>
    <row r="71" spans="1:7" x14ac:dyDescent="0.25">
      <c r="A71" t="s">
        <v>80</v>
      </c>
      <c r="B71" s="1">
        <v>-0.5827</v>
      </c>
      <c r="C71" s="1">
        <v>0.55840000000000001</v>
      </c>
      <c r="D71" s="1">
        <v>0.25119999999999998</v>
      </c>
      <c r="E71">
        <v>-2.319</v>
      </c>
      <c r="F71">
        <v>2.0379000000000001E-2</v>
      </c>
      <c r="G71" t="s">
        <v>131</v>
      </c>
    </row>
    <row r="72" spans="1:7" x14ac:dyDescent="0.25">
      <c r="A72" t="s">
        <v>82</v>
      </c>
      <c r="B72" s="1">
        <v>-0.84130000000000005</v>
      </c>
      <c r="C72" s="1">
        <v>0.43109999999999998</v>
      </c>
      <c r="D72" s="1">
        <v>0.24809999999999999</v>
      </c>
      <c r="E72">
        <v>-3.391</v>
      </c>
      <c r="F72">
        <v>6.9800000000000005E-4</v>
      </c>
      <c r="G72" t="s">
        <v>11</v>
      </c>
    </row>
    <row r="73" spans="1:7" x14ac:dyDescent="0.25">
      <c r="A73" t="s">
        <v>83</v>
      </c>
      <c r="B73" s="1">
        <v>-0.53810000000000002</v>
      </c>
      <c r="C73" s="1">
        <v>0.58389999999999997</v>
      </c>
      <c r="D73" s="1">
        <v>0.44600000000000001</v>
      </c>
      <c r="E73">
        <v>-1.2070000000000001</v>
      </c>
      <c r="F73">
        <v>0.2276</v>
      </c>
    </row>
    <row r="74" spans="1:7" x14ac:dyDescent="0.25">
      <c r="A74" t="s">
        <v>69</v>
      </c>
      <c r="B74" s="1">
        <v>-1.071</v>
      </c>
      <c r="C74" s="1">
        <v>0.34260000000000002</v>
      </c>
      <c r="D74" s="1">
        <v>0.31</v>
      </c>
      <c r="E74">
        <v>-3.456</v>
      </c>
      <c r="F74">
        <v>5.4900000000000001E-4</v>
      </c>
      <c r="G74" t="s">
        <v>11</v>
      </c>
    </row>
    <row r="75" spans="1:7" x14ac:dyDescent="0.25">
      <c r="A75" t="s">
        <v>73</v>
      </c>
      <c r="B75" s="1">
        <v>-0.70189999999999997</v>
      </c>
      <c r="C75" s="1">
        <v>0.49559999999999998</v>
      </c>
      <c r="D75" s="1">
        <v>0.36630000000000001</v>
      </c>
      <c r="E75">
        <v>-1.9159999999999999</v>
      </c>
      <c r="F75">
        <v>5.5319E-2</v>
      </c>
      <c r="G75" t="s">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P78"/>
  <sheetViews>
    <sheetView topLeftCell="A16" workbookViewId="0">
      <selection activeCell="B29" sqref="B29"/>
    </sheetView>
  </sheetViews>
  <sheetFormatPr defaultRowHeight="15" x14ac:dyDescent="0.25"/>
  <cols>
    <col min="6" max="6" width="8.28515625" bestFit="1" customWidth="1"/>
    <col min="7" max="7" width="4" bestFit="1" customWidth="1"/>
  </cols>
  <sheetData>
    <row r="1" spans="1:16" x14ac:dyDescent="0.25">
      <c r="A1" t="s">
        <v>120</v>
      </c>
      <c r="B1">
        <v>-5.16265235E-2</v>
      </c>
      <c r="C1">
        <v>0.94968350000000001</v>
      </c>
      <c r="D1">
        <v>6.2428314999999998E-2</v>
      </c>
      <c r="E1">
        <v>-0.83</v>
      </c>
      <c r="F1" s="1">
        <v>0.41</v>
      </c>
      <c r="G1" t="str">
        <f t="shared" ref="G1:G64" si="0">IF(F1&lt;0.001,"***",IF(F1&lt;0.01,"**",IF(F1&lt;0.05,"*",IF(F1&lt;0.1,"^",""))))</f>
        <v/>
      </c>
      <c r="J1" t="s">
        <v>120</v>
      </c>
      <c r="K1" s="1">
        <v>-4.071263E-2</v>
      </c>
      <c r="L1">
        <v>0.96010499999999999</v>
      </c>
      <c r="M1">
        <v>6.3925143200000006E-2</v>
      </c>
      <c r="N1">
        <v>-0.64</v>
      </c>
      <c r="O1" s="1">
        <v>0.52</v>
      </c>
      <c r="P1" t="str">
        <f t="shared" ref="P1:P64" si="1">IF(O1&lt;0.001,"***",IF(O1&lt;0.01,"**",IF(O1&lt;0.05,"*",IF(O1&lt;0.1,"^",""))))</f>
        <v/>
      </c>
    </row>
    <row r="2" spans="1:16" x14ac:dyDescent="0.25">
      <c r="A2" t="s">
        <v>10</v>
      </c>
      <c r="B2">
        <v>-1.89652152E-2</v>
      </c>
      <c r="C2">
        <v>0.98121349999999996</v>
      </c>
      <c r="D2">
        <v>2.5178372800000001E-2</v>
      </c>
      <c r="E2">
        <v>-0.75</v>
      </c>
      <c r="F2" s="1">
        <v>0.45</v>
      </c>
      <c r="G2" t="str">
        <f t="shared" si="0"/>
        <v/>
      </c>
      <c r="J2" t="s">
        <v>10</v>
      </c>
      <c r="K2" s="1">
        <v>-2.1087180000000001E-2</v>
      </c>
      <c r="L2" s="1">
        <v>0.97913360000000005</v>
      </c>
      <c r="M2">
        <v>2.5334025E-2</v>
      </c>
      <c r="N2">
        <v>-0.83</v>
      </c>
      <c r="O2" s="1">
        <v>0.41</v>
      </c>
      <c r="P2" t="str">
        <f t="shared" si="1"/>
        <v/>
      </c>
    </row>
    <row r="3" spans="1:16" x14ac:dyDescent="0.25">
      <c r="A3" t="s">
        <v>12</v>
      </c>
      <c r="B3">
        <v>-7.3980316700000007E-2</v>
      </c>
      <c r="C3">
        <v>0.92869000000000002</v>
      </c>
      <c r="D3">
        <v>2.98392151E-2</v>
      </c>
      <c r="E3">
        <v>-2.48</v>
      </c>
      <c r="F3" s="1">
        <v>1.2999999999999999E-2</v>
      </c>
      <c r="G3" t="str">
        <f t="shared" si="0"/>
        <v>*</v>
      </c>
      <c r="J3" t="s">
        <v>12</v>
      </c>
      <c r="K3" s="1">
        <v>-7.491399E-2</v>
      </c>
      <c r="L3" s="1">
        <v>0.92782330000000002</v>
      </c>
      <c r="M3">
        <v>2.99528435E-2</v>
      </c>
      <c r="N3">
        <v>-2.5</v>
      </c>
      <c r="O3" s="1">
        <v>1.2E-2</v>
      </c>
      <c r="P3" t="str">
        <f t="shared" si="1"/>
        <v>*</v>
      </c>
    </row>
    <row r="4" spans="1:16" x14ac:dyDescent="0.25">
      <c r="A4" t="s">
        <v>127</v>
      </c>
      <c r="B4">
        <v>8.6422930999999995E-2</v>
      </c>
      <c r="C4">
        <v>1.0902673000000001</v>
      </c>
      <c r="D4">
        <v>2.4522898099999999E-2</v>
      </c>
      <c r="E4">
        <v>3.52</v>
      </c>
      <c r="F4" s="1">
        <v>4.2000000000000002E-4</v>
      </c>
      <c r="G4" t="str">
        <f t="shared" si="0"/>
        <v>***</v>
      </c>
      <c r="J4" t="s">
        <v>127</v>
      </c>
      <c r="K4" s="1">
        <v>8.4331169999999997E-2</v>
      </c>
      <c r="L4" s="1">
        <v>1.0879890999999999</v>
      </c>
      <c r="M4">
        <v>2.4641315099999998E-2</v>
      </c>
      <c r="N4">
        <v>3.42</v>
      </c>
      <c r="O4" s="1">
        <v>6.2E-4</v>
      </c>
      <c r="P4" t="str">
        <f t="shared" si="1"/>
        <v>***</v>
      </c>
    </row>
    <row r="5" spans="1:16" x14ac:dyDescent="0.25">
      <c r="A5" t="s">
        <v>24</v>
      </c>
      <c r="B5">
        <v>-2.11546328E-2</v>
      </c>
      <c r="C5">
        <v>0.97906760000000004</v>
      </c>
      <c r="D5">
        <v>3.1891746200000001E-2</v>
      </c>
      <c r="E5">
        <v>-0.66</v>
      </c>
      <c r="F5" s="1">
        <v>0.51</v>
      </c>
      <c r="G5" t="str">
        <f t="shared" si="0"/>
        <v/>
      </c>
      <c r="J5" t="s">
        <v>24</v>
      </c>
      <c r="K5" s="1">
        <v>-1.8316490000000001E-2</v>
      </c>
      <c r="L5" s="1">
        <v>0.98185020000000001</v>
      </c>
      <c r="M5">
        <v>3.19834331E-2</v>
      </c>
      <c r="N5">
        <v>-0.56999999999999995</v>
      </c>
      <c r="O5" s="1">
        <v>0.56999999999999995</v>
      </c>
      <c r="P5" t="str">
        <f t="shared" si="1"/>
        <v/>
      </c>
    </row>
    <row r="6" spans="1:16" x14ac:dyDescent="0.25">
      <c r="A6" t="s">
        <v>23</v>
      </c>
      <c r="B6">
        <v>-0.19625618110000001</v>
      </c>
      <c r="C6">
        <v>0.82180169999999997</v>
      </c>
      <c r="D6">
        <v>2.9397085E-2</v>
      </c>
      <c r="E6">
        <v>-6.68</v>
      </c>
      <c r="F6" s="1">
        <v>2.5000000000000001E-11</v>
      </c>
      <c r="G6" t="str">
        <f t="shared" si="0"/>
        <v>***</v>
      </c>
      <c r="J6" t="s">
        <v>23</v>
      </c>
      <c r="K6" s="1">
        <v>-0.18959290000000001</v>
      </c>
      <c r="L6" s="1">
        <v>0.82729580000000003</v>
      </c>
      <c r="M6">
        <v>2.94983012E-2</v>
      </c>
      <c r="N6">
        <v>-6.43</v>
      </c>
      <c r="O6" s="1">
        <v>1.2999999999999999E-10</v>
      </c>
      <c r="P6" t="str">
        <f t="shared" si="1"/>
        <v>***</v>
      </c>
    </row>
    <row r="7" spans="1:16" x14ac:dyDescent="0.25">
      <c r="A7" t="s">
        <v>25</v>
      </c>
      <c r="B7">
        <v>2.4398910499999999E-2</v>
      </c>
      <c r="C7">
        <v>1.024699</v>
      </c>
      <c r="D7">
        <v>3.2172287199999997E-2</v>
      </c>
      <c r="E7" s="1">
        <v>0.76</v>
      </c>
      <c r="F7" s="1">
        <v>0.45</v>
      </c>
      <c r="G7" t="str">
        <f t="shared" si="0"/>
        <v/>
      </c>
      <c r="J7" t="s">
        <v>25</v>
      </c>
      <c r="K7" s="1">
        <v>2.6681E-2</v>
      </c>
      <c r="L7" s="1">
        <v>1.0270401</v>
      </c>
      <c r="M7">
        <v>3.2154112200000001E-2</v>
      </c>
      <c r="N7">
        <v>0.83</v>
      </c>
      <c r="O7" s="1">
        <v>0.41</v>
      </c>
      <c r="P7" t="str">
        <f t="shared" si="1"/>
        <v/>
      </c>
    </row>
    <row r="8" spans="1:16" x14ac:dyDescent="0.25">
      <c r="A8" t="s">
        <v>26</v>
      </c>
      <c r="B8">
        <v>-0.1007667107</v>
      </c>
      <c r="C8">
        <v>0.9041439</v>
      </c>
      <c r="D8">
        <v>5.6046913699999999E-2</v>
      </c>
      <c r="E8">
        <v>-1.8</v>
      </c>
      <c r="F8" s="1">
        <v>7.1999999999999995E-2</v>
      </c>
      <c r="G8" t="str">
        <f t="shared" si="0"/>
        <v>^</v>
      </c>
      <c r="J8" t="s">
        <v>26</v>
      </c>
      <c r="K8" s="1">
        <v>-9.4853069999999998E-2</v>
      </c>
      <c r="L8" s="1">
        <v>0.90950660000000005</v>
      </c>
      <c r="M8">
        <v>5.6024476699999999E-2</v>
      </c>
      <c r="N8">
        <v>-1.69</v>
      </c>
      <c r="O8" s="1">
        <v>0.09</v>
      </c>
      <c r="P8" t="str">
        <f t="shared" si="1"/>
        <v>^</v>
      </c>
    </row>
    <row r="9" spans="1:16" x14ac:dyDescent="0.25">
      <c r="A9" t="s">
        <v>30</v>
      </c>
      <c r="B9">
        <v>0.2035378176</v>
      </c>
      <c r="C9">
        <v>1.2257315</v>
      </c>
      <c r="D9">
        <v>3.27466878E-2</v>
      </c>
      <c r="E9">
        <v>6.22</v>
      </c>
      <c r="F9" s="1">
        <v>5.1E-10</v>
      </c>
      <c r="G9" t="str">
        <f t="shared" si="0"/>
        <v>***</v>
      </c>
      <c r="J9" t="s">
        <v>30</v>
      </c>
      <c r="K9" s="1">
        <v>0.18056839999999999</v>
      </c>
      <c r="L9" s="1">
        <v>1.1978981</v>
      </c>
      <c r="M9">
        <v>3.3569097899999997E-2</v>
      </c>
      <c r="N9">
        <v>5.38</v>
      </c>
      <c r="O9" s="1">
        <v>7.4999999999999997E-8</v>
      </c>
      <c r="P9" t="str">
        <f t="shared" si="1"/>
        <v>***</v>
      </c>
    </row>
    <row r="10" spans="1:16" x14ac:dyDescent="0.25">
      <c r="A10" t="s">
        <v>27</v>
      </c>
      <c r="B10">
        <v>0.16581933460000001</v>
      </c>
      <c r="C10">
        <v>1.1803598</v>
      </c>
      <c r="D10">
        <v>4.9577890200000002E-2</v>
      </c>
      <c r="E10" s="1">
        <v>3.34</v>
      </c>
      <c r="F10" s="1">
        <v>8.1999999999999998E-4</v>
      </c>
      <c r="G10" t="str">
        <f t="shared" si="0"/>
        <v>***</v>
      </c>
      <c r="J10" t="s">
        <v>27</v>
      </c>
      <c r="K10" s="1">
        <v>0.14668</v>
      </c>
      <c r="L10" s="1">
        <v>1.1579834</v>
      </c>
      <c r="M10">
        <v>5.0146468700000002E-2</v>
      </c>
      <c r="N10">
        <v>2.93</v>
      </c>
      <c r="O10" s="1">
        <v>3.3999999999999998E-3</v>
      </c>
      <c r="P10" t="str">
        <f t="shared" si="1"/>
        <v>**</v>
      </c>
    </row>
    <row r="11" spans="1:16" x14ac:dyDescent="0.25">
      <c r="A11" t="s">
        <v>29</v>
      </c>
      <c r="B11">
        <v>0.103928353</v>
      </c>
      <c r="C11">
        <v>1.109521</v>
      </c>
      <c r="D11">
        <v>2.9701548500000001E-2</v>
      </c>
      <c r="E11">
        <v>3.5</v>
      </c>
      <c r="F11" s="1">
        <v>4.6999999999999999E-4</v>
      </c>
      <c r="G11" t="str">
        <f t="shared" si="0"/>
        <v>***</v>
      </c>
      <c r="J11" t="s">
        <v>29</v>
      </c>
      <c r="K11" s="1">
        <v>7.6918520000000004E-2</v>
      </c>
      <c r="L11" s="1">
        <v>1.0799540999999999</v>
      </c>
      <c r="M11">
        <v>3.0396666400000001E-2</v>
      </c>
      <c r="N11">
        <v>2.5299999999999998</v>
      </c>
      <c r="O11" s="1">
        <v>1.0999999999999999E-2</v>
      </c>
      <c r="P11" t="str">
        <f t="shared" si="1"/>
        <v>*</v>
      </c>
    </row>
    <row r="12" spans="1:16" x14ac:dyDescent="0.25">
      <c r="A12" t="s">
        <v>28</v>
      </c>
      <c r="B12">
        <v>9.7794341699999995E-2</v>
      </c>
      <c r="C12">
        <v>1.1027359999999999</v>
      </c>
      <c r="D12">
        <v>7.5437514999999997E-2</v>
      </c>
      <c r="E12">
        <v>1.3</v>
      </c>
      <c r="F12" s="1">
        <v>0.19</v>
      </c>
      <c r="G12" t="str">
        <f t="shared" si="0"/>
        <v/>
      </c>
      <c r="J12" t="s">
        <v>28</v>
      </c>
      <c r="K12" s="1">
        <v>8.1717239999999997E-2</v>
      </c>
      <c r="L12" s="1">
        <v>1.0851489000000001</v>
      </c>
      <c r="M12">
        <v>7.5809003400000005E-2</v>
      </c>
      <c r="N12">
        <v>1.08</v>
      </c>
      <c r="O12" s="1">
        <v>0.28000000000000003</v>
      </c>
      <c r="P12" t="str">
        <f t="shared" si="1"/>
        <v/>
      </c>
    </row>
    <row r="13" spans="1:16" x14ac:dyDescent="0.25">
      <c r="A13" t="s">
        <v>176</v>
      </c>
      <c r="B13">
        <v>-6.3152204700000006E-2</v>
      </c>
      <c r="C13">
        <v>0.93880059999999999</v>
      </c>
      <c r="D13">
        <v>3.3814920499999998E-2</v>
      </c>
      <c r="E13">
        <v>-1.87</v>
      </c>
      <c r="F13" s="1">
        <v>6.2E-2</v>
      </c>
      <c r="G13" t="str">
        <f t="shared" si="0"/>
        <v>^</v>
      </c>
      <c r="J13" t="s">
        <v>176</v>
      </c>
      <c r="K13" s="1">
        <v>-5.1751539999999999E-2</v>
      </c>
      <c r="L13" s="1">
        <v>0.94956479999999999</v>
      </c>
      <c r="M13">
        <v>3.3881543399999998E-2</v>
      </c>
      <c r="N13">
        <v>-1.53</v>
      </c>
      <c r="O13" s="1">
        <v>0.13</v>
      </c>
      <c r="P13" t="str">
        <f t="shared" si="1"/>
        <v/>
      </c>
    </row>
    <row r="14" spans="1:16" x14ac:dyDescent="0.25">
      <c r="A14" t="s">
        <v>31</v>
      </c>
      <c r="B14">
        <v>-4.8058249099999999E-2</v>
      </c>
      <c r="C14">
        <v>0.95307830000000004</v>
      </c>
      <c r="D14">
        <v>7.0225881999999998E-3</v>
      </c>
      <c r="E14">
        <v>-6.84</v>
      </c>
      <c r="F14" s="1">
        <v>7.6999999999999999E-12</v>
      </c>
      <c r="G14" t="str">
        <f t="shared" si="0"/>
        <v>***</v>
      </c>
      <c r="J14" t="s">
        <v>31</v>
      </c>
      <c r="K14" s="1">
        <v>-5.3770600000000002E-2</v>
      </c>
      <c r="L14" s="1">
        <v>0.94764950000000003</v>
      </c>
      <c r="M14">
        <v>7.1223715000000003E-3</v>
      </c>
      <c r="N14">
        <v>-7.55</v>
      </c>
      <c r="O14" s="1">
        <v>4.4000000000000002E-14</v>
      </c>
      <c r="P14" t="str">
        <f t="shared" si="1"/>
        <v>***</v>
      </c>
    </row>
    <row r="15" spans="1:16" x14ac:dyDescent="0.25">
      <c r="A15" t="s">
        <v>32</v>
      </c>
      <c r="B15">
        <v>1.9983312999999999E-2</v>
      </c>
      <c r="C15">
        <v>1.0201842999999999</v>
      </c>
      <c r="D15">
        <v>1.52097621E-2</v>
      </c>
      <c r="E15" s="1">
        <v>1.31</v>
      </c>
      <c r="F15" s="1">
        <v>0.19</v>
      </c>
      <c r="G15" t="str">
        <f t="shared" si="0"/>
        <v/>
      </c>
      <c r="J15" t="s">
        <v>32</v>
      </c>
      <c r="K15" s="1">
        <v>1.6701000000000001E-2</v>
      </c>
      <c r="L15" s="1">
        <v>1.0168412</v>
      </c>
      <c r="M15">
        <v>1.52776354E-2</v>
      </c>
      <c r="N15">
        <v>1.0900000000000001</v>
      </c>
      <c r="O15" s="1">
        <v>0.27</v>
      </c>
      <c r="P15" t="str">
        <f t="shared" si="1"/>
        <v/>
      </c>
    </row>
    <row r="16" spans="1:16" x14ac:dyDescent="0.25">
      <c r="A16" t="s">
        <v>33</v>
      </c>
      <c r="B16">
        <v>1.54280936E-2</v>
      </c>
      <c r="C16">
        <v>1.0155476999999999</v>
      </c>
      <c r="D16">
        <v>4.0071196999999998E-3</v>
      </c>
      <c r="E16">
        <v>3.85</v>
      </c>
      <c r="F16" s="1">
        <v>1.2E-4</v>
      </c>
      <c r="G16" t="str">
        <f t="shared" si="0"/>
        <v>***</v>
      </c>
      <c r="J16" t="s">
        <v>33</v>
      </c>
      <c r="K16" s="1">
        <v>1.6278839999999999E-2</v>
      </c>
      <c r="L16" s="1">
        <v>1.0164120999999999</v>
      </c>
      <c r="M16">
        <v>4.0237270000000004E-3</v>
      </c>
      <c r="N16">
        <v>4.05</v>
      </c>
      <c r="O16" s="1">
        <v>5.1999999999999997E-5</v>
      </c>
      <c r="P16" t="str">
        <f t="shared" si="1"/>
        <v>***</v>
      </c>
    </row>
    <row r="17" spans="1:16" x14ac:dyDescent="0.25">
      <c r="A17" t="s">
        <v>118</v>
      </c>
      <c r="B17">
        <v>-1.0359923199999999E-2</v>
      </c>
      <c r="C17">
        <v>0.98969359999999995</v>
      </c>
      <c r="D17">
        <v>6.4359415000000003E-3</v>
      </c>
      <c r="E17">
        <v>-1.61</v>
      </c>
      <c r="F17" s="1">
        <v>0.11</v>
      </c>
      <c r="G17" t="str">
        <f t="shared" si="0"/>
        <v/>
      </c>
      <c r="J17" t="s">
        <v>118</v>
      </c>
      <c r="K17" s="1">
        <v>-9.7549660000000003E-3</v>
      </c>
      <c r="L17" s="1">
        <v>0.99029250000000002</v>
      </c>
      <c r="M17">
        <v>6.4682476000000001E-3</v>
      </c>
      <c r="N17">
        <v>-1.51</v>
      </c>
      <c r="O17" s="1">
        <v>0.13</v>
      </c>
      <c r="P17" t="str">
        <f t="shared" si="1"/>
        <v/>
      </c>
    </row>
    <row r="18" spans="1:16" x14ac:dyDescent="0.25">
      <c r="A18" t="s">
        <v>34</v>
      </c>
      <c r="B18">
        <v>4.2575379999999999E-3</v>
      </c>
      <c r="C18">
        <v>1.0042666</v>
      </c>
      <c r="D18">
        <v>5.0255860000000005E-4</v>
      </c>
      <c r="E18">
        <v>8.4700000000000006</v>
      </c>
      <c r="F18" s="1">
        <v>0</v>
      </c>
      <c r="G18" t="str">
        <f t="shared" si="0"/>
        <v>***</v>
      </c>
      <c r="J18" t="s">
        <v>34</v>
      </c>
      <c r="K18" s="1">
        <v>4.2100369999999998E-3</v>
      </c>
      <c r="L18" s="1">
        <v>1.0042188999999999</v>
      </c>
      <c r="M18">
        <v>5.0673280000000003E-4</v>
      </c>
      <c r="N18">
        <v>8.31</v>
      </c>
      <c r="O18" s="1">
        <v>1.1E-16</v>
      </c>
      <c r="P18" t="str">
        <f t="shared" si="1"/>
        <v>***</v>
      </c>
    </row>
    <row r="19" spans="1:16" x14ac:dyDescent="0.25">
      <c r="A19" t="s">
        <v>35</v>
      </c>
      <c r="B19">
        <v>-5.1497749999999997E-4</v>
      </c>
      <c r="C19">
        <v>0.99948519999999996</v>
      </c>
      <c r="D19">
        <v>2.31399E-4</v>
      </c>
      <c r="E19">
        <v>-2.23</v>
      </c>
      <c r="F19" s="1">
        <v>2.5999999999999999E-2</v>
      </c>
      <c r="G19" t="str">
        <f t="shared" si="0"/>
        <v>*</v>
      </c>
      <c r="J19" t="s">
        <v>35</v>
      </c>
      <c r="K19" s="1">
        <v>-5.0824659999999995E-4</v>
      </c>
      <c r="L19" s="1">
        <v>0.99949189999999999</v>
      </c>
      <c r="M19">
        <v>2.3171039999999999E-4</v>
      </c>
      <c r="N19">
        <v>-2.19</v>
      </c>
      <c r="O19" s="1">
        <v>2.8000000000000001E-2</v>
      </c>
      <c r="P19" t="str">
        <f t="shared" si="1"/>
        <v>*</v>
      </c>
    </row>
    <row r="20" spans="1:16" x14ac:dyDescent="0.25">
      <c r="A20" t="s">
        <v>36</v>
      </c>
      <c r="B20">
        <v>2.9106260000000001E-4</v>
      </c>
      <c r="C20">
        <v>1.0002911000000001</v>
      </c>
      <c r="D20">
        <v>1.2035090000000001E-4</v>
      </c>
      <c r="E20">
        <v>2.42</v>
      </c>
      <c r="F20" s="1">
        <v>1.6E-2</v>
      </c>
      <c r="G20" t="str">
        <f t="shared" si="0"/>
        <v>*</v>
      </c>
      <c r="J20" t="s">
        <v>36</v>
      </c>
      <c r="K20" s="1">
        <v>3.3206030000000001E-4</v>
      </c>
      <c r="L20" s="1">
        <v>1.0003321000000001</v>
      </c>
      <c r="M20">
        <v>1.204833E-4</v>
      </c>
      <c r="N20">
        <v>2.76</v>
      </c>
      <c r="O20" s="1">
        <v>5.8999999999999999E-3</v>
      </c>
      <c r="P20" t="str">
        <f t="shared" si="1"/>
        <v>**</v>
      </c>
    </row>
    <row r="21" spans="1:16" x14ac:dyDescent="0.25">
      <c r="A21" t="s">
        <v>37</v>
      </c>
      <c r="B21">
        <v>1.5882422E-3</v>
      </c>
      <c r="C21">
        <v>1.0015894999999999</v>
      </c>
      <c r="D21">
        <v>2.1681190900000001E-2</v>
      </c>
      <c r="E21">
        <v>7.0000000000000007E-2</v>
      </c>
      <c r="F21" s="1">
        <v>0.94</v>
      </c>
      <c r="G21" t="str">
        <f t="shared" si="0"/>
        <v/>
      </c>
      <c r="J21" t="s">
        <v>37</v>
      </c>
      <c r="K21" s="1">
        <v>4.8526660000000001E-5</v>
      </c>
      <c r="L21" s="1">
        <v>1.0000484999999999</v>
      </c>
      <c r="M21">
        <v>2.1825817099999999E-2</v>
      </c>
      <c r="N21">
        <v>0</v>
      </c>
      <c r="O21" s="1">
        <v>1</v>
      </c>
      <c r="P21" t="str">
        <f t="shared" si="1"/>
        <v/>
      </c>
    </row>
    <row r="22" spans="1:16" x14ac:dyDescent="0.25">
      <c r="A22" t="s">
        <v>38</v>
      </c>
      <c r="B22">
        <v>-7.9405009999999995E-4</v>
      </c>
      <c r="C22">
        <v>0.99920629999999999</v>
      </c>
      <c r="D22">
        <v>3.2414767900000002E-2</v>
      </c>
      <c r="E22">
        <v>-0.02</v>
      </c>
      <c r="F22" s="1">
        <v>0.98</v>
      </c>
      <c r="G22" t="str">
        <f t="shared" si="0"/>
        <v/>
      </c>
      <c r="J22" t="s">
        <v>38</v>
      </c>
      <c r="K22" s="1">
        <v>-2.6142140000000001E-3</v>
      </c>
      <c r="L22" s="1">
        <v>0.99738919999999998</v>
      </c>
      <c r="M22">
        <v>3.2588403799999999E-2</v>
      </c>
      <c r="N22">
        <v>-0.08</v>
      </c>
      <c r="O22" s="1">
        <v>0.94</v>
      </c>
      <c r="P22" t="str">
        <f t="shared" si="1"/>
        <v/>
      </c>
    </row>
    <row r="23" spans="1:16" x14ac:dyDescent="0.25">
      <c r="A23" t="s">
        <v>40</v>
      </c>
      <c r="B23">
        <v>-0.2401747679</v>
      </c>
      <c r="C23">
        <v>0.78649040000000003</v>
      </c>
      <c r="D23">
        <v>3.7803925799999999E-2</v>
      </c>
      <c r="E23">
        <v>-6.35</v>
      </c>
      <c r="F23" s="1">
        <v>2.1E-10</v>
      </c>
      <c r="G23" t="str">
        <f t="shared" si="0"/>
        <v>***</v>
      </c>
      <c r="J23" t="s">
        <v>40</v>
      </c>
      <c r="K23" s="1">
        <v>-0.23751510000000001</v>
      </c>
      <c r="L23" s="1">
        <v>0.78858499999999998</v>
      </c>
      <c r="M23">
        <v>3.7985740800000001E-2</v>
      </c>
      <c r="N23">
        <v>-6.25</v>
      </c>
      <c r="O23" s="1">
        <v>4.0000000000000001E-10</v>
      </c>
      <c r="P23" t="str">
        <f t="shared" si="1"/>
        <v>***</v>
      </c>
    </row>
    <row r="24" spans="1:16" x14ac:dyDescent="0.25">
      <c r="A24" t="s">
        <v>41</v>
      </c>
      <c r="B24">
        <v>-0.1221014596</v>
      </c>
      <c r="C24">
        <v>0.88505860000000003</v>
      </c>
      <c r="D24">
        <v>3.1155256999999999E-2</v>
      </c>
      <c r="E24" s="1">
        <v>-3.92</v>
      </c>
      <c r="F24" s="1">
        <v>8.8999999999999995E-5</v>
      </c>
      <c r="G24" t="str">
        <f t="shared" si="0"/>
        <v>***</v>
      </c>
      <c r="J24" t="s">
        <v>41</v>
      </c>
      <c r="K24" s="1">
        <v>-0.12009839999999999</v>
      </c>
      <c r="L24" s="1">
        <v>0.88683319999999999</v>
      </c>
      <c r="M24">
        <v>3.1241983599999999E-2</v>
      </c>
      <c r="N24">
        <v>-3.84</v>
      </c>
      <c r="O24" s="1">
        <v>1.2E-4</v>
      </c>
      <c r="P24" t="str">
        <f t="shared" si="1"/>
        <v>***</v>
      </c>
    </row>
    <row r="25" spans="1:16" x14ac:dyDescent="0.25">
      <c r="A25" t="s">
        <v>39</v>
      </c>
      <c r="B25">
        <v>-0.13589282650000001</v>
      </c>
      <c r="C25">
        <v>0.87293620000000005</v>
      </c>
      <c r="D25">
        <v>3.4714379400000002E-2</v>
      </c>
      <c r="E25" s="1">
        <v>-3.91</v>
      </c>
      <c r="F25" s="1">
        <v>9.1000000000000003E-5</v>
      </c>
      <c r="G25" t="str">
        <f t="shared" si="0"/>
        <v>***</v>
      </c>
      <c r="J25" t="s">
        <v>39</v>
      </c>
      <c r="K25" s="1">
        <v>-0.12799920000000001</v>
      </c>
      <c r="L25" s="1">
        <v>0.87985400000000002</v>
      </c>
      <c r="M25">
        <v>3.4815459899999998E-2</v>
      </c>
      <c r="N25">
        <v>-3.68</v>
      </c>
      <c r="O25" s="1">
        <v>2.4000000000000001E-4</v>
      </c>
      <c r="P25" t="str">
        <f t="shared" si="1"/>
        <v>***</v>
      </c>
    </row>
    <row r="26" spans="1:16" x14ac:dyDescent="0.25">
      <c r="A26" t="s">
        <v>43</v>
      </c>
      <c r="B26">
        <v>-8.2617120899999993E-2</v>
      </c>
      <c r="C26">
        <v>0.92070359999999996</v>
      </c>
      <c r="D26">
        <v>7.3303886000000004E-3</v>
      </c>
      <c r="E26" s="1">
        <v>-11.27</v>
      </c>
      <c r="F26" s="1">
        <v>0</v>
      </c>
      <c r="G26" t="str">
        <f t="shared" si="0"/>
        <v>***</v>
      </c>
      <c r="J26" t="s">
        <v>43</v>
      </c>
      <c r="K26" s="1">
        <v>-7.947891E-2</v>
      </c>
      <c r="L26" s="1">
        <v>0.92359749999999996</v>
      </c>
      <c r="M26">
        <v>7.3882527999999999E-3</v>
      </c>
      <c r="N26">
        <v>-10.76</v>
      </c>
      <c r="O26" s="1">
        <v>0</v>
      </c>
      <c r="P26" t="str">
        <f t="shared" si="1"/>
        <v>***</v>
      </c>
    </row>
    <row r="27" spans="1:16" x14ac:dyDescent="0.25">
      <c r="A27" t="s">
        <v>44</v>
      </c>
      <c r="B27">
        <v>2.4955429300000002E-2</v>
      </c>
      <c r="C27">
        <v>1.0252694</v>
      </c>
      <c r="D27">
        <v>1.7866638099999999E-2</v>
      </c>
      <c r="E27">
        <v>1.4</v>
      </c>
      <c r="F27" s="1">
        <v>0.16</v>
      </c>
      <c r="G27" t="str">
        <f t="shared" si="0"/>
        <v/>
      </c>
      <c r="J27" t="s">
        <v>44</v>
      </c>
      <c r="K27" s="1">
        <v>2.4109439999999999E-2</v>
      </c>
      <c r="L27" s="1">
        <v>1.0244024</v>
      </c>
      <c r="M27">
        <v>1.7870428899999999E-2</v>
      </c>
      <c r="N27">
        <v>1.35</v>
      </c>
      <c r="O27" s="1">
        <v>0.18</v>
      </c>
      <c r="P27" t="str">
        <f t="shared" si="1"/>
        <v/>
      </c>
    </row>
    <row r="28" spans="1:16" x14ac:dyDescent="0.25">
      <c r="A28" t="s">
        <v>134</v>
      </c>
      <c r="B28">
        <v>0.40708416600000003</v>
      </c>
      <c r="C28">
        <v>1.5024306000000001</v>
      </c>
      <c r="D28">
        <v>0.2025967743</v>
      </c>
      <c r="E28">
        <v>2.0099999999999998</v>
      </c>
      <c r="F28" s="1">
        <v>4.4999999999999998E-2</v>
      </c>
      <c r="G28" t="str">
        <f t="shared" si="0"/>
        <v>*</v>
      </c>
      <c r="J28" t="s">
        <v>134</v>
      </c>
      <c r="K28" s="1">
        <v>0.41414200000000001</v>
      </c>
      <c r="L28" s="1">
        <v>1.513072</v>
      </c>
      <c r="M28">
        <v>0.2024098939</v>
      </c>
      <c r="N28">
        <v>2.0499999999999998</v>
      </c>
      <c r="O28" s="1">
        <v>4.1000000000000002E-2</v>
      </c>
      <c r="P28" t="str">
        <f t="shared" si="1"/>
        <v>*</v>
      </c>
    </row>
    <row r="29" spans="1:16" x14ac:dyDescent="0.25">
      <c r="A29" t="s">
        <v>148</v>
      </c>
      <c r="B29">
        <v>-1.49720366E-2</v>
      </c>
      <c r="C29">
        <v>0.98513949999999995</v>
      </c>
      <c r="D29">
        <v>0.22908645189999999</v>
      </c>
      <c r="E29">
        <v>-7.0000000000000007E-2</v>
      </c>
      <c r="F29" s="1">
        <v>0.95</v>
      </c>
      <c r="G29" t="str">
        <f t="shared" si="0"/>
        <v/>
      </c>
      <c r="J29" t="s">
        <v>148</v>
      </c>
      <c r="K29" s="1">
        <v>-5.2291560000000004E-3</v>
      </c>
      <c r="L29" s="1">
        <v>0.99478449999999996</v>
      </c>
      <c r="M29">
        <v>0.2288606363</v>
      </c>
      <c r="N29">
        <v>-0.02</v>
      </c>
      <c r="O29" s="1">
        <v>0.98</v>
      </c>
      <c r="P29" t="str">
        <f t="shared" si="1"/>
        <v/>
      </c>
    </row>
    <row r="30" spans="1:16" x14ac:dyDescent="0.25">
      <c r="A30" t="s">
        <v>46</v>
      </c>
      <c r="B30">
        <v>0.17647805499999999</v>
      </c>
      <c r="C30">
        <v>1.1930082</v>
      </c>
      <c r="D30">
        <v>0.21331492099999999</v>
      </c>
      <c r="E30">
        <v>0.83</v>
      </c>
      <c r="F30" s="1">
        <v>0.41</v>
      </c>
      <c r="G30" t="str">
        <f t="shared" si="0"/>
        <v/>
      </c>
      <c r="J30" t="s">
        <v>46</v>
      </c>
      <c r="K30" s="1">
        <v>0.19411790000000001</v>
      </c>
      <c r="L30" s="1">
        <v>1.2142394000000001</v>
      </c>
      <c r="M30">
        <v>0.2131701017</v>
      </c>
      <c r="N30">
        <v>0.91</v>
      </c>
      <c r="O30" s="1">
        <v>0.36</v>
      </c>
      <c r="P30" t="str">
        <f t="shared" si="1"/>
        <v/>
      </c>
    </row>
    <row r="31" spans="1:16" x14ac:dyDescent="0.25">
      <c r="A31" t="s">
        <v>132</v>
      </c>
      <c r="B31">
        <v>4.7813839E-3</v>
      </c>
      <c r="C31">
        <v>1.0047927999999999</v>
      </c>
      <c r="D31">
        <v>0.21854596539999999</v>
      </c>
      <c r="E31">
        <v>0.02</v>
      </c>
      <c r="F31" s="1">
        <v>0.98</v>
      </c>
      <c r="G31" t="str">
        <f t="shared" si="0"/>
        <v/>
      </c>
      <c r="J31" t="s">
        <v>132</v>
      </c>
      <c r="K31" s="1">
        <v>1.278372E-2</v>
      </c>
      <c r="L31" s="1">
        <v>1.0128657999999999</v>
      </c>
      <c r="M31">
        <v>0.2183223524</v>
      </c>
      <c r="N31">
        <v>0.06</v>
      </c>
      <c r="O31" s="1">
        <v>0.95</v>
      </c>
      <c r="P31" t="str">
        <f t="shared" si="1"/>
        <v/>
      </c>
    </row>
    <row r="32" spans="1:16" x14ac:dyDescent="0.25">
      <c r="A32" t="s">
        <v>133</v>
      </c>
      <c r="B32">
        <v>0.1281692683</v>
      </c>
      <c r="C32">
        <v>1.1367453999999999</v>
      </c>
      <c r="D32">
        <v>0.2149914208</v>
      </c>
      <c r="E32">
        <v>0.6</v>
      </c>
      <c r="F32" s="1">
        <v>0.55000000000000004</v>
      </c>
      <c r="G32" t="str">
        <f t="shared" si="0"/>
        <v/>
      </c>
      <c r="J32" t="s">
        <v>133</v>
      </c>
      <c r="K32" s="1">
        <v>0.13899900000000001</v>
      </c>
      <c r="L32" s="1">
        <v>1.1491229000000001</v>
      </c>
      <c r="M32">
        <v>0.21486712669999999</v>
      </c>
      <c r="N32">
        <v>0.65</v>
      </c>
      <c r="O32" s="1">
        <v>0.52</v>
      </c>
      <c r="P32" t="str">
        <f t="shared" si="1"/>
        <v/>
      </c>
    </row>
    <row r="33" spans="1:16" x14ac:dyDescent="0.25">
      <c r="A33" t="s">
        <v>45</v>
      </c>
      <c r="B33">
        <v>0.28378498880000003</v>
      </c>
      <c r="C33">
        <v>1.3281472999999999</v>
      </c>
      <c r="D33">
        <v>0.28206435460000001</v>
      </c>
      <c r="E33">
        <v>1.01</v>
      </c>
      <c r="F33" s="1">
        <v>0.31</v>
      </c>
      <c r="G33" t="str">
        <f t="shared" si="0"/>
        <v/>
      </c>
      <c r="J33" t="s">
        <v>45</v>
      </c>
      <c r="K33" s="1">
        <v>0.3013555</v>
      </c>
      <c r="L33" s="1">
        <v>1.3516897000000001</v>
      </c>
      <c r="M33">
        <v>0.28198118189999999</v>
      </c>
      <c r="N33">
        <v>1.07</v>
      </c>
      <c r="O33" s="1">
        <v>0.28999999999999998</v>
      </c>
      <c r="P33" t="str">
        <f t="shared" si="1"/>
        <v/>
      </c>
    </row>
    <row r="34" spans="1:16" x14ac:dyDescent="0.25">
      <c r="A34" t="s">
        <v>106</v>
      </c>
      <c r="B34">
        <v>1.2518481099999999E-2</v>
      </c>
      <c r="C34">
        <v>1.0125972000000001</v>
      </c>
      <c r="D34">
        <v>6.7551729099999999E-2</v>
      </c>
      <c r="E34">
        <v>0.19</v>
      </c>
      <c r="F34" s="1">
        <v>0.85</v>
      </c>
      <c r="G34" t="str">
        <f t="shared" si="0"/>
        <v/>
      </c>
      <c r="J34" t="s">
        <v>106</v>
      </c>
      <c r="K34" s="1">
        <v>3.2661889999999999E-2</v>
      </c>
      <c r="L34" s="1">
        <v>1.0332011000000001</v>
      </c>
      <c r="M34">
        <v>6.7723958599999995E-2</v>
      </c>
      <c r="N34">
        <v>0.48</v>
      </c>
      <c r="O34" s="1">
        <v>0.63</v>
      </c>
      <c r="P34" t="str">
        <f t="shared" si="1"/>
        <v/>
      </c>
    </row>
    <row r="35" spans="1:16" x14ac:dyDescent="0.25">
      <c r="A35" t="s">
        <v>62</v>
      </c>
      <c r="B35">
        <v>7.5774654299999994E-2</v>
      </c>
      <c r="C35">
        <v>1.0787195000000001</v>
      </c>
      <c r="D35">
        <v>0.1746760836</v>
      </c>
      <c r="E35">
        <v>0.43</v>
      </c>
      <c r="F35" s="1">
        <v>0.66</v>
      </c>
      <c r="G35" t="str">
        <f t="shared" si="0"/>
        <v/>
      </c>
      <c r="J35" t="s">
        <v>62</v>
      </c>
      <c r="K35" s="1">
        <v>7.9885189999999995E-2</v>
      </c>
      <c r="L35" s="1">
        <v>1.0831626999999999</v>
      </c>
      <c r="M35">
        <v>0.1746059895</v>
      </c>
      <c r="N35">
        <v>0.46</v>
      </c>
      <c r="O35" s="1">
        <v>0.65</v>
      </c>
      <c r="P35" t="str">
        <f t="shared" si="1"/>
        <v/>
      </c>
    </row>
    <row r="36" spans="1:16" x14ac:dyDescent="0.25">
      <c r="A36" t="s">
        <v>65</v>
      </c>
      <c r="B36">
        <v>0.2220964181</v>
      </c>
      <c r="C36">
        <v>1.2486918</v>
      </c>
      <c r="D36">
        <v>0.1996771651</v>
      </c>
      <c r="E36">
        <v>1.1100000000000001</v>
      </c>
      <c r="F36" s="1">
        <v>0.27</v>
      </c>
      <c r="G36" t="str">
        <f t="shared" si="0"/>
        <v/>
      </c>
      <c r="J36" t="s">
        <v>65</v>
      </c>
      <c r="K36" s="1">
        <v>0.20885310000000001</v>
      </c>
      <c r="L36" s="1">
        <v>1.232264</v>
      </c>
      <c r="M36">
        <v>0.19962520610000001</v>
      </c>
      <c r="N36">
        <v>1.05</v>
      </c>
      <c r="O36" s="1">
        <v>0.3</v>
      </c>
      <c r="P36" t="str">
        <f t="shared" si="1"/>
        <v/>
      </c>
    </row>
    <row r="37" spans="1:16" x14ac:dyDescent="0.25">
      <c r="A37" t="s">
        <v>47</v>
      </c>
      <c r="B37">
        <v>0.18349982810000001</v>
      </c>
      <c r="C37">
        <v>1.2014148</v>
      </c>
      <c r="D37">
        <v>0.20964987860000001</v>
      </c>
      <c r="E37">
        <v>0.88</v>
      </c>
      <c r="F37" s="1">
        <v>0.38</v>
      </c>
      <c r="G37" t="str">
        <f t="shared" si="0"/>
        <v/>
      </c>
      <c r="J37" t="s">
        <v>47</v>
      </c>
      <c r="K37" s="1">
        <v>0.1907952</v>
      </c>
      <c r="L37" s="1">
        <v>1.2102115</v>
      </c>
      <c r="M37">
        <v>0.20956728199999999</v>
      </c>
      <c r="N37">
        <v>0.91</v>
      </c>
      <c r="O37" s="1">
        <v>0.36</v>
      </c>
      <c r="P37" t="str">
        <f t="shared" si="1"/>
        <v/>
      </c>
    </row>
    <row r="38" spans="1:16" x14ac:dyDescent="0.25">
      <c r="A38" t="s">
        <v>61</v>
      </c>
      <c r="B38">
        <v>0.17144428610000001</v>
      </c>
      <c r="C38">
        <v>1.1870179999999999</v>
      </c>
      <c r="D38">
        <v>0.1773685991</v>
      </c>
      <c r="E38">
        <v>0.97</v>
      </c>
      <c r="F38" s="1">
        <v>0.33</v>
      </c>
      <c r="G38" t="str">
        <f t="shared" si="0"/>
        <v/>
      </c>
      <c r="J38" t="s">
        <v>61</v>
      </c>
      <c r="K38" s="1">
        <v>0.1732417</v>
      </c>
      <c r="L38" s="1">
        <v>1.1891535</v>
      </c>
      <c r="M38">
        <v>0.1773153693</v>
      </c>
      <c r="N38">
        <v>0.98</v>
      </c>
      <c r="O38" s="1">
        <v>0.33</v>
      </c>
      <c r="P38" t="str">
        <f t="shared" si="1"/>
        <v/>
      </c>
    </row>
    <row r="39" spans="1:16" x14ac:dyDescent="0.25">
      <c r="A39" t="s">
        <v>67</v>
      </c>
      <c r="B39">
        <v>0.17727107989999999</v>
      </c>
      <c r="C39">
        <v>1.1939546999999999</v>
      </c>
      <c r="D39">
        <v>0.1794927919</v>
      </c>
      <c r="E39">
        <v>0.99</v>
      </c>
      <c r="F39" s="1">
        <v>0.32</v>
      </c>
      <c r="G39" t="str">
        <f t="shared" si="0"/>
        <v/>
      </c>
      <c r="J39" t="s">
        <v>67</v>
      </c>
      <c r="K39" s="1">
        <v>0.17625769999999999</v>
      </c>
      <c r="L39" s="1">
        <v>1.1927454</v>
      </c>
      <c r="M39">
        <v>0.1794289976</v>
      </c>
      <c r="N39">
        <v>0.98</v>
      </c>
      <c r="O39" s="1">
        <v>0.33</v>
      </c>
      <c r="P39" t="str">
        <f t="shared" si="1"/>
        <v/>
      </c>
    </row>
    <row r="40" spans="1:16" x14ac:dyDescent="0.25">
      <c r="A40" t="s">
        <v>53</v>
      </c>
      <c r="B40">
        <v>-8.6053615799999997E-2</v>
      </c>
      <c r="C40">
        <v>0.91754500000000005</v>
      </c>
      <c r="D40">
        <v>0.31601039559999999</v>
      </c>
      <c r="E40">
        <v>-0.27</v>
      </c>
      <c r="F40" s="1">
        <v>0.79</v>
      </c>
      <c r="G40" t="str">
        <f t="shared" si="0"/>
        <v/>
      </c>
      <c r="J40" t="s">
        <v>53</v>
      </c>
      <c r="K40" s="1">
        <v>-8.3316310000000005E-2</v>
      </c>
      <c r="L40" s="1">
        <v>0.92006010000000005</v>
      </c>
      <c r="M40">
        <v>0.31585895730000002</v>
      </c>
      <c r="N40">
        <v>-0.26</v>
      </c>
      <c r="O40" s="1">
        <v>0.79</v>
      </c>
      <c r="P40" t="str">
        <f t="shared" si="1"/>
        <v/>
      </c>
    </row>
    <row r="41" spans="1:16" x14ac:dyDescent="0.25">
      <c r="A41" t="s">
        <v>57</v>
      </c>
      <c r="B41">
        <v>6.87194369E-2</v>
      </c>
      <c r="C41">
        <v>1.0711356000000001</v>
      </c>
      <c r="D41">
        <v>0.20735776519999999</v>
      </c>
      <c r="E41">
        <v>0.33</v>
      </c>
      <c r="F41" s="1">
        <v>0.74</v>
      </c>
      <c r="G41" t="str">
        <f t="shared" si="0"/>
        <v/>
      </c>
      <c r="J41" t="s">
        <v>57</v>
      </c>
      <c r="K41" s="1">
        <v>7.0517739999999995E-2</v>
      </c>
      <c r="L41" s="1">
        <v>1.0730636</v>
      </c>
      <c r="M41">
        <v>0.20726652209999999</v>
      </c>
      <c r="N41">
        <v>0.34</v>
      </c>
      <c r="O41" s="1">
        <v>0.73</v>
      </c>
      <c r="P41" t="str">
        <f t="shared" si="1"/>
        <v/>
      </c>
    </row>
    <row r="42" spans="1:16" x14ac:dyDescent="0.25">
      <c r="A42" t="s">
        <v>64</v>
      </c>
      <c r="B42">
        <v>0.22620170689999999</v>
      </c>
      <c r="C42">
        <v>1.2538285</v>
      </c>
      <c r="D42">
        <v>0.2026484003</v>
      </c>
      <c r="E42">
        <v>1.1200000000000001</v>
      </c>
      <c r="F42" s="1">
        <v>0.26</v>
      </c>
      <c r="G42" t="str">
        <f t="shared" si="0"/>
        <v/>
      </c>
      <c r="J42" t="s">
        <v>64</v>
      </c>
      <c r="K42" s="1">
        <v>0.21538689999999999</v>
      </c>
      <c r="L42" s="1">
        <v>1.2403417000000001</v>
      </c>
      <c r="M42">
        <v>0.2025848408</v>
      </c>
      <c r="N42">
        <v>1.06</v>
      </c>
      <c r="O42" s="1">
        <v>0.28999999999999998</v>
      </c>
      <c r="P42" t="str">
        <f t="shared" si="1"/>
        <v/>
      </c>
    </row>
    <row r="43" spans="1:16" x14ac:dyDescent="0.25">
      <c r="A43" t="s">
        <v>58</v>
      </c>
      <c r="B43">
        <v>0.20968161190000001</v>
      </c>
      <c r="C43">
        <v>1.2332852999999999</v>
      </c>
      <c r="D43">
        <v>0.18116177580000001</v>
      </c>
      <c r="E43">
        <v>1.1599999999999999</v>
      </c>
      <c r="F43" s="1">
        <v>0.25</v>
      </c>
      <c r="G43" t="str">
        <f t="shared" si="0"/>
        <v/>
      </c>
      <c r="J43" t="s">
        <v>58</v>
      </c>
      <c r="K43" s="1">
        <v>0.2125398</v>
      </c>
      <c r="L43" s="1">
        <v>1.2368153</v>
      </c>
      <c r="M43">
        <v>0.18111421929999999</v>
      </c>
      <c r="N43">
        <v>1.17</v>
      </c>
      <c r="O43" s="1">
        <v>0.24</v>
      </c>
      <c r="P43" t="str">
        <f t="shared" si="1"/>
        <v/>
      </c>
    </row>
    <row r="44" spans="1:16" x14ac:dyDescent="0.25">
      <c r="A44" t="s">
        <v>52</v>
      </c>
      <c r="B44">
        <v>-5.1367753999999998E-3</v>
      </c>
      <c r="C44">
        <v>0.99487639999999999</v>
      </c>
      <c r="D44">
        <v>0.2408157235</v>
      </c>
      <c r="E44">
        <v>-0.02</v>
      </c>
      <c r="F44" s="1">
        <v>0.98</v>
      </c>
      <c r="G44" t="str">
        <f t="shared" si="0"/>
        <v/>
      </c>
      <c r="J44" t="s">
        <v>52</v>
      </c>
      <c r="K44" s="1">
        <v>-9.694215E-4</v>
      </c>
      <c r="L44" s="1">
        <v>0.999031</v>
      </c>
      <c r="M44">
        <v>0.24068373270000001</v>
      </c>
      <c r="N44">
        <v>0</v>
      </c>
      <c r="O44" s="1">
        <v>1</v>
      </c>
      <c r="P44" t="str">
        <f t="shared" si="1"/>
        <v/>
      </c>
    </row>
    <row r="45" spans="1:16" x14ac:dyDescent="0.25">
      <c r="A45" t="s">
        <v>60</v>
      </c>
      <c r="B45">
        <v>0.14180249610000001</v>
      </c>
      <c r="C45">
        <v>1.1523490000000001</v>
      </c>
      <c r="D45">
        <v>0.18904846989999999</v>
      </c>
      <c r="E45">
        <v>0.75</v>
      </c>
      <c r="F45" s="1">
        <v>0.45</v>
      </c>
      <c r="G45" t="str">
        <f t="shared" si="0"/>
        <v/>
      </c>
      <c r="J45" t="s">
        <v>60</v>
      </c>
      <c r="K45" s="1">
        <v>0.1400053</v>
      </c>
      <c r="L45" s="1">
        <v>1.1502798999999999</v>
      </c>
      <c r="M45">
        <v>0.1889582474</v>
      </c>
      <c r="N45">
        <v>0.74</v>
      </c>
      <c r="O45" s="1">
        <v>0.46</v>
      </c>
      <c r="P45" t="str">
        <f t="shared" si="1"/>
        <v/>
      </c>
    </row>
    <row r="46" spans="1:16" x14ac:dyDescent="0.25">
      <c r="A46" t="s">
        <v>54</v>
      </c>
      <c r="B46">
        <v>0.14295997320000001</v>
      </c>
      <c r="C46">
        <v>1.1536835999999999</v>
      </c>
      <c r="D46">
        <v>0.20224044360000001</v>
      </c>
      <c r="E46">
        <v>0.71</v>
      </c>
      <c r="F46" s="1">
        <v>0.48</v>
      </c>
      <c r="G46" t="str">
        <f t="shared" si="0"/>
        <v/>
      </c>
      <c r="J46" t="s">
        <v>54</v>
      </c>
      <c r="K46" s="1">
        <v>0.14195350000000001</v>
      </c>
      <c r="L46" s="1">
        <v>1.1525231</v>
      </c>
      <c r="M46">
        <v>0.20215400820000001</v>
      </c>
      <c r="N46">
        <v>0.7</v>
      </c>
      <c r="O46" s="1">
        <v>0.48</v>
      </c>
      <c r="P46" t="str">
        <f t="shared" si="1"/>
        <v/>
      </c>
    </row>
    <row r="47" spans="1:16" x14ac:dyDescent="0.25">
      <c r="A47" t="s">
        <v>56</v>
      </c>
      <c r="B47">
        <v>0.17867385520000001</v>
      </c>
      <c r="C47">
        <v>1.1956306999999999</v>
      </c>
      <c r="D47">
        <v>0.2031530168</v>
      </c>
      <c r="E47">
        <v>0.88</v>
      </c>
      <c r="F47" s="1">
        <v>0.38</v>
      </c>
      <c r="G47" t="str">
        <f t="shared" si="0"/>
        <v/>
      </c>
      <c r="J47" t="s">
        <v>56</v>
      </c>
      <c r="K47" s="1">
        <v>0.1740101</v>
      </c>
      <c r="L47" s="1">
        <v>1.1900675999999999</v>
      </c>
      <c r="M47">
        <v>0.20318492909999999</v>
      </c>
      <c r="N47">
        <v>0.86</v>
      </c>
      <c r="O47" s="1">
        <v>0.39</v>
      </c>
      <c r="P47" t="str">
        <f t="shared" si="1"/>
        <v/>
      </c>
    </row>
    <row r="48" spans="1:16" x14ac:dyDescent="0.25">
      <c r="A48" t="s">
        <v>48</v>
      </c>
      <c r="B48">
        <v>0.21507320420000001</v>
      </c>
      <c r="C48">
        <v>1.2399526999999999</v>
      </c>
      <c r="D48">
        <v>0.23307120109999999</v>
      </c>
      <c r="E48">
        <v>0.92</v>
      </c>
      <c r="F48" s="1">
        <v>0.36</v>
      </c>
      <c r="G48" t="str">
        <f t="shared" si="0"/>
        <v/>
      </c>
      <c r="J48" t="s">
        <v>48</v>
      </c>
      <c r="K48" s="1">
        <v>0.22176599999999999</v>
      </c>
      <c r="L48" s="1">
        <v>1.2482793000000001</v>
      </c>
      <c r="M48">
        <v>0.23292577240000001</v>
      </c>
      <c r="N48">
        <v>0.95</v>
      </c>
      <c r="O48" s="1">
        <v>0.34</v>
      </c>
      <c r="P48" t="str">
        <f t="shared" si="1"/>
        <v/>
      </c>
    </row>
    <row r="49" spans="1:16" x14ac:dyDescent="0.25">
      <c r="A49" t="s">
        <v>55</v>
      </c>
      <c r="B49">
        <v>9.4369828000000003E-3</v>
      </c>
      <c r="C49">
        <v>1.0094817</v>
      </c>
      <c r="D49">
        <v>0.213691941</v>
      </c>
      <c r="E49">
        <v>0.04</v>
      </c>
      <c r="F49" s="1">
        <v>0.96</v>
      </c>
      <c r="G49" t="str">
        <f t="shared" si="0"/>
        <v/>
      </c>
      <c r="J49" t="s">
        <v>55</v>
      </c>
      <c r="K49" s="1">
        <v>1.5967909999999998E-2</v>
      </c>
      <c r="L49" s="1">
        <v>1.0160960999999999</v>
      </c>
      <c r="M49">
        <v>0.21359898299999999</v>
      </c>
      <c r="N49">
        <v>7.0000000000000007E-2</v>
      </c>
      <c r="O49" s="1">
        <v>0.94</v>
      </c>
      <c r="P49" t="str">
        <f t="shared" si="1"/>
        <v/>
      </c>
    </row>
    <row r="50" spans="1:16" x14ac:dyDescent="0.25">
      <c r="A50" t="s">
        <v>51</v>
      </c>
      <c r="B50">
        <v>-0.3343049011</v>
      </c>
      <c r="C50">
        <v>0.71583549999999996</v>
      </c>
      <c r="D50">
        <v>0.3367252563</v>
      </c>
      <c r="E50">
        <v>-0.99</v>
      </c>
      <c r="F50" s="1">
        <v>0.32</v>
      </c>
      <c r="G50" t="str">
        <f t="shared" si="0"/>
        <v/>
      </c>
      <c r="J50" t="s">
        <v>51</v>
      </c>
      <c r="K50" s="1">
        <v>-0.32831929999999998</v>
      </c>
      <c r="L50" s="1">
        <v>0.72013300000000002</v>
      </c>
      <c r="M50">
        <v>0.33663906980000002</v>
      </c>
      <c r="N50">
        <v>-0.98</v>
      </c>
      <c r="O50" s="1">
        <v>0.33</v>
      </c>
      <c r="P50" t="str">
        <f t="shared" si="1"/>
        <v/>
      </c>
    </row>
    <row r="51" spans="1:16" x14ac:dyDescent="0.25">
      <c r="A51" t="s">
        <v>66</v>
      </c>
      <c r="B51">
        <v>0.1911115914</v>
      </c>
      <c r="C51">
        <v>1.2105945</v>
      </c>
      <c r="D51">
        <v>0.18475820030000001</v>
      </c>
      <c r="E51">
        <v>1.03</v>
      </c>
      <c r="F51" s="1">
        <v>0.3</v>
      </c>
      <c r="G51" t="str">
        <f t="shared" si="0"/>
        <v/>
      </c>
      <c r="J51" t="s">
        <v>66</v>
      </c>
      <c r="K51" s="1">
        <v>0.1984891</v>
      </c>
      <c r="L51" s="1">
        <v>1.2195587999999999</v>
      </c>
      <c r="M51">
        <v>0.1847120988</v>
      </c>
      <c r="N51">
        <v>1.07</v>
      </c>
      <c r="O51" s="1">
        <v>0.28000000000000003</v>
      </c>
      <c r="P51" t="str">
        <f t="shared" si="1"/>
        <v/>
      </c>
    </row>
    <row r="52" spans="1:16" x14ac:dyDescent="0.25">
      <c r="A52" t="s">
        <v>59</v>
      </c>
      <c r="B52">
        <v>0.19815596999999999</v>
      </c>
      <c r="C52">
        <v>1.2191525000000001</v>
      </c>
      <c r="D52">
        <v>0.18358665229999999</v>
      </c>
      <c r="E52">
        <v>1.08</v>
      </c>
      <c r="F52" s="1">
        <v>0.28000000000000003</v>
      </c>
      <c r="G52" t="str">
        <f t="shared" si="0"/>
        <v/>
      </c>
      <c r="J52" t="s">
        <v>59</v>
      </c>
      <c r="K52" s="1">
        <v>0.19636239999999999</v>
      </c>
      <c r="L52" s="1">
        <v>1.2169679</v>
      </c>
      <c r="M52">
        <v>0.18354054</v>
      </c>
      <c r="N52">
        <v>1.07</v>
      </c>
      <c r="O52" s="1">
        <v>0.28000000000000003</v>
      </c>
      <c r="P52" t="str">
        <f t="shared" si="1"/>
        <v/>
      </c>
    </row>
    <row r="53" spans="1:16" x14ac:dyDescent="0.25">
      <c r="A53" t="s">
        <v>49</v>
      </c>
      <c r="B53">
        <v>-5.7404896900000002E-2</v>
      </c>
      <c r="C53">
        <v>0.94421169999999999</v>
      </c>
      <c r="D53">
        <v>0.25829468900000002</v>
      </c>
      <c r="E53">
        <v>-0.22</v>
      </c>
      <c r="F53" s="1">
        <v>0.82</v>
      </c>
      <c r="G53" t="str">
        <f t="shared" si="0"/>
        <v/>
      </c>
      <c r="J53" t="s">
        <v>49</v>
      </c>
      <c r="K53" s="1">
        <v>-4.8766660000000003E-2</v>
      </c>
      <c r="L53" s="1">
        <v>0.95240329999999995</v>
      </c>
      <c r="M53">
        <v>0.25814548370000001</v>
      </c>
      <c r="N53">
        <v>-0.19</v>
      </c>
      <c r="O53" s="1">
        <v>0.85</v>
      </c>
      <c r="P53" t="str">
        <f t="shared" si="1"/>
        <v/>
      </c>
    </row>
    <row r="54" spans="1:16" x14ac:dyDescent="0.25">
      <c r="A54" t="s">
        <v>63</v>
      </c>
      <c r="B54">
        <v>0.31362314790000001</v>
      </c>
      <c r="C54">
        <v>1.368374</v>
      </c>
      <c r="D54">
        <v>0.29936078710000003</v>
      </c>
      <c r="E54">
        <v>1.05</v>
      </c>
      <c r="F54" s="1">
        <v>0.28999999999999998</v>
      </c>
      <c r="G54" t="str">
        <f t="shared" si="0"/>
        <v/>
      </c>
      <c r="J54" t="s">
        <v>63</v>
      </c>
      <c r="K54" s="1">
        <v>0.30775000000000002</v>
      </c>
      <c r="L54" s="1">
        <v>1.3603608</v>
      </c>
      <c r="M54">
        <v>0.2995368169</v>
      </c>
      <c r="N54">
        <v>1.03</v>
      </c>
      <c r="O54" s="1">
        <v>0.3</v>
      </c>
      <c r="P54" t="str">
        <f t="shared" si="1"/>
        <v/>
      </c>
    </row>
    <row r="55" spans="1:16" x14ac:dyDescent="0.25">
      <c r="A55" t="s">
        <v>50</v>
      </c>
      <c r="B55">
        <v>-0.21118966859999999</v>
      </c>
      <c r="C55">
        <v>0.80962049999999997</v>
      </c>
      <c r="D55">
        <v>0.25544181310000003</v>
      </c>
      <c r="E55">
        <v>-0.83</v>
      </c>
      <c r="F55" s="1">
        <v>0.41</v>
      </c>
      <c r="G55" t="str">
        <f t="shared" si="0"/>
        <v/>
      </c>
      <c r="J55" t="s">
        <v>50</v>
      </c>
      <c r="K55" s="1">
        <v>-0.20383270000000001</v>
      </c>
      <c r="L55" s="1">
        <v>0.81559879999999996</v>
      </c>
      <c r="M55">
        <v>0.25527700149999999</v>
      </c>
      <c r="N55">
        <v>-0.8</v>
      </c>
      <c r="O55" s="1">
        <v>0.42</v>
      </c>
      <c r="P55" t="str">
        <f t="shared" si="1"/>
        <v/>
      </c>
    </row>
    <row r="56" spans="1:16" x14ac:dyDescent="0.25">
      <c r="A56" t="s">
        <v>75</v>
      </c>
      <c r="B56">
        <v>-0.75499364430000004</v>
      </c>
      <c r="C56">
        <v>0.47001359999999998</v>
      </c>
      <c r="D56">
        <v>0.27302428049999999</v>
      </c>
      <c r="E56">
        <v>-2.77</v>
      </c>
      <c r="F56" s="1">
        <v>5.7000000000000002E-3</v>
      </c>
      <c r="G56" t="str">
        <f t="shared" si="0"/>
        <v>**</v>
      </c>
      <c r="J56" t="s">
        <v>75</v>
      </c>
      <c r="K56" s="1">
        <v>-0.77453170000000005</v>
      </c>
      <c r="L56" s="1">
        <v>0.46091959999999998</v>
      </c>
      <c r="M56">
        <v>0.2728580592</v>
      </c>
      <c r="N56">
        <v>-2.84</v>
      </c>
      <c r="O56" s="1">
        <v>4.4999999999999997E-3</v>
      </c>
      <c r="P56" t="str">
        <f t="shared" si="1"/>
        <v>**</v>
      </c>
    </row>
    <row r="57" spans="1:16" x14ac:dyDescent="0.25">
      <c r="A57" t="s">
        <v>77</v>
      </c>
      <c r="B57">
        <v>-0.65435659810000002</v>
      </c>
      <c r="C57">
        <v>0.51977640000000003</v>
      </c>
      <c r="D57">
        <v>0.26135539349999998</v>
      </c>
      <c r="E57">
        <v>-2.5</v>
      </c>
      <c r="F57" s="1">
        <v>1.2E-2</v>
      </c>
      <c r="G57" t="str">
        <f t="shared" si="0"/>
        <v>*</v>
      </c>
      <c r="J57" t="s">
        <v>77</v>
      </c>
      <c r="K57" s="1">
        <v>-0.68311230000000001</v>
      </c>
      <c r="L57" s="1">
        <v>0.50504269999999996</v>
      </c>
      <c r="M57">
        <v>0.26124309210000002</v>
      </c>
      <c r="N57">
        <v>-2.61</v>
      </c>
      <c r="O57" s="1">
        <v>8.8999999999999999E-3</v>
      </c>
      <c r="P57" t="str">
        <f t="shared" si="1"/>
        <v>**</v>
      </c>
    </row>
    <row r="58" spans="1:16" x14ac:dyDescent="0.25">
      <c r="A58" t="s">
        <v>74</v>
      </c>
      <c r="B58">
        <v>-0.74447264430000004</v>
      </c>
      <c r="C58">
        <v>0.47498469999999998</v>
      </c>
      <c r="D58">
        <v>0.25945692009999999</v>
      </c>
      <c r="E58">
        <v>-2.87</v>
      </c>
      <c r="F58" s="1">
        <v>4.1000000000000003E-3</v>
      </c>
      <c r="G58" t="str">
        <f t="shared" si="0"/>
        <v>**</v>
      </c>
      <c r="J58" t="s">
        <v>74</v>
      </c>
      <c r="K58" s="1">
        <v>-0.75840209999999997</v>
      </c>
      <c r="L58" s="1">
        <v>0.46841430000000001</v>
      </c>
      <c r="M58">
        <v>0.25929087340000001</v>
      </c>
      <c r="N58">
        <v>-2.92</v>
      </c>
      <c r="O58" s="1">
        <v>3.3999999999999998E-3</v>
      </c>
      <c r="P58" t="str">
        <f t="shared" si="1"/>
        <v>**</v>
      </c>
    </row>
    <row r="59" spans="1:16" x14ac:dyDescent="0.25">
      <c r="A59" t="s">
        <v>79</v>
      </c>
      <c r="B59">
        <v>-0.70162027490000001</v>
      </c>
      <c r="C59">
        <v>0.49578139999999998</v>
      </c>
      <c r="D59">
        <v>0.25640707239999999</v>
      </c>
      <c r="E59">
        <v>-2.74</v>
      </c>
      <c r="F59" s="1">
        <v>6.1999999999999998E-3</v>
      </c>
      <c r="G59" t="str">
        <f t="shared" si="0"/>
        <v>**</v>
      </c>
      <c r="J59" t="s">
        <v>79</v>
      </c>
      <c r="K59" s="1">
        <v>-0.71625139999999998</v>
      </c>
      <c r="L59" s="1">
        <v>0.48858030000000002</v>
      </c>
      <c r="M59">
        <v>0.25625230719999997</v>
      </c>
      <c r="N59">
        <v>-2.8</v>
      </c>
      <c r="O59" s="1">
        <v>5.1999999999999998E-3</v>
      </c>
      <c r="P59" t="str">
        <f t="shared" si="1"/>
        <v>**</v>
      </c>
    </row>
    <row r="60" spans="1:16" x14ac:dyDescent="0.25">
      <c r="A60" t="s">
        <v>78</v>
      </c>
      <c r="B60">
        <v>-0.64602385139999996</v>
      </c>
      <c r="C60">
        <v>0.52412559999999997</v>
      </c>
      <c r="D60">
        <v>0.25473049219999999</v>
      </c>
      <c r="E60">
        <v>-2.54</v>
      </c>
      <c r="F60" s="1">
        <v>1.0999999999999999E-2</v>
      </c>
      <c r="G60" t="str">
        <f t="shared" si="0"/>
        <v>*</v>
      </c>
      <c r="J60" t="s">
        <v>78</v>
      </c>
      <c r="K60" s="1">
        <v>-0.66306299999999996</v>
      </c>
      <c r="L60" s="1">
        <v>0.51527069999999997</v>
      </c>
      <c r="M60">
        <v>0.25457243029999999</v>
      </c>
      <c r="N60">
        <v>-2.6</v>
      </c>
      <c r="O60" s="1">
        <v>9.1999999999999998E-3</v>
      </c>
      <c r="P60" t="str">
        <f t="shared" si="1"/>
        <v>**</v>
      </c>
    </row>
    <row r="61" spans="1:16" x14ac:dyDescent="0.25">
      <c r="A61" t="s">
        <v>76</v>
      </c>
      <c r="B61">
        <v>-0.62397621739999998</v>
      </c>
      <c r="C61">
        <v>0.53580970000000006</v>
      </c>
      <c r="D61">
        <v>0.26664864529999999</v>
      </c>
      <c r="E61">
        <v>-2.34</v>
      </c>
      <c r="F61" s="1">
        <v>1.9E-2</v>
      </c>
      <c r="G61" t="str">
        <f t="shared" si="0"/>
        <v>*</v>
      </c>
      <c r="J61" t="s">
        <v>76</v>
      </c>
      <c r="K61" s="1">
        <v>-0.63143260000000001</v>
      </c>
      <c r="L61" s="1">
        <v>0.53182929999999995</v>
      </c>
      <c r="M61">
        <v>0.2665992338</v>
      </c>
      <c r="N61">
        <v>-2.37</v>
      </c>
      <c r="O61" s="1">
        <v>1.7999999999999999E-2</v>
      </c>
      <c r="P61" t="str">
        <f t="shared" si="1"/>
        <v>*</v>
      </c>
    </row>
    <row r="62" spans="1:16" x14ac:dyDescent="0.25">
      <c r="A62" t="s">
        <v>70</v>
      </c>
      <c r="B62">
        <v>-0.63641606309999998</v>
      </c>
      <c r="C62">
        <v>0.52918560000000003</v>
      </c>
      <c r="D62">
        <v>0.27321948499999998</v>
      </c>
      <c r="E62">
        <v>-2.33</v>
      </c>
      <c r="F62" s="1">
        <v>0.02</v>
      </c>
      <c r="G62" t="str">
        <f t="shared" si="0"/>
        <v>*</v>
      </c>
      <c r="J62" t="s">
        <v>70</v>
      </c>
      <c r="K62" s="1">
        <v>-0.64560790000000001</v>
      </c>
      <c r="L62" s="1">
        <v>0.52434369999999997</v>
      </c>
      <c r="M62">
        <v>0.27306111119999998</v>
      </c>
      <c r="N62">
        <v>-2.36</v>
      </c>
      <c r="O62" s="1">
        <v>1.7999999999999999E-2</v>
      </c>
      <c r="P62" t="str">
        <f t="shared" si="1"/>
        <v>*</v>
      </c>
    </row>
    <row r="63" spans="1:16" x14ac:dyDescent="0.25">
      <c r="A63" t="s">
        <v>84</v>
      </c>
      <c r="B63">
        <v>-0.68966621230000003</v>
      </c>
      <c r="C63">
        <v>0.50174350000000001</v>
      </c>
      <c r="D63">
        <v>0.27506933160000002</v>
      </c>
      <c r="E63">
        <v>-2.5099999999999998</v>
      </c>
      <c r="F63" s="1">
        <v>1.2E-2</v>
      </c>
      <c r="G63" t="str">
        <f t="shared" si="0"/>
        <v>*</v>
      </c>
      <c r="J63" t="s">
        <v>84</v>
      </c>
      <c r="K63" s="1">
        <v>-0.71311210000000003</v>
      </c>
      <c r="L63" s="1">
        <v>0.49011650000000001</v>
      </c>
      <c r="M63">
        <v>0.27489523129999999</v>
      </c>
      <c r="N63">
        <v>-2.59</v>
      </c>
      <c r="O63" s="1">
        <v>9.4999999999999998E-3</v>
      </c>
      <c r="P63" t="str">
        <f t="shared" si="1"/>
        <v>**</v>
      </c>
    </row>
    <row r="64" spans="1:16" x14ac:dyDescent="0.25">
      <c r="A64" t="s">
        <v>72</v>
      </c>
      <c r="B64">
        <v>-0.63330814270000002</v>
      </c>
      <c r="C64">
        <v>0.53083279999999999</v>
      </c>
      <c r="D64">
        <v>0.257186046</v>
      </c>
      <c r="E64">
        <v>-2.46</v>
      </c>
      <c r="F64" s="1">
        <v>1.4E-2</v>
      </c>
      <c r="G64" t="str">
        <f t="shared" si="0"/>
        <v>*</v>
      </c>
      <c r="J64" t="s">
        <v>72</v>
      </c>
      <c r="K64" s="1">
        <v>-0.65311980000000003</v>
      </c>
      <c r="L64" s="1">
        <v>0.52041959999999998</v>
      </c>
      <c r="M64">
        <v>0.25705172500000001</v>
      </c>
      <c r="N64">
        <v>-2.54</v>
      </c>
      <c r="O64" s="1">
        <v>1.0999999999999999E-2</v>
      </c>
      <c r="P64" t="str">
        <f t="shared" si="1"/>
        <v>*</v>
      </c>
    </row>
    <row r="65" spans="1:16" x14ac:dyDescent="0.25">
      <c r="A65" t="s">
        <v>71</v>
      </c>
      <c r="B65">
        <v>-0.55415201889999999</v>
      </c>
      <c r="C65">
        <v>0.5745593</v>
      </c>
      <c r="D65">
        <v>0.26877434639999997</v>
      </c>
      <c r="E65">
        <v>-2.06</v>
      </c>
      <c r="F65" s="1">
        <v>3.9E-2</v>
      </c>
      <c r="G65" t="str">
        <f t="shared" ref="G65:G75" si="2">IF(F65&lt;0.001,"***",IF(F65&lt;0.01,"**",IF(F65&lt;0.05,"*",IF(F65&lt;0.1,"^",""))))</f>
        <v>*</v>
      </c>
      <c r="J65" t="s">
        <v>71</v>
      </c>
      <c r="K65" s="1">
        <v>-0.56852829999999999</v>
      </c>
      <c r="L65" s="1">
        <v>0.56635829999999998</v>
      </c>
      <c r="M65">
        <v>0.26858731940000002</v>
      </c>
      <c r="N65">
        <v>-2.12</v>
      </c>
      <c r="O65" s="1">
        <v>3.4000000000000002E-2</v>
      </c>
      <c r="P65" t="str">
        <f t="shared" ref="P65:P75" si="3">IF(O65&lt;0.001,"***",IF(O65&lt;0.01,"**",IF(O65&lt;0.05,"*",IF(O65&lt;0.1,"^",""))))</f>
        <v>*</v>
      </c>
    </row>
    <row r="66" spans="1:16" x14ac:dyDescent="0.25">
      <c r="A66" t="s">
        <v>68</v>
      </c>
      <c r="B66">
        <v>-0.4175629783</v>
      </c>
      <c r="C66">
        <v>0.65864999999999996</v>
      </c>
      <c r="D66">
        <v>0.29923015320000002</v>
      </c>
      <c r="E66">
        <v>-1.4</v>
      </c>
      <c r="F66" s="1">
        <v>0.16</v>
      </c>
      <c r="G66" t="str">
        <f t="shared" si="2"/>
        <v/>
      </c>
      <c r="J66" t="s">
        <v>68</v>
      </c>
      <c r="K66" s="1">
        <v>-0.42953999999999998</v>
      </c>
      <c r="L66" s="1">
        <v>0.65080839999999995</v>
      </c>
      <c r="M66">
        <v>0.29902888859999999</v>
      </c>
      <c r="N66">
        <v>-1.44</v>
      </c>
      <c r="O66" s="1">
        <v>0.15</v>
      </c>
      <c r="P66" t="str">
        <f t="shared" si="3"/>
        <v/>
      </c>
    </row>
    <row r="67" spans="1:16" x14ac:dyDescent="0.25">
      <c r="A67" t="s">
        <v>81</v>
      </c>
      <c r="B67">
        <v>-0.72321802020000003</v>
      </c>
      <c r="C67">
        <v>0.48518840000000002</v>
      </c>
      <c r="D67">
        <v>0.26481229020000002</v>
      </c>
      <c r="E67">
        <v>-2.73</v>
      </c>
      <c r="F67" s="1">
        <v>6.3E-3</v>
      </c>
      <c r="G67" t="str">
        <f t="shared" si="2"/>
        <v>**</v>
      </c>
      <c r="J67" t="s">
        <v>81</v>
      </c>
      <c r="K67" s="1">
        <v>-0.73384360000000004</v>
      </c>
      <c r="L67" s="1">
        <v>0.4800603</v>
      </c>
      <c r="M67">
        <v>0.2646367053</v>
      </c>
      <c r="N67">
        <v>-2.77</v>
      </c>
      <c r="O67" s="1">
        <v>5.5999999999999999E-3</v>
      </c>
      <c r="P67" t="str">
        <f t="shared" si="3"/>
        <v>**</v>
      </c>
    </row>
    <row r="68" spans="1:16" x14ac:dyDescent="0.25">
      <c r="A68" t="s">
        <v>80</v>
      </c>
      <c r="B68">
        <v>-0.56792521959999998</v>
      </c>
      <c r="C68">
        <v>0.56669999999999998</v>
      </c>
      <c r="D68">
        <v>0.27284185840000003</v>
      </c>
      <c r="E68">
        <v>-2.08</v>
      </c>
      <c r="F68" s="1">
        <v>3.6999999999999998E-2</v>
      </c>
      <c r="G68" t="str">
        <f t="shared" si="2"/>
        <v>*</v>
      </c>
      <c r="J68" t="s">
        <v>80</v>
      </c>
      <c r="K68" s="1">
        <v>-0.57937939999999999</v>
      </c>
      <c r="L68" s="1">
        <v>0.56024589999999996</v>
      </c>
      <c r="M68">
        <v>0.27268438439999998</v>
      </c>
      <c r="N68">
        <v>-2.12</v>
      </c>
      <c r="O68" s="1">
        <v>3.4000000000000002E-2</v>
      </c>
      <c r="P68" t="str">
        <f t="shared" si="3"/>
        <v>*</v>
      </c>
    </row>
    <row r="69" spans="1:16" x14ac:dyDescent="0.25">
      <c r="A69" t="s">
        <v>82</v>
      </c>
      <c r="B69">
        <v>-0.77188027550000005</v>
      </c>
      <c r="C69">
        <v>0.46214329999999998</v>
      </c>
      <c r="D69">
        <v>0.26948448130000002</v>
      </c>
      <c r="E69">
        <v>-2.86</v>
      </c>
      <c r="F69" s="1">
        <v>4.1999999999999997E-3</v>
      </c>
      <c r="G69" t="str">
        <f t="shared" si="2"/>
        <v>**</v>
      </c>
      <c r="J69" t="s">
        <v>82</v>
      </c>
      <c r="K69" s="1">
        <v>-0.7890604</v>
      </c>
      <c r="L69" s="1">
        <v>0.45427139999999999</v>
      </c>
      <c r="M69">
        <v>0.26930717040000002</v>
      </c>
      <c r="N69">
        <v>-2.93</v>
      </c>
      <c r="O69" s="1">
        <v>3.3999999999999998E-3</v>
      </c>
      <c r="P69" t="str">
        <f t="shared" si="3"/>
        <v>**</v>
      </c>
    </row>
    <row r="70" spans="1:16" x14ac:dyDescent="0.25">
      <c r="A70" t="s">
        <v>83</v>
      </c>
      <c r="B70">
        <v>-0.65185046859999995</v>
      </c>
      <c r="C70">
        <v>0.5210806</v>
      </c>
      <c r="D70">
        <v>0.48514150029999997</v>
      </c>
      <c r="E70">
        <v>-1.34</v>
      </c>
      <c r="F70" s="1">
        <v>0.18</v>
      </c>
      <c r="G70" t="str">
        <f t="shared" si="2"/>
        <v/>
      </c>
      <c r="J70" t="s">
        <v>83</v>
      </c>
      <c r="K70" s="1">
        <v>-0.66281299999999999</v>
      </c>
      <c r="L70">
        <v>0.51539950000000001</v>
      </c>
      <c r="M70">
        <v>0.48455456019999998</v>
      </c>
      <c r="N70">
        <v>-1.37</v>
      </c>
      <c r="O70" s="1">
        <v>0.17</v>
      </c>
      <c r="P70" t="str">
        <f t="shared" si="3"/>
        <v/>
      </c>
    </row>
    <row r="71" spans="1:16" x14ac:dyDescent="0.25">
      <c r="A71" t="s">
        <v>69</v>
      </c>
      <c r="B71">
        <v>-1.0719455202999999</v>
      </c>
      <c r="C71">
        <v>0.34234179999999997</v>
      </c>
      <c r="D71">
        <v>0.34442903730000002</v>
      </c>
      <c r="E71">
        <v>-3.11</v>
      </c>
      <c r="F71" s="1">
        <v>1.9E-3</v>
      </c>
      <c r="G71" t="str">
        <f t="shared" si="2"/>
        <v>**</v>
      </c>
      <c r="J71" t="s">
        <v>69</v>
      </c>
      <c r="K71" s="1">
        <v>-1.086497</v>
      </c>
      <c r="L71">
        <v>0.33739639999999999</v>
      </c>
      <c r="M71">
        <v>0.34514190900000002</v>
      </c>
      <c r="N71">
        <v>-3.15</v>
      </c>
      <c r="O71" s="1">
        <v>1.6000000000000001E-3</v>
      </c>
      <c r="P71" t="str">
        <f t="shared" si="3"/>
        <v>**</v>
      </c>
    </row>
    <row r="72" spans="1:16" x14ac:dyDescent="0.25">
      <c r="A72" t="s">
        <v>73</v>
      </c>
      <c r="B72">
        <v>-0.84613061609999995</v>
      </c>
      <c r="C72">
        <v>0.42907200000000001</v>
      </c>
      <c r="D72">
        <v>0.40301190069999998</v>
      </c>
      <c r="E72">
        <v>-2.1</v>
      </c>
      <c r="F72" s="1">
        <v>3.5999999999999997E-2</v>
      </c>
      <c r="G72" t="str">
        <f t="shared" si="2"/>
        <v>*</v>
      </c>
      <c r="J72" t="s">
        <v>73</v>
      </c>
      <c r="K72" s="1">
        <v>-0.85641029999999996</v>
      </c>
      <c r="L72">
        <v>0.4246838</v>
      </c>
      <c r="M72">
        <v>0.40268491849999999</v>
      </c>
      <c r="N72">
        <v>-2.13</v>
      </c>
      <c r="O72" s="1">
        <v>3.3000000000000002E-2</v>
      </c>
      <c r="P72" t="str">
        <f t="shared" si="3"/>
        <v>*</v>
      </c>
    </row>
    <row r="73" spans="1:16" x14ac:dyDescent="0.25">
      <c r="A73" t="s">
        <v>506</v>
      </c>
      <c r="B73">
        <v>-4.43525658E-2</v>
      </c>
      <c r="C73">
        <v>0.95661660000000004</v>
      </c>
      <c r="D73">
        <v>2.7529924899999999E-2</v>
      </c>
      <c r="E73">
        <v>-1.61</v>
      </c>
      <c r="F73" s="1">
        <v>0.11</v>
      </c>
      <c r="G73" t="str">
        <f t="shared" si="2"/>
        <v/>
      </c>
      <c r="J73" t="s">
        <v>506</v>
      </c>
      <c r="K73" s="1">
        <v>-4.8948529999999997E-2</v>
      </c>
      <c r="L73">
        <v>0.95223009999999997</v>
      </c>
      <c r="M73">
        <v>2.76586682E-2</v>
      </c>
      <c r="N73">
        <v>-1.77</v>
      </c>
      <c r="O73" s="1">
        <v>7.6999999999999999E-2</v>
      </c>
      <c r="P73" t="str">
        <f t="shared" si="3"/>
        <v>^</v>
      </c>
    </row>
    <row r="74" spans="1:16" x14ac:dyDescent="0.25">
      <c r="A74" t="s">
        <v>507</v>
      </c>
      <c r="B74">
        <v>-2.3174747700000001E-2</v>
      </c>
      <c r="C74">
        <v>0.97709170000000001</v>
      </c>
      <c r="D74">
        <v>3.4315121900000002E-2</v>
      </c>
      <c r="E74">
        <v>-0.68</v>
      </c>
      <c r="F74" s="1">
        <v>0.5</v>
      </c>
      <c r="G74" t="str">
        <f t="shared" si="2"/>
        <v/>
      </c>
      <c r="J74" t="s">
        <v>507</v>
      </c>
      <c r="K74" s="1">
        <v>-3.715483E-2</v>
      </c>
      <c r="L74">
        <v>0.96352689999999996</v>
      </c>
      <c r="M74">
        <v>3.4633657599999999E-2</v>
      </c>
      <c r="N74">
        <v>-1.07</v>
      </c>
      <c r="O74" s="1">
        <v>0.28000000000000003</v>
      </c>
      <c r="P74" t="str">
        <f t="shared" si="3"/>
        <v/>
      </c>
    </row>
    <row r="75" spans="1:16" x14ac:dyDescent="0.25">
      <c r="A75" t="s">
        <v>508</v>
      </c>
      <c r="B75">
        <v>-1.4717360699999999E-2</v>
      </c>
      <c r="C75">
        <v>0.9853904</v>
      </c>
      <c r="D75">
        <v>2.9513352199999999E-2</v>
      </c>
      <c r="E75">
        <v>-0.5</v>
      </c>
      <c r="F75" s="1">
        <v>0.62</v>
      </c>
      <c r="G75" t="str">
        <f t="shared" si="2"/>
        <v/>
      </c>
      <c r="J75" t="s">
        <v>508</v>
      </c>
      <c r="K75" s="1">
        <v>-2.2890819999999999E-2</v>
      </c>
      <c r="L75">
        <v>0.97736920000000005</v>
      </c>
      <c r="M75">
        <v>2.97250282E-2</v>
      </c>
      <c r="N75">
        <v>-0.77</v>
      </c>
      <c r="O75" s="1">
        <v>0.44</v>
      </c>
      <c r="P75" t="str">
        <f t="shared" si="3"/>
        <v/>
      </c>
    </row>
    <row r="77" spans="1:16" x14ac:dyDescent="0.25">
      <c r="A77" t="s">
        <v>16</v>
      </c>
      <c r="B77" t="s">
        <v>17</v>
      </c>
      <c r="C77" t="s">
        <v>122</v>
      </c>
      <c r="D77" t="s">
        <v>18</v>
      </c>
    </row>
    <row r="78" spans="1:16" x14ac:dyDescent="0.25">
      <c r="A78" t="s">
        <v>19</v>
      </c>
      <c r="B78" t="s">
        <v>20</v>
      </c>
      <c r="C78">
        <v>0.40804499999999999</v>
      </c>
      <c r="D78">
        <v>0.1665007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4"/>
  <sheetViews>
    <sheetView topLeftCell="A42" workbookViewId="0">
      <selection activeCell="F65" sqref="F65"/>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5" t="s">
        <v>513</v>
      </c>
      <c r="C1" s="95"/>
      <c r="D1" s="95"/>
      <c r="E1" s="95"/>
      <c r="F1" s="95"/>
    </row>
    <row r="2" spans="2:8" ht="18.75" x14ac:dyDescent="0.3">
      <c r="B2" s="96" t="s">
        <v>757</v>
      </c>
      <c r="C2" s="96"/>
      <c r="D2" s="96"/>
      <c r="E2" s="96"/>
      <c r="F2" s="96"/>
    </row>
    <row r="3" spans="2:8" ht="15.75" thickBot="1" x14ac:dyDescent="0.3">
      <c r="B3" s="27"/>
      <c r="C3" s="74" t="s">
        <v>114</v>
      </c>
      <c r="D3" s="74" t="s">
        <v>115</v>
      </c>
      <c r="E3" s="74" t="s">
        <v>116</v>
      </c>
      <c r="F3" s="74" t="s">
        <v>117</v>
      </c>
    </row>
    <row r="4" spans="2:8" x14ac:dyDescent="0.25">
      <c r="B4" s="109" t="s">
        <v>123</v>
      </c>
      <c r="C4" s="28" t="str">
        <f>_xlfn.CONCAT(FIXED(VLOOKUP($H4,'mod2'!A:G,2,0),4)," ",VLOOKUP($H4,'mod2'!A:G,7,0))</f>
        <v xml:space="preserve">-0.0542 </v>
      </c>
      <c r="D4" s="28" t="str">
        <f>_xlfn.CONCAT(FIXED(VLOOKUP($H4,'mod2.fr'!$A:H,2,0),4)," ",VLOOKUP($H4,'mod2.fr'!$A:H,7,0))</f>
        <v xml:space="preserve">-0.0582 </v>
      </c>
      <c r="E4" s="28" t="str">
        <f>_xlfn.CONCAT(FIXED(VLOOKUP($H4,'mod3.fr'!$A:G,2,0),4)," ",VLOOKUP($H4,'mod3.fr'!$A:G,7,0))</f>
        <v xml:space="preserve">-0.0539 </v>
      </c>
      <c r="F4" s="28" t="str">
        <f>_xlfn.CONCAT(FIXED(VLOOKUP($H4,'mod4.fr'!$A:H,2,0),4)," ",VLOOKUP($H4,'mod4.fr'!$A:H,7,0))</f>
        <v xml:space="preserve">-0.0516 </v>
      </c>
      <c r="H4" s="11" t="s">
        <v>120</v>
      </c>
    </row>
    <row r="5" spans="2:8" x14ac:dyDescent="0.25">
      <c r="B5" s="110" t="s">
        <v>1</v>
      </c>
      <c r="C5" s="29" t="str">
        <f>_xlfn.CONCAT("(",FIXED(VLOOKUP($H4,'mod2'!A:G,4,0),4),")")</f>
        <v>(0.0525)</v>
      </c>
      <c r="D5" s="29" t="str">
        <f>_xlfn.CONCAT("(",FIXED(VLOOKUP($H4,'mod2.fr'!$A:H,4,0),4),")")</f>
        <v>(0.0626)</v>
      </c>
      <c r="E5" s="29" t="str">
        <f>_xlfn.CONCAT("(",FIXED(VLOOKUP($H4,'mod3.fr'!$A:G,4,0),4),")")</f>
        <v>(0.0624)</v>
      </c>
      <c r="F5" s="29" t="str">
        <f>_xlfn.CONCAT("(",FIXED(VLOOKUP($H4,'mod4.fr'!$A:H,4,0),4),")")</f>
        <v>(0.0624)</v>
      </c>
    </row>
    <row r="6" spans="2:8" x14ac:dyDescent="0.25">
      <c r="B6" s="109" t="s">
        <v>0</v>
      </c>
      <c r="C6" s="28" t="str">
        <f>_xlfn.CONCAT(FIXED(VLOOKUP($H6,'mod2'!A:G,2,0),4)," ",VLOOKUP($H6,'mod2'!A:G,7,0))</f>
        <v xml:space="preserve">-0.0283 </v>
      </c>
      <c r="D6" s="28" t="str">
        <f>_xlfn.CONCAT(FIXED(VLOOKUP($H6,'mod2.fr'!$A:H,2,0),4)," ",VLOOKUP($H6,'mod2.fr'!$A:H,7,0))</f>
        <v xml:space="preserve">-0.0182 </v>
      </c>
      <c r="E6" s="28" t="str">
        <f>_xlfn.CONCAT(FIXED(VLOOKUP($H6,'mod3.fr'!$A:G,2,0),4)," ",VLOOKUP($H6,'mod3.fr'!$A:G,7,0))</f>
        <v xml:space="preserve">-0.0186 </v>
      </c>
      <c r="F6" s="28" t="str">
        <f>_xlfn.CONCAT(FIXED(VLOOKUP($H6,'mod4.fr'!$A:H,2,0),4)," ",VLOOKUP($H6,'mod4.fr'!$A:H,7,0))</f>
        <v xml:space="preserve">-0.0190 </v>
      </c>
      <c r="H6" s="11" t="s">
        <v>10</v>
      </c>
    </row>
    <row r="7" spans="2:8" x14ac:dyDescent="0.25">
      <c r="B7" s="110" t="s">
        <v>1</v>
      </c>
      <c r="C7" s="29" t="str">
        <f>_xlfn.CONCAT("(",FIXED(VLOOKUP($H6,'mod2'!A:G,4,0),4),")")</f>
        <v>(0.0213)</v>
      </c>
      <c r="D7" s="29" t="str">
        <f>_xlfn.CONCAT("(",FIXED(VLOOKUP($H6,'mod2.fr'!$A:H,4,0),4),")")</f>
        <v>(0.0252)</v>
      </c>
      <c r="E7" s="29" t="str">
        <f>_xlfn.CONCAT("(",FIXED(VLOOKUP($H6,'mod3.fr'!$A:G,4,0),4),")")</f>
        <v>(0.0252)</v>
      </c>
      <c r="F7" s="29" t="str">
        <f>_xlfn.CONCAT("(",FIXED(VLOOKUP($H6,'mod4.fr'!$A:H,4,0),4),")")</f>
        <v>(0.0252)</v>
      </c>
    </row>
    <row r="8" spans="2:8" x14ac:dyDescent="0.25">
      <c r="B8" s="109" t="s">
        <v>2</v>
      </c>
      <c r="C8" s="28" t="str">
        <f>_xlfn.CONCAT(FIXED(VLOOKUP($H8,'mod2'!A:G,2,0),4)," ",VLOOKUP($H8,'mod2'!A:G,7,0))</f>
        <v>-0.0743 **</v>
      </c>
      <c r="D8" s="28" t="str">
        <f>_xlfn.CONCAT(FIXED(VLOOKUP($H8,'mod2.fr'!$A:H,2,0),4)," ",VLOOKUP($H8,'mod2.fr'!$A:H,7,0))</f>
        <v>-0.0779 **</v>
      </c>
      <c r="E8" s="28" t="str">
        <f>_xlfn.CONCAT(FIXED(VLOOKUP($H8,'mod3.fr'!$A:G,2,0),4)," ",VLOOKUP($H8,'mod3.fr'!$A:G,7,0))</f>
        <v>-0.0729 *</v>
      </c>
      <c r="F8" s="28" t="str">
        <f>_xlfn.CONCAT(FIXED(VLOOKUP($H8,'mod4.fr'!$A:H,2,0),4)," ",VLOOKUP($H8,'mod4.fr'!$A:H,7,0))</f>
        <v>-0.0740 *</v>
      </c>
      <c r="H8" s="11" t="s">
        <v>12</v>
      </c>
    </row>
    <row r="9" spans="2:8" x14ac:dyDescent="0.25">
      <c r="B9" s="110" t="s">
        <v>1</v>
      </c>
      <c r="C9" s="29" t="str">
        <f>_xlfn.CONCAT("(",FIXED(VLOOKUP($H8,'mod2'!A:G,4,0),4),")")</f>
        <v>(0.0243)</v>
      </c>
      <c r="D9" s="29" t="str">
        <f>_xlfn.CONCAT("(",FIXED(VLOOKUP($H8,'mod2.fr'!$A:H,4,0),4),")")</f>
        <v>(0.0300)</v>
      </c>
      <c r="E9" s="29" t="str">
        <f>_xlfn.CONCAT("(",FIXED(VLOOKUP($H8,'mod3.fr'!$A:G,4,0),4),")")</f>
        <v>(0.0298)</v>
      </c>
      <c r="F9" s="29" t="str">
        <f>_xlfn.CONCAT("(",FIXED(VLOOKUP($H8,'mod4.fr'!$A:H,4,0),4),")")</f>
        <v>(0.0298)</v>
      </c>
    </row>
    <row r="10" spans="2:8" x14ac:dyDescent="0.25">
      <c r="B10" s="109" t="s">
        <v>89</v>
      </c>
      <c r="C10" s="28" t="str">
        <f>_xlfn.CONCAT(FIXED(VLOOKUP($H10,'mod2'!A:G,2,0),4)," ",VLOOKUP($H10,'mod2'!A:G,7,0))</f>
        <v>0.0617 ***</v>
      </c>
      <c r="D10" s="28" t="str">
        <f>_xlfn.CONCAT(FIXED(VLOOKUP($H10,'mod2.fr'!$A:H,2,0),4)," ",VLOOKUP($H10,'mod2.fr'!$A:H,7,0))</f>
        <v>0.0931 ***</v>
      </c>
      <c r="E10" s="28" t="str">
        <f>_xlfn.CONCAT(FIXED(VLOOKUP($H10,'mod3.fr'!$A:G,2,0),4)," ",VLOOKUP($H10,'mod3.fr'!$A:G,7,0))</f>
        <v>0.0809 ***</v>
      </c>
      <c r="F10" s="28" t="str">
        <f>_xlfn.CONCAT(FIXED(VLOOKUP($H10,'mod4.fr'!$A:H,2,0),4)," ",VLOOKUP($H10,'mod4.fr'!$A:H,7,0))</f>
        <v>0.0864 ***</v>
      </c>
      <c r="H10" s="11" t="s">
        <v>127</v>
      </c>
    </row>
    <row r="11" spans="2:8" x14ac:dyDescent="0.25">
      <c r="B11" s="110"/>
      <c r="C11" s="29" t="str">
        <f>_xlfn.CONCAT("(",FIXED(VLOOKUP($H10,'mod2'!A:G,4,0),4),")")</f>
        <v>(0.0183)</v>
      </c>
      <c r="D11" s="29" t="str">
        <f>_xlfn.CONCAT("(",FIXED(VLOOKUP($H10,'mod2.fr'!$A:H,4,0),4),")")</f>
        <v>(0.0241)</v>
      </c>
      <c r="E11" s="29" t="str">
        <f>_xlfn.CONCAT("(",FIXED(VLOOKUP($H10,'mod3.fr'!$A:G,4,0),4),")")</f>
        <v>(0.0239)</v>
      </c>
      <c r="F11" s="29" t="str">
        <f>_xlfn.CONCAT("(",FIXED(VLOOKUP($H10,'mod4.fr'!$A:H,4,0),4),")")</f>
        <v>(0.0245)</v>
      </c>
    </row>
    <row r="12" spans="2:8" x14ac:dyDescent="0.25">
      <c r="B12" s="109" t="s">
        <v>31</v>
      </c>
      <c r="C12" s="28" t="str">
        <f>_xlfn.CONCAT(FIXED(VLOOKUP($H12,'mod2'!A:G,2,0),4)," ",VLOOKUP($H12,'mod2'!A:G,7,0))</f>
        <v>-0.0868 ***</v>
      </c>
      <c r="D12" s="28" t="str">
        <f>_xlfn.CONCAT(FIXED(VLOOKUP($H12,'mod2.fr'!$A:H,2,0),4)," ",VLOOKUP($H12,'mod2.fr'!$A:H,7,0))</f>
        <v>-0.0863 ***</v>
      </c>
      <c r="E12" s="28" t="str">
        <f>_xlfn.CONCAT(FIXED(VLOOKUP($H12,'mod3.fr'!$A:G,2,0),4)," ",VLOOKUP($H12,'mod3.fr'!$A:G,7,0))</f>
        <v>-0.0480 ***</v>
      </c>
      <c r="F12" s="28" t="str">
        <f>_xlfn.CONCAT(FIXED(VLOOKUP($H12,'mod4.fr'!$A:H,2,0),4)," ",VLOOKUP($H12,'mod4.fr'!$A:H,7,0))</f>
        <v>-0.0481 ***</v>
      </c>
      <c r="H12" s="11" t="s">
        <v>31</v>
      </c>
    </row>
    <row r="13" spans="2:8" x14ac:dyDescent="0.25">
      <c r="B13" s="110"/>
      <c r="C13" s="29" t="str">
        <f>_xlfn.CONCAT("(",FIXED(VLOOKUP($H12,'mod2'!A:G,4,0),4),")")</f>
        <v>(0.0052)</v>
      </c>
      <c r="D13" s="29" t="str">
        <f>_xlfn.CONCAT("(",FIXED(VLOOKUP($H12,'mod2.fr'!$A:H,4,0),4),")")</f>
        <v>(0.0060)</v>
      </c>
      <c r="E13" s="29" t="str">
        <f>_xlfn.CONCAT("(",FIXED(VLOOKUP($H12,'mod3.fr'!$A:G,4,0),4),")")</f>
        <v>(0.0070)</v>
      </c>
      <c r="F13" s="29" t="str">
        <f>_xlfn.CONCAT("(",FIXED(VLOOKUP($H12,'mod4.fr'!$A:H,4,0),4),")")</f>
        <v>(0.0070)</v>
      </c>
    </row>
    <row r="14" spans="2:8" x14ac:dyDescent="0.25">
      <c r="B14" s="109" t="s">
        <v>512</v>
      </c>
      <c r="C14" s="28" t="str">
        <f>_xlfn.CONCAT(FIXED(VLOOKUP($H14,'mod2'!A:G,2,0),4)," ",VLOOKUP($H14,'mod2'!A:G,7,0))</f>
        <v xml:space="preserve">0.0426 </v>
      </c>
      <c r="D14" s="28" t="str">
        <f>_xlfn.CONCAT(FIXED(VLOOKUP($H14,'mod2.fr'!$A:H,2,0),4)," ",VLOOKUP($H14,'mod2.fr'!$A:H,7,0))</f>
        <v xml:space="preserve">0.0401 </v>
      </c>
      <c r="E14" s="28" t="str">
        <f>_xlfn.CONCAT(FIXED(VLOOKUP($H14,'mod3.fr'!$A:G,2,0),4)," ",VLOOKUP($H14,'mod3.fr'!$A:G,7,0))</f>
        <v>-0.0613 ^</v>
      </c>
      <c r="F14" s="28" t="str">
        <f>_xlfn.CONCAT(FIXED(VLOOKUP($H14,'mod4.fr'!$A:H,2,0),4)," ",VLOOKUP($H14,'mod4.fr'!$A:H,7,0))</f>
        <v>-0.0632 ^</v>
      </c>
      <c r="H14" s="11" t="s">
        <v>176</v>
      </c>
    </row>
    <row r="15" spans="2:8" x14ac:dyDescent="0.25">
      <c r="B15" s="110"/>
      <c r="C15" s="29" t="str">
        <f>_xlfn.CONCAT("(",FIXED(VLOOKUP($H14,'mod2'!A:G,4,0),4),")")</f>
        <v>(0.0294)</v>
      </c>
      <c r="D15" s="29" t="str">
        <f>_xlfn.CONCAT("(",FIXED(VLOOKUP($H14,'mod2.fr'!$A:H,4,0),4),")")</f>
        <v>(0.0322)</v>
      </c>
      <c r="E15" s="29" t="str">
        <f>_xlfn.CONCAT("(",FIXED(VLOOKUP($H14,'mod3.fr'!$A:G,4,0),4),")")</f>
        <v>(0.0338)</v>
      </c>
      <c r="F15" s="29" t="str">
        <f>_xlfn.CONCAT("(",FIXED(VLOOKUP($H14,'mod4.fr'!$A:H,4,0),4),")")</f>
        <v>(0.0338)</v>
      </c>
    </row>
    <row r="16" spans="2:8" x14ac:dyDescent="0.25">
      <c r="B16" s="109" t="s">
        <v>90</v>
      </c>
      <c r="C16" s="28" t="str">
        <f>_xlfn.CONCAT(FIXED(VLOOKUP($H16,'mod2'!A:G,2,0),4)," ",VLOOKUP($H16,'mod2'!A:G,7,0))</f>
        <v>-0.1476 ***</v>
      </c>
      <c r="D16" s="28" t="str">
        <f>_xlfn.CONCAT(FIXED(VLOOKUP($H16,'mod2.fr'!$A:H,2,0),4)," ",VLOOKUP($H16,'mod2.fr'!$A:H,7,0))</f>
        <v>-0.1993 ***</v>
      </c>
      <c r="E16" s="28" t="str">
        <f>_xlfn.CONCAT(FIXED(VLOOKUP($H16,'mod3.fr'!$A:G,2,0),4)," ",VLOOKUP($H16,'mod3.fr'!$A:G,7,0))</f>
        <v>-0.2040 ***</v>
      </c>
      <c r="F16" s="28" t="str">
        <f>_xlfn.CONCAT(FIXED(VLOOKUP($H16,'mod4.fr'!$A:H,2,0),4)," ",VLOOKUP($H16,'mod4.fr'!$A:H,7,0))</f>
        <v>-0.1963 ***</v>
      </c>
      <c r="H16" s="11" t="s">
        <v>23</v>
      </c>
    </row>
    <row r="17" spans="2:8" x14ac:dyDescent="0.25">
      <c r="B17" s="110"/>
      <c r="C17" s="29" t="str">
        <f>_xlfn.CONCAT("(",FIXED(VLOOKUP($H16,'mod2'!A:G,4,0),4),")")</f>
        <v>(0.0218)</v>
      </c>
      <c r="D17" s="29" t="str">
        <f>_xlfn.CONCAT("(",FIXED(VLOOKUP($H16,'mod2.fr'!$A:H,4,0),4),")")</f>
        <v>(0.0295)</v>
      </c>
      <c r="E17" s="29" t="str">
        <f>_xlfn.CONCAT("(",FIXED(VLOOKUP($H16,'mod3.fr'!$A:G,4,0),4),")")</f>
        <v>(0.0293)</v>
      </c>
      <c r="F17" s="29" t="str">
        <f>_xlfn.CONCAT("(",FIXED(VLOOKUP($H16,'mod4.fr'!$A:H,4,0),4),")")</f>
        <v>(0.0294)</v>
      </c>
    </row>
    <row r="18" spans="2:8" x14ac:dyDescent="0.25">
      <c r="B18" s="109" t="s">
        <v>91</v>
      </c>
      <c r="C18" s="28" t="str">
        <f>_xlfn.CONCAT(FIXED(VLOOKUP($H18,'mod2'!A:G,2,0),4)," ",VLOOKUP($H18,'mod2'!A:G,7,0))</f>
        <v xml:space="preserve">-0.0154 </v>
      </c>
      <c r="D18" s="28" t="str">
        <f>_xlfn.CONCAT(FIXED(VLOOKUP($H18,'mod2.fr'!$A:H,2,0),4)," ",VLOOKUP($H18,'mod2.fr'!$A:H,7,0))</f>
        <v xml:space="preserve">-0.0196 </v>
      </c>
      <c r="E18" s="28" t="str">
        <f>_xlfn.CONCAT(FIXED(VLOOKUP($H18,'mod3.fr'!$A:G,2,0),4)," ",VLOOKUP($H18,'mod3.fr'!$A:G,7,0))</f>
        <v xml:space="preserve">-0.0250 </v>
      </c>
      <c r="F18" s="28" t="str">
        <f>_xlfn.CONCAT(FIXED(VLOOKUP($H18,'mod4.fr'!$A:H,2,0),4)," ",VLOOKUP($H18,'mod4.fr'!$A:H,7,0))</f>
        <v xml:space="preserve">-0.0212 </v>
      </c>
      <c r="H18" s="11" t="s">
        <v>24</v>
      </c>
    </row>
    <row r="19" spans="2:8" x14ac:dyDescent="0.25">
      <c r="B19" s="110"/>
      <c r="C19" s="29" t="str">
        <f>_xlfn.CONCAT("(",FIXED(VLOOKUP($H18,'mod2'!A:G,4,0),4),")")</f>
        <v>(0.0240)</v>
      </c>
      <c r="D19" s="29" t="str">
        <f>_xlfn.CONCAT("(",FIXED(VLOOKUP($H18,'mod2.fr'!$A:H,4,0),4),")")</f>
        <v>(0.0321)</v>
      </c>
      <c r="E19" s="29" t="str">
        <f>_xlfn.CONCAT("(",FIXED(VLOOKUP($H18,'mod3.fr'!$A:G,4,0),4),")")</f>
        <v>(0.0319)</v>
      </c>
      <c r="F19" s="29" t="str">
        <f>_xlfn.CONCAT("(",FIXED(VLOOKUP($H18,'mod4.fr'!$A:H,4,0),4),")")</f>
        <v>(0.0319)</v>
      </c>
    </row>
    <row r="20" spans="2:8" x14ac:dyDescent="0.25">
      <c r="B20" s="109" t="s">
        <v>92</v>
      </c>
      <c r="C20" s="28" t="str">
        <f>_xlfn.CONCAT(FIXED(VLOOKUP($H20,'mod2'!A:G,2,0),4)," ",VLOOKUP($H20,'mod2'!A:G,7,0))</f>
        <v xml:space="preserve">0.0337 </v>
      </c>
      <c r="D20" s="28" t="str">
        <f>_xlfn.CONCAT(FIXED(VLOOKUP($H20,'mod2.fr'!$A:H,2,0),4)," ",VLOOKUP($H20,'mod2.fr'!$A:H,7,0))</f>
        <v xml:space="preserve">0.0264 </v>
      </c>
      <c r="E20" s="28" t="str">
        <f>_xlfn.CONCAT(FIXED(VLOOKUP($H20,'mod3.fr'!$A:G,2,0),4)," ",VLOOKUP($H20,'mod3.fr'!$A:G,7,0))</f>
        <v xml:space="preserve">0.0254 </v>
      </c>
      <c r="F20" s="28" t="str">
        <f>_xlfn.CONCAT(FIXED(VLOOKUP($H20,'mod4.fr'!$A:H,2,0),4)," ",VLOOKUP($H20,'mod4.fr'!$A:H,7,0))</f>
        <v xml:space="preserve">0.0244 </v>
      </c>
      <c r="H20" s="11" t="s">
        <v>25</v>
      </c>
    </row>
    <row r="21" spans="2:8" x14ac:dyDescent="0.25">
      <c r="B21" s="110"/>
      <c r="C21" s="29" t="str">
        <f>_xlfn.CONCAT("(",FIXED(VLOOKUP($H20,'mod2'!A:G,4,0),4),")")</f>
        <v>(0.0268)</v>
      </c>
      <c r="D21" s="29" t="str">
        <f>_xlfn.CONCAT("(",FIXED(VLOOKUP($H20,'mod2.fr'!$A:H,4,0),4),")")</f>
        <v>(0.0322)</v>
      </c>
      <c r="E21" s="29" t="str">
        <f>_xlfn.CONCAT("(",FIXED(VLOOKUP($H20,'mod3.fr'!$A:G,4,0),4),")")</f>
        <v>(0.0321)</v>
      </c>
      <c r="F21" s="29" t="str">
        <f>_xlfn.CONCAT("(",FIXED(VLOOKUP($H20,'mod4.fr'!$A:H,4,0),4),")")</f>
        <v>(0.0322)</v>
      </c>
    </row>
    <row r="22" spans="2:8" x14ac:dyDescent="0.25">
      <c r="B22" s="109" t="s">
        <v>93</v>
      </c>
      <c r="C22" s="28" t="str">
        <f>_xlfn.CONCAT(FIXED(VLOOKUP($H22,'mod2'!A:G,2,0),4)," ",VLOOKUP($H22,'mod2'!A:G,7,0))</f>
        <v xml:space="preserve">-0.0730 </v>
      </c>
      <c r="D22" s="28" t="str">
        <f>_xlfn.CONCAT(FIXED(VLOOKUP($H22,'mod2.fr'!$A:H,2,0),4)," ",VLOOKUP($H22,'mod2.fr'!$A:H,7,0))</f>
        <v>-0.1120 *</v>
      </c>
      <c r="E22" s="28" t="str">
        <f>_xlfn.CONCAT(FIXED(VLOOKUP($H22,'mod3.fr'!$A:G,2,0),4)," ",VLOOKUP($H22,'mod3.fr'!$A:G,7,0))</f>
        <v>-0.1049 ^</v>
      </c>
      <c r="F22" s="28" t="str">
        <f>_xlfn.CONCAT(FIXED(VLOOKUP($H22,'mod4.fr'!$A:H,2,0),4)," ",VLOOKUP($H22,'mod4.fr'!$A:H,7,0))</f>
        <v>-0.1008 ^</v>
      </c>
      <c r="H22" s="11" t="s">
        <v>26</v>
      </c>
    </row>
    <row r="23" spans="2:8" x14ac:dyDescent="0.25">
      <c r="B23" s="110"/>
      <c r="C23" s="29" t="str">
        <f>_xlfn.CONCAT("(",FIXED(VLOOKUP($H22,'mod2'!A:G,4,0),4),")")</f>
        <v>(0.0462)</v>
      </c>
      <c r="D23" s="29" t="str">
        <f>_xlfn.CONCAT("(",FIXED(VLOOKUP($H22,'mod2.fr'!$A:H,4,0),4),")")</f>
        <v>(0.0561)</v>
      </c>
      <c r="E23" s="29" t="str">
        <f>_xlfn.CONCAT("(",FIXED(VLOOKUP($H22,'mod3.fr'!$A:G,4,0),4),")")</f>
        <v>(0.0559)</v>
      </c>
      <c r="F23" s="29" t="str">
        <f>_xlfn.CONCAT("(",FIXED(VLOOKUP($H22,'mod4.fr'!$A:H,4,0),4),")")</f>
        <v>(0.0560)</v>
      </c>
    </row>
    <row r="24" spans="2:8" x14ac:dyDescent="0.25">
      <c r="B24" s="109" t="s">
        <v>32</v>
      </c>
      <c r="C24" s="28" t="str">
        <f>_xlfn.CONCAT(FIXED(VLOOKUP($H24,'mod2'!A:G,2,0),4)," ",VLOOKUP($H24,'mod2'!A:G,7,0))</f>
        <v xml:space="preserve">0.0179 </v>
      </c>
      <c r="D24" s="28" t="str">
        <f>_xlfn.CONCAT(FIXED(VLOOKUP($H24,'mod2.fr'!$A:H,2,0),4)," ",VLOOKUP($H24,'mod2.fr'!$A:H,7,0))</f>
        <v>0.0269 ^</v>
      </c>
      <c r="E24" s="28" t="str">
        <f>_xlfn.CONCAT(FIXED(VLOOKUP($H24,'mod3.fr'!$A:G,2,0),4)," ",VLOOKUP($H24,'mod3.fr'!$A:G,7,0))</f>
        <v xml:space="preserve">0.0228 </v>
      </c>
      <c r="F24" s="28" t="str">
        <f>_xlfn.CONCAT(FIXED(VLOOKUP($H24,'mod4.fr'!$A:H,2,0),4)," ",VLOOKUP($H24,'mod4.fr'!$A:H,7,0))</f>
        <v xml:space="preserve">0.0200 </v>
      </c>
      <c r="H24" s="11" t="s">
        <v>32</v>
      </c>
    </row>
    <row r="25" spans="2:8" x14ac:dyDescent="0.25">
      <c r="B25" s="110"/>
      <c r="C25" s="29" t="str">
        <f>_xlfn.CONCAT("(",FIXED(VLOOKUP($H24,'mod2'!A:G,4,0),4),")")</f>
        <v>(0.0129)</v>
      </c>
      <c r="D25" s="29" t="str">
        <f>_xlfn.CONCAT("(",FIXED(VLOOKUP($H24,'mod2.fr'!$A:H,4,0),4),")")</f>
        <v>(0.0152)</v>
      </c>
      <c r="E25" s="29" t="str">
        <f>_xlfn.CONCAT("(",FIXED(VLOOKUP($H24,'mod3.fr'!$A:G,4,0),4),")")</f>
        <v>(0.0152)</v>
      </c>
      <c r="F25" s="29" t="str">
        <f>_xlfn.CONCAT("(",FIXED(VLOOKUP($H24,'mod4.fr'!$A:H,4,0),4),")")</f>
        <v>(0.0152)</v>
      </c>
    </row>
    <row r="26" spans="2:8" x14ac:dyDescent="0.25">
      <c r="B26" s="109" t="s">
        <v>94</v>
      </c>
      <c r="C26" s="28" t="str">
        <f>_xlfn.CONCAT(FIXED(VLOOKUP($H26,'mod2'!A:G,2,0),4)," ",VLOOKUP($H26,'mod2'!A:G,7,0))</f>
        <v>0.0116 ***</v>
      </c>
      <c r="D26" s="28" t="str">
        <f>_xlfn.CONCAT(FIXED(VLOOKUP($H26,'mod2.fr'!$A:H,2,0),4)," ",VLOOKUP($H26,'mod2.fr'!$A:H,7,0))</f>
        <v>0.0148 ***</v>
      </c>
      <c r="E26" s="28" t="str">
        <f>_xlfn.CONCAT(FIXED(VLOOKUP($H26,'mod3.fr'!$A:G,2,0),4)," ",VLOOKUP($H26,'mod3.fr'!$A:G,7,0))</f>
        <v>0.0151 ***</v>
      </c>
      <c r="F26" s="28" t="str">
        <f>_xlfn.CONCAT(FIXED(VLOOKUP($H26,'mod4.fr'!$A:H,2,0),4)," ",VLOOKUP($H26,'mod4.fr'!$A:H,7,0))</f>
        <v>0.0154 ***</v>
      </c>
      <c r="H26" s="11" t="s">
        <v>33</v>
      </c>
    </row>
    <row r="27" spans="2:8" x14ac:dyDescent="0.25">
      <c r="B27" s="110"/>
      <c r="C27" s="29" t="str">
        <f>_xlfn.CONCAT("(",FIXED(VLOOKUP($H26,'mod2'!A:G,4,0),4),")")</f>
        <v>(0.0035)</v>
      </c>
      <c r="D27" s="29" t="str">
        <f>_xlfn.CONCAT("(",FIXED(VLOOKUP($H26,'mod2.fr'!$A:H,4,0),4),")")</f>
        <v>(0.0040)</v>
      </c>
      <c r="E27" s="29" t="str">
        <f>_xlfn.CONCAT("(",FIXED(VLOOKUP($H26,'mod3.fr'!$A:G,4,0),4),")")</f>
        <v>(0.0040)</v>
      </c>
      <c r="F27" s="29" t="str">
        <f>_xlfn.CONCAT("(",FIXED(VLOOKUP($H26,'mod4.fr'!$A:H,4,0),4),")")</f>
        <v>(0.0040)</v>
      </c>
    </row>
    <row r="28" spans="2:8" x14ac:dyDescent="0.25">
      <c r="B28" s="109" t="s">
        <v>128</v>
      </c>
      <c r="C28" s="28" t="str">
        <f>_xlfn.CONCAT(FIXED(VLOOKUP($H28,'mod2'!A:G,2,0),4)," ",VLOOKUP($H28,'mod2'!A:G,7,0))</f>
        <v xml:space="preserve">-0.0079 </v>
      </c>
      <c r="D28" s="28" t="str">
        <f>_xlfn.CONCAT(FIXED(VLOOKUP($H28,'mod2.fr'!$A:H,2,0),4)," ",VLOOKUP($H28,'mod2.fr'!$A:H,7,0))</f>
        <v>-0.0117 ^</v>
      </c>
      <c r="E28" s="28" t="str">
        <f>_xlfn.CONCAT(FIXED(VLOOKUP($H28,'mod3.fr'!$A:G,2,0),4)," ",VLOOKUP($H28,'mod3.fr'!$A:G,7,0))</f>
        <v xml:space="preserve">-0.0106 </v>
      </c>
      <c r="F28" s="28" t="str">
        <f>_xlfn.CONCAT(FIXED(VLOOKUP($H28,'mod4.fr'!$A:H,2,0),4)," ",VLOOKUP($H28,'mod4.fr'!$A:H,7,0))</f>
        <v xml:space="preserve">-0.0104 </v>
      </c>
      <c r="H28" s="11" t="s">
        <v>118</v>
      </c>
    </row>
    <row r="29" spans="2:8" x14ac:dyDescent="0.25">
      <c r="B29" s="110"/>
      <c r="C29" s="29" t="str">
        <f>_xlfn.CONCAT("(",FIXED(VLOOKUP($H28,'mod2'!A:G,4,0),4),")")</f>
        <v>(0.0055)</v>
      </c>
      <c r="D29" s="29" t="str">
        <f>_xlfn.CONCAT("(",FIXED(VLOOKUP($H28,'mod2.fr'!$A:H,4,0),4),")")</f>
        <v>(0.0064)</v>
      </c>
      <c r="E29" s="29" t="str">
        <f>_xlfn.CONCAT("(",FIXED(VLOOKUP($H28,'mod3.fr'!$A:G,4,0),4),")")</f>
        <v>(0.0064)</v>
      </c>
      <c r="F29" s="29" t="str">
        <f>_xlfn.CONCAT("(",FIXED(VLOOKUP($H28,'mod4.fr'!$A:H,4,0),4),")")</f>
        <v>(0.0064)</v>
      </c>
    </row>
    <row r="30" spans="2:8" x14ac:dyDescent="0.25">
      <c r="B30" s="109" t="s">
        <v>95</v>
      </c>
      <c r="C30" s="28" t="str">
        <f>_xlfn.CONCAT(FIXED(VLOOKUP($H30,'mod2'!A:G,2,0),4)," ",VLOOKUP($H30,'mod2'!A:G,7,0))</f>
        <v>0.0840 ***</v>
      </c>
      <c r="D30" s="28" t="str">
        <f>_xlfn.CONCAT(FIXED(VLOOKUP($H30,'mod2.fr'!$A:H,2,0),4)," ",VLOOKUP($H30,'mod2.fr'!$A:H,7,0))</f>
        <v>0.1117 ***</v>
      </c>
      <c r="E30" s="28" t="str">
        <f>_xlfn.CONCAT(FIXED(VLOOKUP($H30,'mod3.fr'!$A:G,2,0),4)," ",VLOOKUP($H30,'mod3.fr'!$A:G,7,0))</f>
        <v>0.1024 ***</v>
      </c>
      <c r="F30" s="28" t="str">
        <f>_xlfn.CONCAT(FIXED(VLOOKUP($H30,'mod4.fr'!$A:H,2,0),4)," ",VLOOKUP($H30,'mod4.fr'!$A:H,7,0))</f>
        <v>0.1039 ***</v>
      </c>
      <c r="H30" s="11" t="s">
        <v>29</v>
      </c>
    </row>
    <row r="31" spans="2:8" x14ac:dyDescent="0.25">
      <c r="B31" s="110"/>
      <c r="C31" s="29" t="str">
        <f>_xlfn.CONCAT("(",FIXED(VLOOKUP($H30,'mod2'!A:G,4,0),4),")")</f>
        <v>(0.0235)</v>
      </c>
      <c r="D31" s="29" t="str">
        <f>_xlfn.CONCAT("(",FIXED(VLOOKUP($H30,'mod2.fr'!$A:H,4,0),4),")")</f>
        <v>(0.0297)</v>
      </c>
      <c r="E31" s="29" t="str">
        <f>_xlfn.CONCAT("(",FIXED(VLOOKUP($H30,'mod3.fr'!$A:G,4,0),4),")")</f>
        <v>(0.0297)</v>
      </c>
      <c r="F31" s="29" t="str">
        <f>_xlfn.CONCAT("(",FIXED(VLOOKUP($H30,'mod4.fr'!$A:H,4,0),4),")")</f>
        <v>(0.0297)</v>
      </c>
    </row>
    <row r="32" spans="2:8" x14ac:dyDescent="0.25">
      <c r="B32" s="109" t="s">
        <v>96</v>
      </c>
      <c r="C32" s="28" t="str">
        <f>_xlfn.CONCAT(FIXED(VLOOKUP($H32,'mod2'!A:G,2,0),4)," ",VLOOKUP($H32,'mod2'!A:G,7,0))</f>
        <v>0.1712 ***</v>
      </c>
      <c r="D32" s="28" t="str">
        <f>_xlfn.CONCAT(FIXED(VLOOKUP($H32,'mod2.fr'!$A:H,2,0),4)," ",VLOOKUP($H32,'mod2.fr'!$A:H,7,0))</f>
        <v>0.2092 ***</v>
      </c>
      <c r="E32" s="28" t="str">
        <f>_xlfn.CONCAT(FIXED(VLOOKUP($H32,'mod3.fr'!$A:G,2,0),4)," ",VLOOKUP($H32,'mod3.fr'!$A:G,7,0))</f>
        <v>0.1986 ***</v>
      </c>
      <c r="F32" s="28" t="str">
        <f>_xlfn.CONCAT(FIXED(VLOOKUP($H32,'mod4.fr'!$A:H,2,0),4)," ",VLOOKUP($H32,'mod4.fr'!$A:H,7,0))</f>
        <v>0.2035 ***</v>
      </c>
      <c r="H32" s="11" t="s">
        <v>30</v>
      </c>
    </row>
    <row r="33" spans="2:8" x14ac:dyDescent="0.25">
      <c r="B33" s="110"/>
      <c r="C33" s="29" t="str">
        <f>_xlfn.CONCAT("(",FIXED(VLOOKUP($H32,'mod2'!A:G,4,0),4),")")</f>
        <v>(0.0256)</v>
      </c>
      <c r="D33" s="29" t="str">
        <f>_xlfn.CONCAT("(",FIXED(VLOOKUP($H32,'mod2.fr'!$A:H,4,0),4),")")</f>
        <v>(0.0328)</v>
      </c>
      <c r="E33" s="29" t="str">
        <f>_xlfn.CONCAT("(",FIXED(VLOOKUP($H32,'mod3.fr'!$A:G,4,0),4),")")</f>
        <v>(0.0327)</v>
      </c>
      <c r="F33" s="29" t="str">
        <f>_xlfn.CONCAT("(",FIXED(VLOOKUP($H32,'mod4.fr'!$A:H,4,0),4),")")</f>
        <v>(0.0327)</v>
      </c>
    </row>
    <row r="34" spans="2:8" x14ac:dyDescent="0.25">
      <c r="B34" s="109" t="s">
        <v>97</v>
      </c>
      <c r="C34" s="28" t="str">
        <f>_xlfn.CONCAT(FIXED(VLOOKUP($H34,'mod2'!A:G,2,0),4)," ",VLOOKUP($H34,'mod2'!A:G,7,0))</f>
        <v>0.1518 ***</v>
      </c>
      <c r="D34" s="28" t="str">
        <f>_xlfn.CONCAT(FIXED(VLOOKUP($H34,'mod2.fr'!$A:H,2,0),4)," ",VLOOKUP($H34,'mod2.fr'!$A:H,7,0))</f>
        <v>0.1595 **</v>
      </c>
      <c r="E34" s="28" t="str">
        <f>_xlfn.CONCAT(FIXED(VLOOKUP($H34,'mod3.fr'!$A:G,2,0),4)," ",VLOOKUP($H34,'mod3.fr'!$A:G,7,0))</f>
        <v>0.1464 **</v>
      </c>
      <c r="F34" s="28" t="str">
        <f>_xlfn.CONCAT(FIXED(VLOOKUP($H34,'mod4.fr'!$A:H,2,0),4)," ",VLOOKUP($H34,'mod4.fr'!$A:H,7,0))</f>
        <v>0.1658 ***</v>
      </c>
      <c r="H34" s="11" t="s">
        <v>27</v>
      </c>
    </row>
    <row r="35" spans="2:8" x14ac:dyDescent="0.25">
      <c r="B35" s="110"/>
      <c r="C35" s="29" t="str">
        <f>_xlfn.CONCAT("(",FIXED(VLOOKUP($H34,'mod2'!A:G,4,0),4),")")</f>
        <v>(0.0400)</v>
      </c>
      <c r="D35" s="29" t="str">
        <f>_xlfn.CONCAT("(",FIXED(VLOOKUP($H34,'mod2.fr'!$A:H,4,0),4),")")</f>
        <v>(0.0489)</v>
      </c>
      <c r="E35" s="29" t="str">
        <f>_xlfn.CONCAT("(",FIXED(VLOOKUP($H34,'mod3.fr'!$A:G,4,0),4),")")</f>
        <v>(0.0488)</v>
      </c>
      <c r="F35" s="29" t="str">
        <f>_xlfn.CONCAT("(",FIXED(VLOOKUP($H34,'mod4.fr'!$A:H,4,0),4),")")</f>
        <v>(0.0496)</v>
      </c>
    </row>
    <row r="36" spans="2:8" x14ac:dyDescent="0.25">
      <c r="B36" s="109" t="s">
        <v>98</v>
      </c>
      <c r="C36" s="28" t="str">
        <f>_xlfn.CONCAT(FIXED(VLOOKUP($H36,'mod2'!A:G,2,0),4)," ",VLOOKUP($H36,'mod2'!A:G,7,0))</f>
        <v>0.1063 ^</v>
      </c>
      <c r="D36" s="28" t="str">
        <f>_xlfn.CONCAT(FIXED(VLOOKUP($H36,'mod2.fr'!$A:H,2,0),4)," ",VLOOKUP($H36,'mod2.fr'!$A:H,7,0))</f>
        <v xml:space="preserve">0.0931 </v>
      </c>
      <c r="E36" s="28" t="str">
        <f>_xlfn.CONCAT(FIXED(VLOOKUP($H36,'mod3.fr'!$A:G,2,0),4)," ",VLOOKUP($H36,'mod3.fr'!$A:G,7,0))</f>
        <v xml:space="preserve">0.0862 </v>
      </c>
      <c r="F36" s="28" t="str">
        <f>_xlfn.CONCAT(FIXED(VLOOKUP($H36,'mod4.fr'!$A:H,2,0),4)," ",VLOOKUP($H36,'mod4.fr'!$A:H,7,0))</f>
        <v xml:space="preserve">0.0978 </v>
      </c>
      <c r="H36" s="11" t="s">
        <v>28</v>
      </c>
    </row>
    <row r="37" spans="2:8" x14ac:dyDescent="0.25">
      <c r="B37" s="110"/>
      <c r="C37" s="29" t="str">
        <f>_xlfn.CONCAT("(",FIXED(VLOOKUP($H36,'mod2'!A:G,4,0),4),")")</f>
        <v>(0.0623)</v>
      </c>
      <c r="D37" s="29" t="str">
        <f>_xlfn.CONCAT("(",FIXED(VLOOKUP($H36,'mod2.fr'!$A:H,4,0),4),")")</f>
        <v>(0.0747)</v>
      </c>
      <c r="E37" s="29" t="str">
        <f>_xlfn.CONCAT("(",FIXED(VLOOKUP($H36,'mod3.fr'!$A:G,4,0),4),")")</f>
        <v>(0.0745)</v>
      </c>
      <c r="F37" s="29" t="str">
        <f>_xlfn.CONCAT("(",FIXED(VLOOKUP($H36,'mod4.fr'!$A:H,4,0),4),")")</f>
        <v>(0.0754)</v>
      </c>
    </row>
    <row r="38" spans="2:8" x14ac:dyDescent="0.25">
      <c r="B38" s="109" t="s">
        <v>34</v>
      </c>
      <c r="C38" s="28" t="str">
        <f>_xlfn.CONCAT(FIXED(VLOOKUP($H38,'mod2'!A:G,2,0),4)," ",VLOOKUP($H38,'mod2'!A:G,7,0))</f>
        <v>0.0037 ***</v>
      </c>
      <c r="D38" s="28" t="str">
        <f>_xlfn.CONCAT(FIXED(VLOOKUP($H38,'mod2.fr'!$A:H,2,0),4)," ",VLOOKUP($H38,'mod2.fr'!$A:H,7,0))</f>
        <v>0.0043 ***</v>
      </c>
      <c r="E38" s="28" t="str">
        <f>_xlfn.CONCAT(FIXED(VLOOKUP($H38,'mod3.fr'!$A:G,2,0),4)," ",VLOOKUP($H38,'mod3.fr'!$A:G,7,0))</f>
        <v>0.0042 ***</v>
      </c>
      <c r="F38" s="28" t="str">
        <f>_xlfn.CONCAT(FIXED(VLOOKUP($H38,'mod4.fr'!$A:H,2,0),4)," ",VLOOKUP($H38,'mod4.fr'!$A:H,7,0))</f>
        <v>0.0043 ***</v>
      </c>
      <c r="H38" s="11" t="s">
        <v>34</v>
      </c>
    </row>
    <row r="39" spans="2:8" x14ac:dyDescent="0.25">
      <c r="B39" s="110"/>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09" t="s">
        <v>99</v>
      </c>
      <c r="C40" s="28" t="str">
        <f>_xlfn.CONCAT(FIXED(VLOOKUP($H40,'mod2'!A:G,2,0),4)," ",VLOOKUP($H40,'mod2'!A:G,7,0))</f>
        <v>-0.0011 ***</v>
      </c>
      <c r="D40" s="28" t="str">
        <f>_xlfn.CONCAT(FIXED(VLOOKUP($H40,'mod2.fr'!$A:H,2,0),4)," ",VLOOKUP($H40,'mod2.fr'!$A:H,7,0))</f>
        <v>-0.0011 ***</v>
      </c>
      <c r="E40" s="28" t="str">
        <f>_xlfn.CONCAT(FIXED(VLOOKUP($H40,'mod3.fr'!$A:G,2,0),4)," ",VLOOKUP($H40,'mod3.fr'!$A:G,7,0))</f>
        <v>-0.0005 *</v>
      </c>
      <c r="F40" s="28" t="str">
        <f>_xlfn.CONCAT(FIXED(VLOOKUP($H40,'mod4.fr'!$A:H,2,0),4)," ",VLOOKUP($H40,'mod4.fr'!$A:H,7,0))</f>
        <v>-0.0005 *</v>
      </c>
      <c r="H40" s="11" t="s">
        <v>35</v>
      </c>
    </row>
    <row r="41" spans="2:8" x14ac:dyDescent="0.25">
      <c r="B41" s="110"/>
      <c r="C41" s="29" t="str">
        <f>_xlfn.CONCAT("(",FIXED(VLOOKUP($H40,'mod2'!A:G,4,0),4),")")</f>
        <v>(0.0002)</v>
      </c>
      <c r="D41" s="29" t="str">
        <f>_xlfn.CONCAT("(",FIXED(VLOOKUP($H40,'mod2.fr'!$A:H,4,0),4),")")</f>
        <v>(0.0002)</v>
      </c>
      <c r="E41" s="29" t="str">
        <f>_xlfn.CONCAT("(",FIXED(VLOOKUP($H40,'mod3.fr'!$A:G,4,0),4),")")</f>
        <v>(0.0002)</v>
      </c>
      <c r="F41" s="29" t="str">
        <f>_xlfn.CONCAT("(",FIXED(VLOOKUP($H40,'mod4.fr'!$A:H,4,0),4),")")</f>
        <v>(0.0002)</v>
      </c>
    </row>
    <row r="42" spans="2:8" x14ac:dyDescent="0.25">
      <c r="B42" s="109" t="s">
        <v>100</v>
      </c>
      <c r="C42" s="28" t="str">
        <f>_xlfn.CONCAT(FIXED(VLOOKUP($H42,'mod2'!A:G,2,0),4)," ",VLOOKUP($H42,'mod2'!A:G,7,0))</f>
        <v>0.0004 ***</v>
      </c>
      <c r="D42" s="28" t="str">
        <f>_xlfn.CONCAT(FIXED(VLOOKUP($H42,'mod2.fr'!$A:H,2,0),4)," ",VLOOKUP($H42,'mod2.fr'!$A:H,7,0))</f>
        <v xml:space="preserve">0.0001 </v>
      </c>
      <c r="E42" s="28" t="str">
        <f>_xlfn.CONCAT(FIXED(VLOOKUP($H42,'mod3.fr'!$A:G,2,0),4)," ",VLOOKUP($H42,'mod3.fr'!$A:G,7,0))</f>
        <v>0.0003 *</v>
      </c>
      <c r="F42" s="28" t="str">
        <f>_xlfn.CONCAT(FIXED(VLOOKUP($H42,'mod4.fr'!$A:H,2,0),4)," ",VLOOKUP($H42,'mod4.fr'!$A:H,7,0))</f>
        <v>0.0003 *</v>
      </c>
      <c r="H42" s="11" t="s">
        <v>36</v>
      </c>
    </row>
    <row r="43" spans="2:8" x14ac:dyDescent="0.25">
      <c r="B43" s="110"/>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09" t="s">
        <v>101</v>
      </c>
      <c r="C44" s="28" t="str">
        <f>_xlfn.CONCAT(FIXED(VLOOKUP($H44,'mod2'!A:G,2,0),4)," ",VLOOKUP($H44,'mod2'!A:G,7,0))</f>
        <v xml:space="preserve">-0.0125 </v>
      </c>
      <c r="D44" s="28" t="str">
        <f>_xlfn.CONCAT(FIXED(VLOOKUP($H44,'mod2.fr'!$A:H,2,0),4)," ",VLOOKUP($H44,'mod2.fr'!$A:H,7,0))</f>
        <v xml:space="preserve">-0.0023 </v>
      </c>
      <c r="E44" s="28" t="str">
        <f>_xlfn.CONCAT(FIXED(VLOOKUP($H44,'mod3.fr'!$A:G,2,0),4)," ",VLOOKUP($H44,'mod3.fr'!$A:G,7,0))</f>
        <v xml:space="preserve">0.0041 </v>
      </c>
      <c r="F44" s="28" t="str">
        <f>_xlfn.CONCAT(FIXED(VLOOKUP($H44,'mod4.fr'!$A:H,2,0),4)," ",VLOOKUP($H44,'mod4.fr'!$A:H,7,0))</f>
        <v xml:space="preserve">0.0016 </v>
      </c>
      <c r="H44" s="11" t="s">
        <v>37</v>
      </c>
    </row>
    <row r="45" spans="2:8" x14ac:dyDescent="0.25">
      <c r="B45" s="110"/>
      <c r="C45" s="29" t="str">
        <f>_xlfn.CONCAT("(",FIXED(VLOOKUP($H44,'mod2'!A:G,4,0),4),")")</f>
        <v>(0.0187)</v>
      </c>
      <c r="D45" s="29" t="str">
        <f>_xlfn.CONCAT("(",FIXED(VLOOKUP($H44,'mod2.fr'!$A:H,4,0),4),")")</f>
        <v>(0.0217)</v>
      </c>
      <c r="E45" s="29" t="str">
        <f>_xlfn.CONCAT("(",FIXED(VLOOKUP($H44,'mod3.fr'!$A:G,4,0),4),")")</f>
        <v>(0.0216)</v>
      </c>
      <c r="F45" s="29" t="str">
        <f>_xlfn.CONCAT("(",FIXED(VLOOKUP($H44,'mod4.fr'!$A:H,4,0),4),")")</f>
        <v>(0.0217)</v>
      </c>
    </row>
    <row r="46" spans="2:8" x14ac:dyDescent="0.25">
      <c r="B46" s="109" t="s">
        <v>102</v>
      </c>
      <c r="C46" s="28" t="str">
        <f>_xlfn.CONCAT(FIXED(VLOOKUP($H46,'mod2'!A:G,2,0),4)," ",VLOOKUP($H46,'mod2'!A:G,7,0))</f>
        <v xml:space="preserve">-0.0356 </v>
      </c>
      <c r="D46" s="28" t="str">
        <f>_xlfn.CONCAT(FIXED(VLOOKUP($H46,'mod2.fr'!$A:H,2,0),4)," ",VLOOKUP($H46,'mod2.fr'!$A:H,7,0))</f>
        <v xml:space="preserve">0.0003 </v>
      </c>
      <c r="E46" s="28" t="str">
        <f>_xlfn.CONCAT(FIXED(VLOOKUP($H46,'mod3.fr'!$A:G,2,0),4)," ",VLOOKUP($H46,'mod3.fr'!$A:G,7,0))</f>
        <v xml:space="preserve">0.0061 </v>
      </c>
      <c r="F46" s="28" t="str">
        <f>_xlfn.CONCAT(FIXED(VLOOKUP($H46,'mod4.fr'!$A:H,2,0),4)," ",VLOOKUP($H46,'mod4.fr'!$A:H,7,0))</f>
        <v xml:space="preserve">-0.0008 </v>
      </c>
      <c r="H46" s="11" t="s">
        <v>38</v>
      </c>
    </row>
    <row r="47" spans="2:8" x14ac:dyDescent="0.25">
      <c r="B47" s="110"/>
      <c r="C47" s="29" t="str">
        <f>_xlfn.CONCAT("(",FIXED(VLOOKUP($H46,'mod2'!A:G,4,0),4),")")</f>
        <v>(0.0274)</v>
      </c>
      <c r="D47" s="29" t="str">
        <f>_xlfn.CONCAT("(",FIXED(VLOOKUP($H46,'mod2.fr'!$A:H,4,0),4),")")</f>
        <v>(0.0325)</v>
      </c>
      <c r="E47" s="29" t="str">
        <f>_xlfn.CONCAT("(",FIXED(VLOOKUP($H46,'mod3.fr'!$A:G,4,0),4),")")</f>
        <v>(0.0324)</v>
      </c>
      <c r="F47" s="29" t="str">
        <f>_xlfn.CONCAT("(",FIXED(VLOOKUP($H46,'mod4.fr'!$A:H,4,0),4),")")</f>
        <v>(0.0324)</v>
      </c>
    </row>
    <row r="48" spans="2:8" x14ac:dyDescent="0.25">
      <c r="B48" s="109" t="s">
        <v>130</v>
      </c>
      <c r="C48" s="28" t="str">
        <f>_xlfn.CONCAT(FIXED(VLOOKUP($H48,'mod2'!A:G,2,0),4)," ",VLOOKUP($H48,'mod2'!A:G,7,0))</f>
        <v>-0.0882 ***</v>
      </c>
      <c r="D48" s="28" t="str">
        <f>_xlfn.CONCAT(FIXED(VLOOKUP($H48,'mod2.fr'!$A:H,2,0),4)," ",VLOOKUP($H48,'mod2.fr'!$A:H,7,0))</f>
        <v xml:space="preserve">-0.0859 </v>
      </c>
      <c r="E48" s="28" t="str">
        <f>_xlfn.CONCAT(FIXED(VLOOKUP($H48,'mod3.fr'!$A:G,2,0),4)," ",VLOOKUP($H48,'mod3.fr'!$A:G,7,0))</f>
        <v>-0.1280 ***</v>
      </c>
      <c r="F48" s="28" t="str">
        <f>_xlfn.CONCAT(FIXED(VLOOKUP($H48,'mod4.fr'!$A:H,2,0),4)," ",VLOOKUP($H48,'mod4.fr'!$A:H,7,0))</f>
        <v>-0.1359 ***</v>
      </c>
      <c r="H48" s="11" t="s">
        <v>39</v>
      </c>
    </row>
    <row r="49" spans="2:10" x14ac:dyDescent="0.25">
      <c r="B49" s="110"/>
      <c r="C49" s="29" t="str">
        <f>_xlfn.CONCAT("(",FIXED(VLOOKUP($H48,'mod2'!A:G,4,0),4),")")</f>
        <v>(0.0263)</v>
      </c>
      <c r="D49" s="29" t="str">
        <f>_xlfn.CONCAT("(",FIXED(VLOOKUP($H48,'mod2.fr'!$A:H,4,0),4),")")</f>
        <v>(0.0347)</v>
      </c>
      <c r="E49" s="29" t="str">
        <f>_xlfn.CONCAT("(",FIXED(VLOOKUP($H48,'mod3.fr'!$A:G,4,0),4),")")</f>
        <v>(0.0347)</v>
      </c>
      <c r="F49" s="29" t="str">
        <f>_xlfn.CONCAT("(",FIXED(VLOOKUP($H48,'mod4.fr'!$A:H,4,0),4),")")</f>
        <v>(0.0347)</v>
      </c>
    </row>
    <row r="50" spans="2:10" x14ac:dyDescent="0.25">
      <c r="B50" s="109" t="s">
        <v>129</v>
      </c>
      <c r="C50" s="28" t="str">
        <f>_xlfn.CONCAT(FIXED(VLOOKUP($H50,'mod2'!A:G,2,0),4)," ",VLOOKUP($H50,'mod2'!A:G,7,0))</f>
        <v>-0.1386 ***</v>
      </c>
      <c r="D50" s="28" t="str">
        <f>_xlfn.CONCAT(FIXED(VLOOKUP($H50,'mod2.fr'!$A:H,2,0),4)," ",VLOOKUP($H50,'mod2.fr'!$A:H,7,0))</f>
        <v>-0.1609 ***</v>
      </c>
      <c r="E50" s="28" t="str">
        <f>_xlfn.CONCAT(FIXED(VLOOKUP($H50,'mod3.fr'!$A:G,2,0),4)," ",VLOOKUP($H50,'mod3.fr'!$A:G,7,0))</f>
        <v>-0.2360 ***</v>
      </c>
      <c r="F50" s="28" t="str">
        <f>_xlfn.CONCAT(FIXED(VLOOKUP($H50,'mod4.fr'!$A:H,2,0),4)," ",VLOOKUP($H50,'mod4.fr'!$A:H,7,0))</f>
        <v>-0.2402 ***</v>
      </c>
      <c r="H50" s="11" t="s">
        <v>40</v>
      </c>
    </row>
    <row r="51" spans="2:10" x14ac:dyDescent="0.25">
      <c r="B51" s="110"/>
      <c r="C51" s="29" t="str">
        <f>_xlfn.CONCAT("(",FIXED(VLOOKUP($H50,'mod2'!A:G,4,0),4),")")</f>
        <v>(0.0284)</v>
      </c>
      <c r="D51" s="29" t="str">
        <f>_xlfn.CONCAT("(",FIXED(VLOOKUP($H50,'mod2.fr'!$A:H,4,0),4),")")</f>
        <v>(0.0374)</v>
      </c>
      <c r="E51" s="29" t="str">
        <f>_xlfn.CONCAT("(",FIXED(VLOOKUP($H50,'mod3.fr'!$A:G,4,0),4),")")</f>
        <v>(0.0378)</v>
      </c>
      <c r="F51" s="29" t="str">
        <f>_xlfn.CONCAT("(",FIXED(VLOOKUP($H50,'mod4.fr'!$A:H,4,0),4),")")</f>
        <v>(0.0378)</v>
      </c>
    </row>
    <row r="52" spans="2:10" x14ac:dyDescent="0.25">
      <c r="B52" s="109" t="s">
        <v>103</v>
      </c>
      <c r="C52" s="28" t="str">
        <f>_xlfn.CONCAT(FIXED(VLOOKUP($H52,'mod2'!A:G,2,0),4)," ",VLOOKUP($H52,'mod2'!A:G,7,0))</f>
        <v>-0.0456 ^</v>
      </c>
      <c r="D52" s="28" t="str">
        <f>_xlfn.CONCAT(FIXED(VLOOKUP($H52,'mod2.fr'!$A:H,2,0),4)," ",VLOOKUP($H52,'mod2.fr'!$A:H,7,0))</f>
        <v xml:space="preserve">-0.0565 </v>
      </c>
      <c r="E52" s="28" t="str">
        <f>_xlfn.CONCAT(FIXED(VLOOKUP($H52,'mod3.fr'!$A:G,2,0),4)," ",VLOOKUP($H52,'mod3.fr'!$A:G,7,0))</f>
        <v>-0.1151 ***</v>
      </c>
      <c r="F52" s="28" t="str">
        <f>_xlfn.CONCAT(FIXED(VLOOKUP($H52,'mod4.fr'!$A:H,2,0),4)," ",VLOOKUP($H52,'mod4.fr'!$A:H,7,0))</f>
        <v>-0.1221 ***</v>
      </c>
      <c r="H52" s="11" t="s">
        <v>41</v>
      </c>
    </row>
    <row r="53" spans="2:10" x14ac:dyDescent="0.25">
      <c r="B53" s="110"/>
      <c r="C53" s="29" t="str">
        <f>_xlfn.CONCAT("(",FIXED(VLOOKUP($H52,'mod2'!A:G,4,0),4),")")</f>
        <v>(0.0234)</v>
      </c>
      <c r="D53" s="29" t="str">
        <f>_xlfn.CONCAT("(",FIXED(VLOOKUP($H52,'mod2.fr'!$A:H,4,0),4),")")</f>
        <v>(0.0308)</v>
      </c>
      <c r="E53" s="29" t="str">
        <f>_xlfn.CONCAT("(",FIXED(VLOOKUP($H52,'mod3.fr'!$A:G,4,0),4),")")</f>
        <v>(0.0311)</v>
      </c>
      <c r="F53" s="29" t="str">
        <f>_xlfn.CONCAT("(",FIXED(VLOOKUP($H52,'mod4.fr'!$A:H,4,0),4),")")</f>
        <v>(0.0312)</v>
      </c>
    </row>
    <row r="54" spans="2:10" x14ac:dyDescent="0.25">
      <c r="B54" s="109" t="s">
        <v>509</v>
      </c>
      <c r="C54" s="28" t="str">
        <f>_xlfn.CONCAT(FIXED(VLOOKUP($H54,'mod2'!A:G,2,0),4)," ",VLOOKUP($H54,'mod2'!A:G,7,0))</f>
        <v>-0.0401 ^</v>
      </c>
      <c r="D54" s="28" t="str">
        <f>_xlfn.CONCAT(FIXED(VLOOKUP($H54,'mod2.fr'!$A:H,2,0),4)," ",VLOOKUP($H54,'mod2.fr'!$A:H,7,0))</f>
        <v xml:space="preserve">-0.0545 </v>
      </c>
      <c r="E54" s="28" t="str">
        <f>_xlfn.CONCAT(FIXED(VLOOKUP($H54,'mod3.fr'!$A:G,2,0),4)," ",VLOOKUP($H54,'mod3.fr'!$A:G,7,0))</f>
        <v>-0.0501 ^</v>
      </c>
      <c r="F54" s="28" t="str">
        <f>_xlfn.CONCAT(FIXED(VLOOKUP($H54,'mod4.fr'!$A:H,2,0),4)," ",VLOOKUP($H54,'mod4.fr'!$A:H,7,0))</f>
        <v xml:space="preserve">-0.0444 </v>
      </c>
      <c r="H54" s="11" t="s">
        <v>506</v>
      </c>
    </row>
    <row r="55" spans="2:10" x14ac:dyDescent="0.25">
      <c r="B55" s="110"/>
      <c r="C55" s="29" t="str">
        <f>_xlfn.CONCAT("(",FIXED(VLOOKUP($H54,'mod2'!A:G,4,0),4),")")</f>
        <v>(0.0239)</v>
      </c>
      <c r="D55" s="29" t="str">
        <f>_xlfn.CONCAT("(",FIXED(VLOOKUP($H54,'mod2.fr'!$A:H,4,0),4),")")</f>
        <v>(0.0276)</v>
      </c>
      <c r="E55" s="29" t="str">
        <f>_xlfn.CONCAT("(",FIXED(VLOOKUP($H54,'mod3.fr'!$A:G,4,0),4),")")</f>
        <v>(0.0275)</v>
      </c>
      <c r="F55" s="29" t="str">
        <f>_xlfn.CONCAT("(",FIXED(VLOOKUP($H54,'mod4.fr'!$A:H,4,0),4),")")</f>
        <v>(0.0275)</v>
      </c>
    </row>
    <row r="56" spans="2:10" x14ac:dyDescent="0.25">
      <c r="B56" s="109" t="s">
        <v>510</v>
      </c>
      <c r="C56" s="28" t="str">
        <f>_xlfn.CONCAT(FIXED(VLOOKUP($H56,'mod2'!A:G,2,0),4)," ",VLOOKUP($H56,'mod2'!A:G,7,0))</f>
        <v xml:space="preserve">-0.0276 </v>
      </c>
      <c r="D56" s="28" t="str">
        <f>_xlfn.CONCAT(FIXED(VLOOKUP($H56,'mod2.fr'!$A:H,2,0),4)," ",VLOOKUP($H56,'mod2.fr'!$A:H,7,0))</f>
        <v xml:space="preserve">-0.0260 </v>
      </c>
      <c r="E56" s="28" t="str">
        <f>_xlfn.CONCAT(FIXED(VLOOKUP($H56,'mod3.fr'!$A:G,2,0),4)," ",VLOOKUP($H56,'mod3.fr'!$A:G,7,0))</f>
        <v xml:space="preserve">-0.0235 </v>
      </c>
      <c r="F56" s="28" t="str">
        <f>_xlfn.CONCAT(FIXED(VLOOKUP($H56,'mod4.fr'!$A:H,2,0),4)," ",VLOOKUP($H56,'mod4.fr'!$A:H,7,0))</f>
        <v xml:space="preserve">-0.0232 </v>
      </c>
      <c r="H56" s="11" t="s">
        <v>507</v>
      </c>
    </row>
    <row r="57" spans="2:10" x14ac:dyDescent="0.25">
      <c r="B57" s="110"/>
      <c r="C57" s="29" t="str">
        <f>_xlfn.CONCAT("(",FIXED(VLOOKUP($H56,'mod2'!A:G,4,0),4),")")</f>
        <v>(0.0290)</v>
      </c>
      <c r="D57" s="29" t="str">
        <f>_xlfn.CONCAT("(",FIXED(VLOOKUP($H56,'mod2.fr'!$A:H,4,0),4),")")</f>
        <v>(0.0344)</v>
      </c>
      <c r="E57" s="29" t="str">
        <f>_xlfn.CONCAT("(",FIXED(VLOOKUP($H56,'mod3.fr'!$A:G,4,0),4),")")</f>
        <v>(0.0343)</v>
      </c>
      <c r="F57" s="29" t="str">
        <f>_xlfn.CONCAT("(",FIXED(VLOOKUP($H56,'mod4.fr'!$A:H,4,0),4),")")</f>
        <v>(0.0343)</v>
      </c>
    </row>
    <row r="58" spans="2:10" x14ac:dyDescent="0.25">
      <c r="B58" s="109" t="s">
        <v>511</v>
      </c>
      <c r="C58" s="28" t="str">
        <f>_xlfn.CONCAT(FIXED(VLOOKUP($H58,'mod2'!A:G,2,0),4)," ",VLOOKUP($H58,'mod2'!A:G,7,0))</f>
        <v xml:space="preserve">-0.0256 </v>
      </c>
      <c r="D58" s="28" t="str">
        <f>_xlfn.CONCAT(FIXED(VLOOKUP($H58,'mod2.fr'!$A:H,2,0),4)," ",VLOOKUP($H58,'mod2.fr'!$A:H,7,0))</f>
        <v xml:space="preserve">-0.0231 </v>
      </c>
      <c r="E58" s="28" t="str">
        <f>_xlfn.CONCAT(FIXED(VLOOKUP($H58,'mod3.fr'!$A:G,2,0),4)," ",VLOOKUP($H58,'mod3.fr'!$A:G,7,0))</f>
        <v xml:space="preserve">-0.0181 </v>
      </c>
      <c r="F58" s="28" t="str">
        <f>_xlfn.CONCAT(FIXED(VLOOKUP($H58,'mod4.fr'!$A:H,2,0),4)," ",VLOOKUP($H58,'mod4.fr'!$A:H,7,0))</f>
        <v xml:space="preserve">-0.0147 </v>
      </c>
      <c r="H58" s="11" t="s">
        <v>508</v>
      </c>
    </row>
    <row r="59" spans="2:10" x14ac:dyDescent="0.25">
      <c r="B59" s="110"/>
      <c r="C59" s="29" t="str">
        <f>_xlfn.CONCAT("(",FIXED(VLOOKUP($H58,'mod2'!A:G,4,0),4),")")</f>
        <v>(0.0259)</v>
      </c>
      <c r="D59" s="29" t="str">
        <f>_xlfn.CONCAT("(",FIXED(VLOOKUP($H58,'mod2.fr'!$A:H,4,0),4),")")</f>
        <v>(0.0296)</v>
      </c>
      <c r="E59" s="29" t="str">
        <f>_xlfn.CONCAT("(",FIXED(VLOOKUP($H58,'mod3.fr'!$A:G,4,0),4),")")</f>
        <v>(0.0295)</v>
      </c>
      <c r="F59" s="29" t="str">
        <f>_xlfn.CONCAT("(",FIXED(VLOOKUP($H58,'mod4.fr'!$A:H,4,0),4),")")</f>
        <v>(0.0295)</v>
      </c>
    </row>
    <row r="60" spans="2:10" x14ac:dyDescent="0.25">
      <c r="B60" s="109" t="s">
        <v>104</v>
      </c>
      <c r="C60" s="28"/>
      <c r="D60" s="28"/>
      <c r="E60" s="28" t="str">
        <f>_xlfn.CONCAT(FIXED(VLOOKUP($H60,'mod3.fr'!$A:G,2,0),4)," ",VLOOKUP($H60,'mod3.fr'!$A:G,7,0))</f>
        <v>-0.0822 ***</v>
      </c>
      <c r="F60" s="28" t="str">
        <f>_xlfn.CONCAT(FIXED(VLOOKUP($H60,'mod4.fr'!$A:H,2,0),4)," ",VLOOKUP($H60,'mod4.fr'!$A:H,7,0))</f>
        <v>-0.0826 ***</v>
      </c>
      <c r="H60" s="11" t="s">
        <v>43</v>
      </c>
    </row>
    <row r="61" spans="2:10" x14ac:dyDescent="0.25">
      <c r="B61" s="110"/>
      <c r="C61" s="29"/>
      <c r="D61" s="29"/>
      <c r="E61" s="29" t="str">
        <f>_xlfn.CONCAT("(",FIXED(VLOOKUP($H60,'mod3.fr'!$A:G,4,0),4),")")</f>
        <v>(0.0073)</v>
      </c>
      <c r="F61" s="29" t="str">
        <f>_xlfn.CONCAT("(",FIXED(VLOOKUP($H60,'mod4.fr'!$A:H,4,0),4),")")</f>
        <v>(0.0073)</v>
      </c>
      <c r="J61" t="s">
        <v>148</v>
      </c>
    </row>
    <row r="62" spans="2:10" x14ac:dyDescent="0.25">
      <c r="B62" s="109" t="s">
        <v>105</v>
      </c>
      <c r="C62" s="28"/>
      <c r="D62" s="28"/>
      <c r="E62" s="28" t="str">
        <f>_xlfn.CONCAT(FIXED(VLOOKUP($H62,'mod3.fr'!$A:G,2,0),4)," ",VLOOKUP($H62,'mod3.fr'!$A:G,7,0))</f>
        <v xml:space="preserve">0.0237 </v>
      </c>
      <c r="F62" s="28" t="str">
        <f>_xlfn.CONCAT(FIXED(VLOOKUP($H62,'mod4.fr'!$A:H,2,0),4)," ",VLOOKUP($H62,'mod4.fr'!$A:H,7,0))</f>
        <v xml:space="preserve">0.0250 </v>
      </c>
      <c r="H62" s="11" t="s">
        <v>44</v>
      </c>
    </row>
    <row r="63" spans="2:10" x14ac:dyDescent="0.25">
      <c r="B63" s="110"/>
      <c r="C63" s="29"/>
      <c r="D63" s="29"/>
      <c r="E63" s="29" t="str">
        <f>_xlfn.CONCAT("(",FIXED(VLOOKUP($H62,'mod3.fr'!$A:G,4,0),4),")")</f>
        <v>(0.0178)</v>
      </c>
      <c r="F63" s="29" t="str">
        <f>_xlfn.CONCAT("(",FIXED(VLOOKUP($H62,'mod4.fr'!$A:H,4,0),4),")")</f>
        <v>(0.0179)</v>
      </c>
    </row>
    <row r="64" spans="2:10" x14ac:dyDescent="0.25">
      <c r="B64" s="109" t="s">
        <v>149</v>
      </c>
      <c r="C64" s="28"/>
      <c r="D64" s="28"/>
      <c r="E64" s="28" t="str">
        <f>_xlfn.CONCAT(FIXED(VLOOKUP($H64,'mod3.fr'!$A:G,2,0),4)," ",VLOOKUP($H64,'mod3.fr'!$A:G,7,0))</f>
        <v>-0.5207 ***</v>
      </c>
      <c r="F64" s="28" t="str">
        <f>_xlfn.CONCAT(FIXED(VLOOKUP($H64,'mod4.fr'!$A:H,2,0),4)," ",VLOOKUP($H64,'mod4.fr'!$A:H,7,0))</f>
        <v xml:space="preserve">-0.0150 </v>
      </c>
      <c r="H64" t="s">
        <v>148</v>
      </c>
    </row>
    <row r="65" spans="2:8" x14ac:dyDescent="0.25">
      <c r="B65" s="110"/>
      <c r="C65" s="29"/>
      <c r="D65" s="29"/>
      <c r="E65" s="29" t="str">
        <f>_xlfn.CONCAT("(",FIXED(VLOOKUP($H64,'mod3.fr'!$A:G,4,0),4),")")</f>
        <v>(0.1062)</v>
      </c>
      <c r="F65" s="29" t="str">
        <f>_xlfn.CONCAT("(",FIXED(VLOOKUP($H64,'mod4.fr'!$A:H,4,0),4),")")</f>
        <v>(0.2291)</v>
      </c>
    </row>
    <row r="66" spans="2:8" x14ac:dyDescent="0.25">
      <c r="B66" s="109" t="s">
        <v>135</v>
      </c>
      <c r="C66" s="28"/>
      <c r="D66" s="28"/>
      <c r="E66" s="28" t="str">
        <f>_xlfn.CONCAT(FIXED(VLOOKUP($H66,'mod3.fr'!$A:G,2,0),4)," ",VLOOKUP($H66,'mod3.fr'!$A:G,7,0))</f>
        <v xml:space="preserve">-0.2165 </v>
      </c>
      <c r="F66" s="28" t="str">
        <f>_xlfn.CONCAT(FIXED(VLOOKUP($H66,'mod4.fr'!$A:H,2,0),4)," ",VLOOKUP($H66,'mod4.fr'!$A:H,7,0))</f>
        <v xml:space="preserve">0.2838 </v>
      </c>
      <c r="H66" s="11" t="s">
        <v>45</v>
      </c>
    </row>
    <row r="67" spans="2:8" x14ac:dyDescent="0.25">
      <c r="B67" s="110"/>
      <c r="C67" s="29"/>
      <c r="D67" s="29"/>
      <c r="E67" s="29" t="str">
        <f>_xlfn.CONCAT("(",FIXED(VLOOKUP($H66,'mod3.fr'!$A:G,4,0),4),")")</f>
        <v>(0.1944)</v>
      </c>
      <c r="F67" s="29" t="str">
        <f>_xlfn.CONCAT("(",FIXED(VLOOKUP($H66,'mod4.fr'!$A:H,4,0),4),")")</f>
        <v>(0.2821)</v>
      </c>
    </row>
    <row r="68" spans="2:8" x14ac:dyDescent="0.25">
      <c r="B68" s="109" t="s">
        <v>136</v>
      </c>
      <c r="C68" s="28"/>
      <c r="D68" s="28"/>
      <c r="E68" s="28" t="str">
        <f>_xlfn.CONCAT(FIXED(VLOOKUP($H68,'mod3.fr'!$A:G,2,0),4)," ",VLOOKUP($H68,'mod3.fr'!$A:G,7,0))</f>
        <v>-0.5040 ***</v>
      </c>
      <c r="F68" s="28" t="str">
        <f>_xlfn.CONCAT(FIXED(VLOOKUP($H68,'mod4.fr'!$A:H,2,0),4)," ",VLOOKUP($H68,'mod4.fr'!$A:H,7,0))</f>
        <v xml:space="preserve">0.0048 </v>
      </c>
      <c r="H68" s="11" t="s">
        <v>132</v>
      </c>
    </row>
    <row r="69" spans="2:8" x14ac:dyDescent="0.25">
      <c r="B69" s="110"/>
      <c r="C69" s="29"/>
      <c r="D69" s="29"/>
      <c r="E69" s="29" t="str">
        <f>_xlfn.CONCAT("(",FIXED(VLOOKUP($H68,'mod3.fr'!$A:G,4,0),4),")")</f>
        <v>(0.0857)</v>
      </c>
      <c r="F69" s="29" t="str">
        <f>_xlfn.CONCAT("(",FIXED(VLOOKUP($H68,'mod4.fr'!$A:H,4,0),4),")")</f>
        <v>(0.2185)</v>
      </c>
    </row>
    <row r="70" spans="2:8" x14ac:dyDescent="0.25">
      <c r="B70" s="109" t="s">
        <v>137</v>
      </c>
      <c r="C70" s="28"/>
      <c r="D70" s="28"/>
      <c r="E70" s="28" t="str">
        <f>_xlfn.CONCAT(FIXED(VLOOKUP($H70,'mod3.fr'!$A:G,2,0),4)," ",VLOOKUP($H70,'mod3.fr'!$A:G,7,0))</f>
        <v>-0.3536 ***</v>
      </c>
      <c r="F70" s="28" t="str">
        <f>_xlfn.CONCAT(FIXED(VLOOKUP($H70,'mod4.fr'!$A:H,2,0),4)," ",VLOOKUP($H70,'mod4.fr'!$A:H,7,0))</f>
        <v xml:space="preserve">0.1282 </v>
      </c>
      <c r="H70" s="11" t="s">
        <v>133</v>
      </c>
    </row>
    <row r="71" spans="2:8" x14ac:dyDescent="0.25">
      <c r="B71" s="110"/>
      <c r="C71" s="29"/>
      <c r="D71" s="29"/>
      <c r="E71" s="29" t="str">
        <f>_xlfn.CONCAT("(",FIXED(VLOOKUP($H70,'mod3.fr'!$A:G,4,0),4),")")</f>
        <v>(0.0766)</v>
      </c>
      <c r="F71" s="29" t="str">
        <f>_xlfn.CONCAT("(",FIXED(VLOOKUP($H70,'mod4.fr'!$A:H,4,0),4),")")</f>
        <v>(0.2150)</v>
      </c>
    </row>
    <row r="72" spans="2:8" x14ac:dyDescent="0.25">
      <c r="B72" s="109" t="s">
        <v>139</v>
      </c>
      <c r="C72" s="28"/>
      <c r="D72" s="28"/>
      <c r="E72" s="28" t="str">
        <f>_xlfn.CONCAT(FIXED(VLOOKUP($H72,'mod3.fr'!$A:G,2,0),4)," ",VLOOKUP($H72,'mod3.fr'!$A:G,7,0))</f>
        <v>-0.3278 ***</v>
      </c>
      <c r="F72" s="28" t="str">
        <f>_xlfn.CONCAT(FIXED(VLOOKUP($H72,'mod4.fr'!$A:H,2,0),4)," ",VLOOKUP($H72,'mod4.fr'!$A:H,7,0))</f>
        <v xml:space="preserve">0.1765 </v>
      </c>
      <c r="H72" s="11" t="s">
        <v>46</v>
      </c>
    </row>
    <row r="73" spans="2:8" x14ac:dyDescent="0.25">
      <c r="B73" s="110"/>
      <c r="C73" s="29"/>
      <c r="D73" s="29"/>
      <c r="E73" s="29" t="str">
        <f>_xlfn.CONCAT("(",FIXED(VLOOKUP($H72,'mod3.fr'!$A:G,4,0),4),")")</f>
        <v>(0.0677)</v>
      </c>
      <c r="F73" s="29" t="str">
        <f>_xlfn.CONCAT("(",FIXED(VLOOKUP($H72,'mod4.fr'!$A:H,4,0),4),")")</f>
        <v>(0.2133)</v>
      </c>
    </row>
    <row r="74" spans="2:8" x14ac:dyDescent="0.25">
      <c r="B74" s="109" t="s">
        <v>138</v>
      </c>
      <c r="C74" s="28"/>
      <c r="D74" s="28"/>
      <c r="E74" s="28" t="str">
        <f>_xlfn.CONCAT(FIXED(VLOOKUP($H74,'mod3.fr'!$A:G,2,0),4)," ",VLOOKUP($H74,'mod3.fr'!$A:G,7,0))</f>
        <v>-0.0966 ***</v>
      </c>
      <c r="F74" s="28" t="str">
        <f>_xlfn.CONCAT(FIXED(VLOOKUP($H74,'mod4.fr'!$A:H,2,0),4)," ",VLOOKUP($H74,'mod4.fr'!$A:H,7,0))</f>
        <v>0.4071 *</v>
      </c>
      <c r="H74" s="11" t="s">
        <v>134</v>
      </c>
    </row>
    <row r="75" spans="2:8" x14ac:dyDescent="0.25">
      <c r="B75" s="110"/>
      <c r="C75" s="29"/>
      <c r="D75" s="29"/>
      <c r="E75" s="29" t="str">
        <f>_xlfn.CONCAT("(",FIXED(VLOOKUP($H74,'mod3.fr'!$A:G,4,0),4),")")</f>
        <v>(0.0248)</v>
      </c>
      <c r="F75" s="29" t="str">
        <f>_xlfn.CONCAT("(",FIXED(VLOOKUP($H74,'mod4.fr'!$A:H,4,0),4),")")</f>
        <v>(0.2026)</v>
      </c>
    </row>
    <row r="76" spans="2:8" x14ac:dyDescent="0.25">
      <c r="B76" s="109" t="s">
        <v>106</v>
      </c>
      <c r="C76" s="28"/>
      <c r="D76" s="28"/>
      <c r="E76" s="28"/>
      <c r="F76" s="28" t="str">
        <f>_xlfn.CONCAT(FIXED(VLOOKUP($H76,'mod4.fr'!$A:H,2,0),4)," ",VLOOKUP($H76,'mod4.fr'!$A:H,7,0))</f>
        <v xml:space="preserve">0.0125 </v>
      </c>
      <c r="H76" s="11" t="s">
        <v>106</v>
      </c>
    </row>
    <row r="77" spans="2:8" x14ac:dyDescent="0.25">
      <c r="B77" s="110"/>
      <c r="C77" s="29"/>
      <c r="D77" s="29"/>
      <c r="E77" s="29"/>
      <c r="F77" s="29" t="str">
        <f>_xlfn.CONCAT("(",FIXED(VLOOKUP($H76,'mod4.fr'!$A:H,4,0),4),")")</f>
        <v>(0.0676)</v>
      </c>
    </row>
    <row r="78" spans="2:8" x14ac:dyDescent="0.25">
      <c r="B78" s="18" t="s">
        <v>107</v>
      </c>
      <c r="C78" s="28" t="s">
        <v>630</v>
      </c>
      <c r="D78" s="20" t="s">
        <v>630</v>
      </c>
      <c r="E78" s="28" t="s">
        <v>630</v>
      </c>
      <c r="F78" s="20" t="s">
        <v>112</v>
      </c>
    </row>
    <row r="79" spans="2:8" x14ac:dyDescent="0.25">
      <c r="B79" s="18" t="s">
        <v>108</v>
      </c>
      <c r="C79" s="28" t="s">
        <v>630</v>
      </c>
      <c r="D79" s="20" t="s">
        <v>630</v>
      </c>
      <c r="E79" s="28" t="s">
        <v>630</v>
      </c>
      <c r="F79" s="20" t="s">
        <v>112</v>
      </c>
    </row>
    <row r="80" spans="2:8" x14ac:dyDescent="0.25">
      <c r="B80" s="18" t="s">
        <v>3</v>
      </c>
      <c r="C80" s="33">
        <v>121114</v>
      </c>
      <c r="D80" s="75">
        <v>260538.6</v>
      </c>
      <c r="E80" s="33">
        <v>260345.60000000001</v>
      </c>
      <c r="F80" s="75">
        <v>260375.8</v>
      </c>
    </row>
    <row r="81" spans="2:6" ht="15.75" thickBot="1" x14ac:dyDescent="0.3">
      <c r="B81" s="53" t="s">
        <v>113</v>
      </c>
      <c r="C81" s="46" t="s">
        <v>173</v>
      </c>
      <c r="D81" s="76" t="str">
        <f>FIXED('mod2.fr'!C32,4)</f>
        <v>0.4178</v>
      </c>
      <c r="E81" s="46" t="str">
        <f>FIXED('mod3.fr'!C39,4)</f>
        <v>0.4109</v>
      </c>
      <c r="F81" s="76" t="str">
        <f>FIXED('mod4.fr'!C78,4)</f>
        <v>0.4080</v>
      </c>
    </row>
    <row r="82" spans="2:6" x14ac:dyDescent="0.25">
      <c r="B82" s="115" t="s">
        <v>758</v>
      </c>
      <c r="C82" s="115"/>
      <c r="D82" s="115"/>
      <c r="E82" s="115"/>
      <c r="F82" s="115"/>
    </row>
    <row r="83" spans="2:6" x14ac:dyDescent="0.25">
      <c r="B83" s="116"/>
      <c r="C83" s="116"/>
      <c r="D83" s="116"/>
      <c r="E83" s="116"/>
      <c r="F83" s="116"/>
    </row>
    <row r="84" spans="2:6" x14ac:dyDescent="0.25">
      <c r="B84" s="116"/>
      <c r="C84" s="116"/>
      <c r="D84" s="116"/>
      <c r="E84" s="116"/>
      <c r="F84" s="116"/>
    </row>
  </sheetData>
  <mergeCells count="40">
    <mergeCell ref="B66:B67"/>
    <mergeCell ref="B68:B69"/>
    <mergeCell ref="B76:B77"/>
    <mergeCell ref="B62:B63"/>
    <mergeCell ref="B26:B27"/>
    <mergeCell ref="B28:B29"/>
    <mergeCell ref="B38:B39"/>
    <mergeCell ref="B40:B41"/>
    <mergeCell ref="B42:B43"/>
    <mergeCell ref="B44:B45"/>
    <mergeCell ref="B46:B47"/>
    <mergeCell ref="B50:B51"/>
    <mergeCell ref="B52:B53"/>
    <mergeCell ref="B48:B49"/>
    <mergeCell ref="B60:B61"/>
    <mergeCell ref="B64:B65"/>
    <mergeCell ref="B32:B33"/>
    <mergeCell ref="B34:B35"/>
    <mergeCell ref="B4:B5"/>
    <mergeCell ref="B18:B19"/>
    <mergeCell ref="B16:B17"/>
    <mergeCell ref="B12:B13"/>
    <mergeCell ref="B14:B15"/>
    <mergeCell ref="B20:B21"/>
    <mergeCell ref="B82:F84"/>
    <mergeCell ref="B2:F2"/>
    <mergeCell ref="B1:F1"/>
    <mergeCell ref="B70:B71"/>
    <mergeCell ref="B72:B73"/>
    <mergeCell ref="B74:B75"/>
    <mergeCell ref="B24:B25"/>
    <mergeCell ref="B36:B37"/>
    <mergeCell ref="B54:B55"/>
    <mergeCell ref="B56:B57"/>
    <mergeCell ref="B58:B59"/>
    <mergeCell ref="B6:B7"/>
    <mergeCell ref="B8:B9"/>
    <mergeCell ref="B10:B11"/>
    <mergeCell ref="B22:B23"/>
    <mergeCell ref="B30:B31"/>
  </mergeCells>
  <pageMargins left="0.7" right="0.7" top="0.75" bottom="0.75" header="0.3" footer="0.3"/>
  <pageSetup scale="60"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I18" sqref="I18"/>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7" t="s">
        <v>644</v>
      </c>
      <c r="D1" s="117"/>
      <c r="E1" s="117"/>
      <c r="F1" s="117" t="s">
        <v>645</v>
      </c>
      <c r="G1" s="117"/>
      <c r="H1" s="117"/>
      <c r="I1" s="117" t="s">
        <v>89</v>
      </c>
      <c r="J1" s="117"/>
      <c r="K1" s="117"/>
      <c r="L1" s="117" t="s">
        <v>646</v>
      </c>
      <c r="M1" s="117"/>
      <c r="N1" s="117"/>
    </row>
    <row r="2" spans="1:19" x14ac:dyDescent="0.25">
      <c r="B2" t="s">
        <v>151</v>
      </c>
      <c r="C2" t="s">
        <v>152</v>
      </c>
      <c r="D2" t="s">
        <v>153</v>
      </c>
      <c r="E2" t="s">
        <v>154</v>
      </c>
      <c r="F2" t="s">
        <v>155</v>
      </c>
      <c r="G2" t="s">
        <v>156</v>
      </c>
      <c r="H2" t="s">
        <v>157</v>
      </c>
      <c r="I2" t="s">
        <v>158</v>
      </c>
      <c r="J2" t="s">
        <v>159</v>
      </c>
      <c r="K2" t="s">
        <v>160</v>
      </c>
      <c r="L2" t="s">
        <v>161</v>
      </c>
      <c r="M2" t="s">
        <v>162</v>
      </c>
      <c r="N2" t="s">
        <v>163</v>
      </c>
    </row>
    <row r="3" spans="1:19" x14ac:dyDescent="0.25">
      <c r="A3">
        <v>1</v>
      </c>
      <c r="B3" t="s">
        <v>120</v>
      </c>
      <c r="C3">
        <v>0.13883478911934999</v>
      </c>
      <c r="D3">
        <v>0.101753735449647</v>
      </c>
      <c r="E3">
        <v>0.17243554852200901</v>
      </c>
      <c r="F3">
        <v>-0.182576159020581</v>
      </c>
      <c r="G3">
        <v>0.14181706636137101</v>
      </c>
      <c r="H3">
        <v>0.19795277265248201</v>
      </c>
      <c r="I3">
        <v>6.72745810039731E-2</v>
      </c>
      <c r="J3">
        <v>7.8174859200966701E-2</v>
      </c>
      <c r="K3">
        <v>0.38947743489039799</v>
      </c>
      <c r="L3">
        <v>-0.21073021515170701</v>
      </c>
      <c r="M3">
        <v>0.108480286713558</v>
      </c>
      <c r="N3">
        <v>5.2068508467382903E-2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-0.104938810081508</v>
      </c>
      <c r="D4">
        <v>5.6876881819090397E-2</v>
      </c>
      <c r="E4">
        <v>6.5035075378122004E-2</v>
      </c>
      <c r="F4">
        <v>-3.8641993710846902E-2</v>
      </c>
      <c r="G4">
        <v>4.8426441637188899E-2</v>
      </c>
      <c r="H4">
        <v>0.424898132756173</v>
      </c>
      <c r="I4">
        <v>-2.4283918208841099E-2</v>
      </c>
      <c r="J4">
        <v>3.74282738146638E-2</v>
      </c>
      <c r="K4">
        <v>0.51645981344140302</v>
      </c>
      <c r="L4">
        <v>-9.0127225050668305E-4</v>
      </c>
      <c r="M4">
        <v>3.4715306022888102E-2</v>
      </c>
      <c r="N4">
        <v>0.97928779773935204</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-0.15834876380681301</v>
      </c>
      <c r="D5">
        <v>5.9145685685158898E-2</v>
      </c>
      <c r="E5">
        <v>7.4225566101900897E-3</v>
      </c>
      <c r="F5">
        <v>7.7787886820500196E-2</v>
      </c>
      <c r="G5">
        <v>6.3489430279866602E-2</v>
      </c>
      <c r="H5">
        <v>0.22049609612346999</v>
      </c>
      <c r="I5">
        <v>-0.129169099988864</v>
      </c>
      <c r="J5">
        <v>3.9961335682513498E-2</v>
      </c>
      <c r="K5">
        <v>1.2277575183765601E-3</v>
      </c>
      <c r="L5">
        <v>9.5476805648360592E-3</v>
      </c>
      <c r="M5">
        <v>4.5797146186323502E-2</v>
      </c>
      <c r="N5">
        <v>0.83485604643590605</v>
      </c>
      <c r="P5" t="str">
        <f>IF(E5&lt;0.001,"***",IF(E5&lt;0.01,"**",IF(E5&lt;0.05,"*",IF(E5&lt;0.1,"^",""))))</f>
        <v>**</v>
      </c>
      <c r="Q5" t="str">
        <f t="shared" si="1"/>
        <v/>
      </c>
      <c r="R5" t="str">
        <f t="shared" si="2"/>
        <v>**</v>
      </c>
      <c r="S5" t="str">
        <f t="shared" si="3"/>
        <v/>
      </c>
    </row>
    <row r="6" spans="1:19" x14ac:dyDescent="0.25">
      <c r="A6">
        <v>4</v>
      </c>
      <c r="B6" t="s">
        <v>24</v>
      </c>
      <c r="C6">
        <v>-3.4135193025841899E-2</v>
      </c>
      <c r="D6">
        <v>6.1345272902652702E-2</v>
      </c>
      <c r="E6">
        <v>0.57790754522893595</v>
      </c>
      <c r="F6">
        <v>-1.9275921759683502E-2</v>
      </c>
      <c r="G6">
        <v>6.42238592119318E-2</v>
      </c>
      <c r="H6">
        <v>0.76407306929208996</v>
      </c>
      <c r="I6">
        <v>-9.01487322157952E-3</v>
      </c>
      <c r="J6">
        <v>4.5906581784019997E-2</v>
      </c>
      <c r="K6">
        <v>0.84431720414202605</v>
      </c>
      <c r="L6">
        <v>-3.2663335003530802E-2</v>
      </c>
      <c r="M6">
        <v>4.4681205662043602E-2</v>
      </c>
      <c r="N6">
        <v>0.46476037464994602</v>
      </c>
      <c r="P6" t="str">
        <f t="shared" si="0"/>
        <v/>
      </c>
      <c r="Q6" t="str">
        <f t="shared" si="1"/>
        <v/>
      </c>
      <c r="R6" t="str">
        <f t="shared" si="2"/>
        <v/>
      </c>
      <c r="S6" t="str">
        <f t="shared" si="3"/>
        <v/>
      </c>
    </row>
    <row r="7" spans="1:19" x14ac:dyDescent="0.25">
      <c r="A7">
        <v>5</v>
      </c>
      <c r="B7" t="s">
        <v>23</v>
      </c>
      <c r="C7">
        <v>-0.26651440811147997</v>
      </c>
      <c r="D7">
        <v>5.6387672199668101E-2</v>
      </c>
      <c r="E7" s="1">
        <v>2.2846117085917298E-6</v>
      </c>
      <c r="F7">
        <v>-0.15943467666399699</v>
      </c>
      <c r="G7">
        <v>5.2931802962746903E-2</v>
      </c>
      <c r="H7">
        <v>2.5946660494243802E-3</v>
      </c>
      <c r="I7">
        <v>-0.22056318507134201</v>
      </c>
      <c r="J7">
        <v>4.2040292504541901E-2</v>
      </c>
      <c r="K7" s="1">
        <v>1.55040047133959E-7</v>
      </c>
      <c r="L7">
        <v>-0.159282538290767</v>
      </c>
      <c r="M7">
        <v>4.1717801330459402E-2</v>
      </c>
      <c r="N7">
        <v>1.3448601514287601E-4</v>
      </c>
      <c r="P7" t="str">
        <f t="shared" si="0"/>
        <v>***</v>
      </c>
      <c r="Q7" t="str">
        <f t="shared" si="1"/>
        <v>**</v>
      </c>
      <c r="R7" t="str">
        <f t="shared" si="2"/>
        <v>***</v>
      </c>
      <c r="S7" t="str">
        <f t="shared" si="3"/>
        <v>***</v>
      </c>
    </row>
    <row r="8" spans="1:19" x14ac:dyDescent="0.25">
      <c r="A8">
        <v>6</v>
      </c>
      <c r="B8" t="s">
        <v>25</v>
      </c>
      <c r="C8">
        <v>3.6351632323710803E-2</v>
      </c>
      <c r="D8">
        <v>4.2293080883086497E-2</v>
      </c>
      <c r="E8">
        <v>0.39005521043034402</v>
      </c>
      <c r="F8">
        <v>-7.9866029824015895E-3</v>
      </c>
      <c r="G8">
        <v>5.1130867472692298E-2</v>
      </c>
      <c r="H8">
        <v>0.87587597049354204</v>
      </c>
      <c r="I8">
        <v>3.4195753531630499E-2</v>
      </c>
      <c r="J8">
        <v>4.2246193767300003E-2</v>
      </c>
      <c r="K8">
        <v>0.41826217745618</v>
      </c>
      <c r="L8">
        <v>-7.63781203569031E-3</v>
      </c>
      <c r="M8">
        <v>5.1156987356432398E-2</v>
      </c>
      <c r="N8">
        <v>0.88131577662717198</v>
      </c>
      <c r="P8" t="str">
        <f t="shared" si="0"/>
        <v/>
      </c>
      <c r="Q8" t="str">
        <f t="shared" si="1"/>
        <v/>
      </c>
      <c r="R8" t="str">
        <f t="shared" si="2"/>
        <v/>
      </c>
      <c r="S8" t="str">
        <f t="shared" si="3"/>
        <v/>
      </c>
    </row>
    <row r="9" spans="1:19" x14ac:dyDescent="0.25">
      <c r="A9">
        <v>7</v>
      </c>
      <c r="B9" t="s">
        <v>26</v>
      </c>
      <c r="C9">
        <v>-0.16746776967326599</v>
      </c>
      <c r="D9">
        <v>7.0920556078170702E-2</v>
      </c>
      <c r="E9">
        <v>1.8208872594896602E-2</v>
      </c>
      <c r="F9">
        <v>-1.7063359263614401E-2</v>
      </c>
      <c r="G9">
        <v>9.4186124943119107E-2</v>
      </c>
      <c r="H9">
        <v>0.856236983100779</v>
      </c>
      <c r="I9">
        <v>-0.175401942224997</v>
      </c>
      <c r="J9">
        <v>7.0827089377073799E-2</v>
      </c>
      <c r="K9">
        <v>1.32684681290969E-2</v>
      </c>
      <c r="L9">
        <v>-1.35124275501196E-2</v>
      </c>
      <c r="M9">
        <v>9.41875362101076E-2</v>
      </c>
      <c r="N9">
        <v>0.88592452191221005</v>
      </c>
      <c r="P9" t="str">
        <f t="shared" si="0"/>
        <v>*</v>
      </c>
      <c r="Q9" t="str">
        <f t="shared" si="1"/>
        <v/>
      </c>
      <c r="R9" t="str">
        <f t="shared" si="2"/>
        <v>*</v>
      </c>
      <c r="S9" t="str">
        <f t="shared" si="3"/>
        <v/>
      </c>
    </row>
    <row r="10" spans="1:19" x14ac:dyDescent="0.25">
      <c r="A10">
        <v>8</v>
      </c>
      <c r="B10" t="s">
        <v>30</v>
      </c>
      <c r="C10">
        <v>0.17369534781807</v>
      </c>
      <c r="D10">
        <v>4.6289895761731599E-2</v>
      </c>
      <c r="E10">
        <v>1.7519284572065099E-4</v>
      </c>
      <c r="F10">
        <v>0.23888715135788699</v>
      </c>
      <c r="G10">
        <v>4.7091252956047797E-2</v>
      </c>
      <c r="H10" s="1">
        <v>3.9188878142582E-7</v>
      </c>
      <c r="I10">
        <v>0.173568283079199</v>
      </c>
      <c r="J10">
        <v>4.6277149388873201E-2</v>
      </c>
      <c r="K10">
        <v>1.76393587067225E-4</v>
      </c>
      <c r="L10">
        <v>0.24227473858540399</v>
      </c>
      <c r="M10">
        <v>4.7108111079868897E-2</v>
      </c>
      <c r="N10" s="1">
        <v>2.7045521500124202E-7</v>
      </c>
      <c r="P10" t="str">
        <f t="shared" si="0"/>
        <v>***</v>
      </c>
      <c r="Q10" t="str">
        <f t="shared" si="1"/>
        <v>***</v>
      </c>
      <c r="R10" t="str">
        <f t="shared" si="2"/>
        <v>***</v>
      </c>
      <c r="S10" t="str">
        <f t="shared" si="3"/>
        <v>***</v>
      </c>
    </row>
    <row r="11" spans="1:19" x14ac:dyDescent="0.25">
      <c r="A11">
        <v>9</v>
      </c>
      <c r="B11" t="s">
        <v>27</v>
      </c>
      <c r="C11">
        <v>0.136386735901453</v>
      </c>
      <c r="D11">
        <v>6.8304498784642495E-2</v>
      </c>
      <c r="E11">
        <v>4.58527804724808E-2</v>
      </c>
      <c r="F11">
        <v>0.18725334932992699</v>
      </c>
      <c r="G11">
        <v>7.3597307983051405E-2</v>
      </c>
      <c r="H11">
        <v>1.09498195536595E-2</v>
      </c>
      <c r="I11">
        <v>0.13923619779108601</v>
      </c>
      <c r="J11">
        <v>6.8228130042323504E-2</v>
      </c>
      <c r="K11">
        <v>4.1276205404044398E-2</v>
      </c>
      <c r="L11">
        <v>0.18576950062478101</v>
      </c>
      <c r="M11">
        <v>7.36127942262325E-2</v>
      </c>
      <c r="N11">
        <v>1.16158881488687E-2</v>
      </c>
      <c r="P11" t="str">
        <f t="shared" si="0"/>
        <v>*</v>
      </c>
      <c r="Q11" t="str">
        <f t="shared" si="1"/>
        <v>*</v>
      </c>
      <c r="R11" t="str">
        <f t="shared" si="2"/>
        <v>*</v>
      </c>
      <c r="S11" t="str">
        <f t="shared" si="3"/>
        <v>*</v>
      </c>
    </row>
    <row r="12" spans="1:19" x14ac:dyDescent="0.25">
      <c r="A12">
        <v>10</v>
      </c>
      <c r="B12" t="s">
        <v>29</v>
      </c>
      <c r="C12">
        <v>7.7675384183848506E-2</v>
      </c>
      <c r="D12">
        <v>4.4047035603834502E-2</v>
      </c>
      <c r="E12">
        <v>7.7822177424911695E-2</v>
      </c>
      <c r="F12">
        <v>0.13212762514593199</v>
      </c>
      <c r="G12">
        <v>4.0659664440452499E-2</v>
      </c>
      <c r="H12">
        <v>1.1556764194227099E-3</v>
      </c>
      <c r="I12">
        <v>7.9777408001502098E-2</v>
      </c>
      <c r="J12">
        <v>4.4009126399124701E-2</v>
      </c>
      <c r="K12">
        <v>6.9870865307132601E-2</v>
      </c>
      <c r="L12">
        <v>0.13427002992712</v>
      </c>
      <c r="M12">
        <v>4.0678175174236997E-2</v>
      </c>
      <c r="N12">
        <v>9.6413725848121202E-4</v>
      </c>
      <c r="P12" t="str">
        <f t="shared" si="0"/>
        <v>^</v>
      </c>
      <c r="Q12" t="str">
        <f t="shared" si="1"/>
        <v>**</v>
      </c>
      <c r="R12" t="str">
        <f t="shared" si="2"/>
        <v>^</v>
      </c>
      <c r="S12" t="str">
        <f t="shared" si="3"/>
        <v>***</v>
      </c>
    </row>
    <row r="13" spans="1:19" x14ac:dyDescent="0.25">
      <c r="A13">
        <v>11</v>
      </c>
      <c r="B13" t="s">
        <v>28</v>
      </c>
      <c r="C13">
        <v>3.35918187898561E-2</v>
      </c>
      <c r="D13">
        <v>0.101443956049188</v>
      </c>
      <c r="E13">
        <v>0.74054121680538498</v>
      </c>
      <c r="F13">
        <v>0.20076819392932799</v>
      </c>
      <c r="G13">
        <v>0.114927010230118</v>
      </c>
      <c r="H13">
        <v>8.0651365166636499E-2</v>
      </c>
      <c r="I13">
        <v>3.9958966045465297E-2</v>
      </c>
      <c r="J13">
        <v>0.101301624843406</v>
      </c>
      <c r="K13">
        <v>0.69324489933998401</v>
      </c>
      <c r="L13">
        <v>0.196787127944443</v>
      </c>
      <c r="M13">
        <v>0.11496544982172301</v>
      </c>
      <c r="N13">
        <v>8.69507377446221E-2</v>
      </c>
      <c r="P13" t="str">
        <f t="shared" si="0"/>
        <v/>
      </c>
      <c r="Q13" t="str">
        <f t="shared" si="1"/>
        <v>^</v>
      </c>
      <c r="R13" t="str">
        <f t="shared" si="2"/>
        <v/>
      </c>
      <c r="S13" t="str">
        <f t="shared" si="3"/>
        <v>^</v>
      </c>
    </row>
    <row r="14" spans="1:19" x14ac:dyDescent="0.25">
      <c r="A14">
        <v>12</v>
      </c>
      <c r="B14" t="s">
        <v>176</v>
      </c>
      <c r="C14">
        <v>-5.6161963304637103E-2</v>
      </c>
      <c r="D14">
        <v>4.8207702610337501E-2</v>
      </c>
      <c r="E14">
        <v>0.24401907878981099</v>
      </c>
      <c r="F14">
        <v>-6.2908887269139693E-2</v>
      </c>
      <c r="G14">
        <v>4.79742910024809E-2</v>
      </c>
      <c r="H14">
        <v>0.189755024167958</v>
      </c>
      <c r="I14">
        <v>-5.4984738662334602E-2</v>
      </c>
      <c r="J14">
        <v>4.8175243203056002E-2</v>
      </c>
      <c r="K14">
        <v>0.25372495187438399</v>
      </c>
      <c r="L14">
        <v>-6.2154301140327703E-2</v>
      </c>
      <c r="M14">
        <v>4.7952251941276301E-2</v>
      </c>
      <c r="N14">
        <v>0.19491670190117</v>
      </c>
      <c r="P14" t="str">
        <f t="shared" si="0"/>
        <v/>
      </c>
      <c r="Q14" t="str">
        <f t="shared" si="1"/>
        <v/>
      </c>
      <c r="R14" t="str">
        <f t="shared" si="2"/>
        <v/>
      </c>
      <c r="S14" t="str">
        <f t="shared" si="3"/>
        <v/>
      </c>
    </row>
    <row r="15" spans="1:19" x14ac:dyDescent="0.25">
      <c r="A15">
        <v>13</v>
      </c>
      <c r="B15" t="s">
        <v>31</v>
      </c>
      <c r="C15">
        <v>-4.0464890899315202E-2</v>
      </c>
      <c r="D15">
        <v>9.9496847146182E-3</v>
      </c>
      <c r="E15" s="1">
        <v>4.7632033896571897E-5</v>
      </c>
      <c r="F15">
        <v>-5.8928955137977697E-2</v>
      </c>
      <c r="G15">
        <v>1.0039529642678501E-2</v>
      </c>
      <c r="H15" s="1">
        <v>4.36603286857462E-9</v>
      </c>
      <c r="I15">
        <v>-4.0187861619902697E-2</v>
      </c>
      <c r="J15">
        <v>9.9365516466326503E-3</v>
      </c>
      <c r="K15" s="1">
        <v>5.2446655395277402E-5</v>
      </c>
      <c r="L15">
        <v>-5.9241258471686098E-2</v>
      </c>
      <c r="M15">
        <v>1.0029916031248001E-2</v>
      </c>
      <c r="N15" s="1">
        <v>3.49545437039467E-9</v>
      </c>
      <c r="P15" t="str">
        <f t="shared" si="0"/>
        <v>***</v>
      </c>
      <c r="Q15" t="str">
        <f t="shared" si="1"/>
        <v>***</v>
      </c>
      <c r="R15" t="str">
        <f t="shared" si="2"/>
        <v>***</v>
      </c>
      <c r="S15" t="str">
        <f t="shared" si="3"/>
        <v>***</v>
      </c>
    </row>
    <row r="16" spans="1:19" x14ac:dyDescent="0.25">
      <c r="A16">
        <v>14</v>
      </c>
      <c r="B16" t="s">
        <v>32</v>
      </c>
      <c r="C16">
        <v>2.2685018549026902E-2</v>
      </c>
      <c r="D16">
        <v>1.96411097154871E-2</v>
      </c>
      <c r="E16">
        <v>0.248100083478247</v>
      </c>
      <c r="F16">
        <v>2.47825020112824E-2</v>
      </c>
      <c r="G16">
        <v>2.50322907458282E-2</v>
      </c>
      <c r="H16">
        <v>0.32216368886743602</v>
      </c>
      <c r="I16">
        <v>2.12987761187668E-2</v>
      </c>
      <c r="J16">
        <v>1.9631396258107201E-2</v>
      </c>
      <c r="K16">
        <v>0.27795073335785703</v>
      </c>
      <c r="L16">
        <v>2.4475222324953701E-2</v>
      </c>
      <c r="M16">
        <v>2.50413724919279E-2</v>
      </c>
      <c r="N16">
        <v>0.32837541487406702</v>
      </c>
      <c r="P16" t="str">
        <f t="shared" si="0"/>
        <v/>
      </c>
      <c r="Q16" t="str">
        <f t="shared" si="1"/>
        <v/>
      </c>
      <c r="R16" t="str">
        <f t="shared" si="2"/>
        <v/>
      </c>
      <c r="S16" t="str">
        <f t="shared" si="3"/>
        <v/>
      </c>
    </row>
    <row r="17" spans="1:19" x14ac:dyDescent="0.25">
      <c r="A17">
        <v>15</v>
      </c>
      <c r="B17" t="s">
        <v>33</v>
      </c>
      <c r="C17">
        <v>2.6628005734008399E-2</v>
      </c>
      <c r="D17">
        <v>6.2359241907455204E-3</v>
      </c>
      <c r="E17" s="1">
        <v>1.9538733166846199E-5</v>
      </c>
      <c r="F17">
        <v>5.7868248774651503E-3</v>
      </c>
      <c r="G17">
        <v>5.2575656768516603E-3</v>
      </c>
      <c r="H17">
        <v>0.27104195847010798</v>
      </c>
      <c r="I17">
        <v>2.6542673048039499E-2</v>
      </c>
      <c r="J17">
        <v>6.2354759932528097E-3</v>
      </c>
      <c r="K17" s="1">
        <v>2.0744824082208299E-5</v>
      </c>
      <c r="L17">
        <v>5.8008299270547797E-3</v>
      </c>
      <c r="M17">
        <v>5.2629330067445303E-3</v>
      </c>
      <c r="N17">
        <v>0.27037265353076401</v>
      </c>
      <c r="P17" t="str">
        <f t="shared" si="0"/>
        <v>***</v>
      </c>
      <c r="Q17" t="str">
        <f t="shared" si="1"/>
        <v/>
      </c>
      <c r="R17" t="str">
        <f t="shared" si="2"/>
        <v>***</v>
      </c>
      <c r="S17" t="str">
        <f t="shared" si="3"/>
        <v/>
      </c>
    </row>
    <row r="18" spans="1:19" x14ac:dyDescent="0.25">
      <c r="A18">
        <v>16</v>
      </c>
      <c r="B18" t="s">
        <v>118</v>
      </c>
      <c r="C18">
        <v>-6.5835413005555198E-3</v>
      </c>
      <c r="D18">
        <v>9.0327283263174993E-3</v>
      </c>
      <c r="E18">
        <v>0.46609089910023699</v>
      </c>
      <c r="F18">
        <v>-1.4265807198335201E-2</v>
      </c>
      <c r="G18">
        <v>9.3078110862949495E-3</v>
      </c>
      <c r="H18">
        <v>0.12535706846400599</v>
      </c>
      <c r="I18">
        <v>-6.3373660616740397E-3</v>
      </c>
      <c r="J18">
        <v>9.0231048986164405E-3</v>
      </c>
      <c r="K18">
        <v>0.48246172469439302</v>
      </c>
      <c r="L18">
        <v>-1.431688542964E-2</v>
      </c>
      <c r="M18">
        <v>9.30686760322047E-3</v>
      </c>
      <c r="N18">
        <v>0.123971839909256</v>
      </c>
      <c r="P18" t="str">
        <f t="shared" si="0"/>
        <v/>
      </c>
      <c r="Q18" t="str">
        <f t="shared" si="1"/>
        <v/>
      </c>
      <c r="R18" t="str">
        <f t="shared" si="2"/>
        <v/>
      </c>
      <c r="S18" t="str">
        <f t="shared" si="3"/>
        <v/>
      </c>
    </row>
    <row r="19" spans="1:19" x14ac:dyDescent="0.25">
      <c r="A19">
        <v>17</v>
      </c>
      <c r="B19" t="s">
        <v>34</v>
      </c>
      <c r="C19">
        <v>4.8142415176906901E-3</v>
      </c>
      <c r="D19">
        <v>7.3429548406502097E-4</v>
      </c>
      <c r="E19" s="1">
        <v>5.5169313561975703E-11</v>
      </c>
      <c r="F19">
        <v>3.7028739473844098E-3</v>
      </c>
      <c r="G19">
        <v>6.93689389796237E-4</v>
      </c>
      <c r="H19" s="1">
        <v>9.4007355677661106E-8</v>
      </c>
      <c r="I19">
        <v>4.8236401791175703E-3</v>
      </c>
      <c r="J19">
        <v>7.3405739300758501E-4</v>
      </c>
      <c r="K19" s="1">
        <v>4.9910298116628799E-11</v>
      </c>
      <c r="L19">
        <v>3.6831655806140698E-3</v>
      </c>
      <c r="M19">
        <v>6.94115884888982E-4</v>
      </c>
      <c r="N19" s="1">
        <v>1.1189181892135E-7</v>
      </c>
      <c r="P19" t="str">
        <f t="shared" si="0"/>
        <v>***</v>
      </c>
      <c r="Q19" t="str">
        <f t="shared" si="1"/>
        <v>***</v>
      </c>
      <c r="R19" t="str">
        <f t="shared" si="2"/>
        <v>***</v>
      </c>
      <c r="S19" t="str">
        <f t="shared" si="3"/>
        <v>***</v>
      </c>
    </row>
    <row r="20" spans="1:19" x14ac:dyDescent="0.25">
      <c r="A20">
        <v>18</v>
      </c>
      <c r="B20" t="s">
        <v>35</v>
      </c>
      <c r="C20">
        <v>-7.3226346469901097E-4</v>
      </c>
      <c r="D20">
        <v>3.6108468079635599E-4</v>
      </c>
      <c r="E20">
        <v>4.2564846376815201E-2</v>
      </c>
      <c r="F20">
        <v>-3.8808673041796802E-4</v>
      </c>
      <c r="G20">
        <v>3.0675199502432299E-4</v>
      </c>
      <c r="H20">
        <v>0.20581821184794699</v>
      </c>
      <c r="I20">
        <v>-7.0514106281736096E-4</v>
      </c>
      <c r="J20">
        <v>3.6028467516425799E-4</v>
      </c>
      <c r="K20">
        <v>5.0326602214164899E-2</v>
      </c>
      <c r="L20">
        <v>-3.7016675468336702E-4</v>
      </c>
      <c r="M20">
        <v>3.0656418297901199E-4</v>
      </c>
      <c r="N20">
        <v>0.22725156754780601</v>
      </c>
      <c r="P20" t="str">
        <f t="shared" si="0"/>
        <v>*</v>
      </c>
      <c r="Q20" t="str">
        <f t="shared" si="1"/>
        <v/>
      </c>
      <c r="R20" t="str">
        <f t="shared" si="2"/>
        <v>^</v>
      </c>
      <c r="S20" t="str">
        <f t="shared" si="3"/>
        <v/>
      </c>
    </row>
    <row r="21" spans="1:19" x14ac:dyDescent="0.25">
      <c r="A21">
        <v>19</v>
      </c>
      <c r="B21" t="s">
        <v>36</v>
      </c>
      <c r="C21">
        <v>1.9338938683176299E-4</v>
      </c>
      <c r="D21">
        <v>1.75241596709565E-4</v>
      </c>
      <c r="E21">
        <v>0.26978461947057097</v>
      </c>
      <c r="F21">
        <v>4.4824817540152799E-4</v>
      </c>
      <c r="G21">
        <v>1.68512568890067E-4</v>
      </c>
      <c r="H21">
        <v>7.8134122895888707E-3</v>
      </c>
      <c r="I21">
        <v>1.75943121421129E-4</v>
      </c>
      <c r="J21">
        <v>1.7458748003602899E-4</v>
      </c>
      <c r="K21">
        <v>0.31356737564869402</v>
      </c>
      <c r="L21">
        <v>4.4232791565284002E-4</v>
      </c>
      <c r="M21">
        <v>1.6843268287228299E-4</v>
      </c>
      <c r="N21">
        <v>8.6359124146664391E-3</v>
      </c>
      <c r="P21" t="str">
        <f t="shared" si="0"/>
        <v/>
      </c>
      <c r="Q21" t="str">
        <f t="shared" si="1"/>
        <v>**</v>
      </c>
      <c r="R21" t="str">
        <f t="shared" si="2"/>
        <v/>
      </c>
      <c r="S21" t="str">
        <f t="shared" si="3"/>
        <v>**</v>
      </c>
    </row>
    <row r="22" spans="1:19" x14ac:dyDescent="0.25">
      <c r="A22">
        <v>20</v>
      </c>
      <c r="B22" t="s">
        <v>37</v>
      </c>
      <c r="C22">
        <v>1.4847904235929899E-2</v>
      </c>
      <c r="D22">
        <v>3.0188942056939099E-2</v>
      </c>
      <c r="E22">
        <v>0.62283772663548098</v>
      </c>
      <c r="F22">
        <v>-6.9021289945719903E-3</v>
      </c>
      <c r="G22">
        <v>3.14210888982197E-2</v>
      </c>
      <c r="H22">
        <v>0.82613168057483699</v>
      </c>
      <c r="I22">
        <v>1.41561693785472E-2</v>
      </c>
      <c r="J22">
        <v>3.0175399711701099E-2</v>
      </c>
      <c r="K22">
        <v>0.63897709298257199</v>
      </c>
      <c r="L22">
        <v>-7.1141100135826297E-3</v>
      </c>
      <c r="M22">
        <v>3.1421139502416401E-2</v>
      </c>
      <c r="N22">
        <v>0.82088131793151398</v>
      </c>
      <c r="P22" t="str">
        <f t="shared" si="0"/>
        <v/>
      </c>
      <c r="Q22" t="str">
        <f t="shared" si="1"/>
        <v/>
      </c>
      <c r="R22" t="str">
        <f t="shared" si="2"/>
        <v/>
      </c>
      <c r="S22" t="str">
        <f t="shared" si="3"/>
        <v/>
      </c>
    </row>
    <row r="23" spans="1:19" x14ac:dyDescent="0.25">
      <c r="A23">
        <v>21</v>
      </c>
      <c r="B23" t="s">
        <v>38</v>
      </c>
      <c r="C23">
        <v>6.6352154607063896E-2</v>
      </c>
      <c r="D23">
        <v>4.4230624791416297E-2</v>
      </c>
      <c r="E23">
        <v>0.13357799426209699</v>
      </c>
      <c r="F23">
        <v>-6.9364470859260202E-2</v>
      </c>
      <c r="G23">
        <v>4.8284956687393403E-2</v>
      </c>
      <c r="H23">
        <v>0.15084168138882101</v>
      </c>
      <c r="I23">
        <v>6.5927912108517103E-2</v>
      </c>
      <c r="J23">
        <v>4.4180607439278999E-2</v>
      </c>
      <c r="K23">
        <v>0.135637174095075</v>
      </c>
      <c r="L23">
        <v>-7.0612773579622007E-2</v>
      </c>
      <c r="M23">
        <v>4.82503851938599E-2</v>
      </c>
      <c r="N23">
        <v>0.14334005012953899</v>
      </c>
      <c r="P23" t="str">
        <f t="shared" si="0"/>
        <v/>
      </c>
      <c r="Q23" t="str">
        <f t="shared" si="1"/>
        <v/>
      </c>
      <c r="R23" t="str">
        <f t="shared" si="2"/>
        <v/>
      </c>
      <c r="S23" t="str">
        <f t="shared" si="3"/>
        <v/>
      </c>
    </row>
    <row r="24" spans="1:19" x14ac:dyDescent="0.25">
      <c r="A24">
        <v>22</v>
      </c>
      <c r="B24" t="s">
        <v>40</v>
      </c>
      <c r="C24">
        <v>-0.162058265315979</v>
      </c>
      <c r="D24">
        <v>5.4851651797780801E-2</v>
      </c>
      <c r="E24">
        <v>3.1319354584803398E-3</v>
      </c>
      <c r="F24">
        <v>-0.313418035190417</v>
      </c>
      <c r="G24">
        <v>5.2435444214961498E-2</v>
      </c>
      <c r="H24" s="1">
        <v>2.2698158907985498E-9</v>
      </c>
      <c r="I24">
        <v>-0.15888626556274499</v>
      </c>
      <c r="J24">
        <v>5.4823367406577402E-2</v>
      </c>
      <c r="K24">
        <v>3.7537268866042499E-3</v>
      </c>
      <c r="L24">
        <v>-0.31422491738592401</v>
      </c>
      <c r="M24">
        <v>5.2511651316491E-2</v>
      </c>
      <c r="N24" s="1">
        <v>2.1784570813920802E-9</v>
      </c>
      <c r="P24" t="str">
        <f t="shared" si="0"/>
        <v>**</v>
      </c>
      <c r="Q24" t="str">
        <f t="shared" si="1"/>
        <v>***</v>
      </c>
      <c r="R24" t="str">
        <f t="shared" si="2"/>
        <v>**</v>
      </c>
      <c r="S24" t="str">
        <f t="shared" si="3"/>
        <v>***</v>
      </c>
    </row>
    <row r="25" spans="1:19" x14ac:dyDescent="0.25">
      <c r="A25">
        <v>23</v>
      </c>
      <c r="B25" t="s">
        <v>41</v>
      </c>
      <c r="C25">
        <v>-5.4234100706434703E-2</v>
      </c>
      <c r="D25">
        <v>4.4448252920756798E-2</v>
      </c>
      <c r="E25">
        <v>0.22240320015697401</v>
      </c>
      <c r="F25">
        <v>-0.18720411314500801</v>
      </c>
      <c r="G25">
        <v>4.3994526647270903E-2</v>
      </c>
      <c r="H25" s="1">
        <v>2.0889187256511999E-5</v>
      </c>
      <c r="I25">
        <v>-5.32135428141641E-2</v>
      </c>
      <c r="J25">
        <v>4.44492062803402E-2</v>
      </c>
      <c r="K25">
        <v>0.23123778837047601</v>
      </c>
      <c r="L25">
        <v>-0.18863090974652899</v>
      </c>
      <c r="M25">
        <v>4.4041506445339697E-2</v>
      </c>
      <c r="N25" s="1">
        <v>1.8436875789840101E-5</v>
      </c>
      <c r="P25" t="str">
        <f t="shared" si="0"/>
        <v/>
      </c>
      <c r="Q25" t="str">
        <f t="shared" si="1"/>
        <v>***</v>
      </c>
      <c r="R25" t="str">
        <f t="shared" si="2"/>
        <v/>
      </c>
      <c r="S25" t="str">
        <f t="shared" si="3"/>
        <v>***</v>
      </c>
    </row>
    <row r="26" spans="1:19" x14ac:dyDescent="0.25">
      <c r="A26">
        <v>24</v>
      </c>
      <c r="B26" t="s">
        <v>39</v>
      </c>
      <c r="C26">
        <v>-5.6453751206929102E-2</v>
      </c>
      <c r="D26">
        <v>5.0508123769825303E-2</v>
      </c>
      <c r="E26">
        <v>0.26368819591051301</v>
      </c>
      <c r="F26">
        <v>-0.20351274896729901</v>
      </c>
      <c r="G26">
        <v>4.7999595491336602E-2</v>
      </c>
      <c r="H26" s="1">
        <v>2.2363465804531298E-5</v>
      </c>
      <c r="I26">
        <v>-5.5426585149495403E-2</v>
      </c>
      <c r="J26">
        <v>5.0508854480396499E-2</v>
      </c>
      <c r="K26">
        <v>0.27248242022813202</v>
      </c>
      <c r="L26">
        <v>-0.20614041778538</v>
      </c>
      <c r="M26">
        <v>4.8052440376489203E-2</v>
      </c>
      <c r="N26" s="1">
        <v>1.7874933688988299E-5</v>
      </c>
      <c r="P26" t="str">
        <f t="shared" si="0"/>
        <v/>
      </c>
      <c r="Q26" t="str">
        <f t="shared" si="1"/>
        <v>***</v>
      </c>
      <c r="R26" t="str">
        <f t="shared" si="2"/>
        <v/>
      </c>
      <c r="S26" t="str">
        <f t="shared" si="3"/>
        <v>***</v>
      </c>
    </row>
    <row r="27" spans="1:19" x14ac:dyDescent="0.25">
      <c r="A27">
        <v>25</v>
      </c>
      <c r="B27" t="s">
        <v>43</v>
      </c>
      <c r="C27">
        <v>-8.1058142359119401E-2</v>
      </c>
      <c r="D27">
        <v>1.06431755215166E-2</v>
      </c>
      <c r="E27" s="1">
        <v>2.6201263381153701E-14</v>
      </c>
      <c r="F27">
        <v>-8.6945718017156406E-2</v>
      </c>
      <c r="G27">
        <v>1.02182731947081E-2</v>
      </c>
      <c r="H27">
        <v>0</v>
      </c>
      <c r="I27">
        <v>-8.0666921105479905E-2</v>
      </c>
      <c r="J27">
        <v>1.06393270050592E-2</v>
      </c>
      <c r="K27" s="1">
        <v>3.4083846855992299E-14</v>
      </c>
      <c r="L27">
        <v>-8.6941160352246805E-2</v>
      </c>
      <c r="M27">
        <v>1.02212887888948E-2</v>
      </c>
      <c r="N27">
        <v>0</v>
      </c>
      <c r="P27" t="str">
        <f t="shared" si="0"/>
        <v>***</v>
      </c>
      <c r="Q27" t="str">
        <f t="shared" si="1"/>
        <v>***</v>
      </c>
      <c r="R27" t="str">
        <f t="shared" si="2"/>
        <v>***</v>
      </c>
      <c r="S27" t="str">
        <f t="shared" si="3"/>
        <v>***</v>
      </c>
    </row>
    <row r="28" spans="1:19" x14ac:dyDescent="0.25">
      <c r="A28">
        <v>26</v>
      </c>
      <c r="B28" t="s">
        <v>44</v>
      </c>
      <c r="C28">
        <v>3.2301388166987403E-2</v>
      </c>
      <c r="D28">
        <v>2.5022418183608501E-2</v>
      </c>
      <c r="E28">
        <v>0.196739068727769</v>
      </c>
      <c r="F28">
        <v>1.2958202395341701E-2</v>
      </c>
      <c r="G28">
        <v>2.58458594958954E-2</v>
      </c>
      <c r="H28">
        <v>0.61611445655704999</v>
      </c>
      <c r="I28">
        <v>3.2012803322564301E-2</v>
      </c>
      <c r="J28">
        <v>2.50218169345366E-2</v>
      </c>
      <c r="K28">
        <v>0.200757770803727</v>
      </c>
      <c r="L28">
        <v>1.35482478872068E-2</v>
      </c>
      <c r="M28">
        <v>2.5861404045152001E-2</v>
      </c>
      <c r="N28">
        <v>0.60036266422518503</v>
      </c>
      <c r="P28" t="str">
        <f t="shared" si="0"/>
        <v/>
      </c>
      <c r="Q28" t="str">
        <f t="shared" si="1"/>
        <v/>
      </c>
      <c r="R28" t="str">
        <f t="shared" si="2"/>
        <v/>
      </c>
      <c r="S28" t="str">
        <f t="shared" si="3"/>
        <v/>
      </c>
    </row>
    <row r="29" spans="1:19" x14ac:dyDescent="0.25">
      <c r="A29">
        <v>27</v>
      </c>
      <c r="B29" t="s">
        <v>134</v>
      </c>
      <c r="C29">
        <v>0.30894083417214702</v>
      </c>
      <c r="D29">
        <v>0.437098736168133</v>
      </c>
      <c r="E29">
        <v>0.47969156027601401</v>
      </c>
      <c r="F29">
        <v>0.43349272804093097</v>
      </c>
      <c r="G29">
        <v>0.23084067885843099</v>
      </c>
      <c r="H29">
        <v>6.0396614403822699E-2</v>
      </c>
      <c r="I29">
        <v>0.31197558134348802</v>
      </c>
      <c r="J29">
        <v>0.43704975928505702</v>
      </c>
      <c r="K29">
        <v>0.47533746897384299</v>
      </c>
      <c r="L29">
        <v>0.42944123200401801</v>
      </c>
      <c r="M29">
        <v>0.23092362001633901</v>
      </c>
      <c r="N29">
        <v>6.2932533289955503E-2</v>
      </c>
      <c r="P29" t="str">
        <f t="shared" si="0"/>
        <v/>
      </c>
      <c r="Q29" t="str">
        <f t="shared" si="1"/>
        <v>^</v>
      </c>
      <c r="R29" t="str">
        <f t="shared" si="2"/>
        <v/>
      </c>
      <c r="S29" t="str">
        <f t="shared" si="3"/>
        <v>^</v>
      </c>
    </row>
    <row r="30" spans="1:19" x14ac:dyDescent="0.25">
      <c r="A30">
        <v>28</v>
      </c>
      <c r="B30" t="s">
        <v>148</v>
      </c>
      <c r="C30">
        <v>-1.1723104538005701E-2</v>
      </c>
      <c r="D30">
        <v>0.46152474717796599</v>
      </c>
      <c r="E30">
        <v>0.979735261359026</v>
      </c>
      <c r="F30">
        <v>-8.5000335104908301E-2</v>
      </c>
      <c r="G30">
        <v>0.27815237095652101</v>
      </c>
      <c r="H30">
        <v>0.75991751408224795</v>
      </c>
      <c r="I30">
        <v>-6.11012357270024E-3</v>
      </c>
      <c r="J30">
        <v>0.46143296972501102</v>
      </c>
      <c r="K30">
        <v>0.98943501848053295</v>
      </c>
      <c r="L30">
        <v>-0.10110416028418499</v>
      </c>
      <c r="M30">
        <v>0.27828343085857299</v>
      </c>
      <c r="N30">
        <v>0.716370621176323</v>
      </c>
      <c r="P30" t="str">
        <f t="shared" si="0"/>
        <v/>
      </c>
      <c r="Q30" t="str">
        <f t="shared" si="1"/>
        <v/>
      </c>
      <c r="R30" t="str">
        <f t="shared" si="2"/>
        <v/>
      </c>
      <c r="S30" t="str">
        <f t="shared" si="3"/>
        <v/>
      </c>
    </row>
    <row r="31" spans="1:19" x14ac:dyDescent="0.25">
      <c r="A31">
        <v>29</v>
      </c>
      <c r="B31" t="s">
        <v>46</v>
      </c>
      <c r="C31">
        <v>0.10174535912777501</v>
      </c>
      <c r="D31">
        <v>0.44820102101508502</v>
      </c>
      <c r="E31">
        <v>0.82041727553182098</v>
      </c>
      <c r="F31">
        <v>0.196748298943867</v>
      </c>
      <c r="G31">
        <v>0.24791441761912</v>
      </c>
      <c r="H31">
        <v>0.42742030577054002</v>
      </c>
      <c r="I31">
        <v>0.10621932122849501</v>
      </c>
      <c r="J31">
        <v>0.44813042636761402</v>
      </c>
      <c r="K31">
        <v>0.81263530624889302</v>
      </c>
      <c r="L31">
        <v>0.19335173709204201</v>
      </c>
      <c r="M31">
        <v>0.24799945698238399</v>
      </c>
      <c r="N31">
        <v>0.43559938477759502</v>
      </c>
      <c r="P31" t="str">
        <f t="shared" si="0"/>
        <v/>
      </c>
      <c r="Q31" t="str">
        <f t="shared" si="1"/>
        <v/>
      </c>
      <c r="R31" t="str">
        <f t="shared" si="2"/>
        <v/>
      </c>
      <c r="S31" t="str">
        <f t="shared" si="3"/>
        <v/>
      </c>
    </row>
    <row r="32" spans="1:19" x14ac:dyDescent="0.25">
      <c r="A32">
        <v>30</v>
      </c>
      <c r="B32" t="s">
        <v>132</v>
      </c>
      <c r="C32">
        <v>-0.213894602221011</v>
      </c>
      <c r="D32">
        <v>0.45715208083773101</v>
      </c>
      <c r="E32">
        <v>0.63986682947457496</v>
      </c>
      <c r="F32">
        <v>9.1584172709170603E-2</v>
      </c>
      <c r="G32">
        <v>0.25357126720752299</v>
      </c>
      <c r="H32">
        <v>0.71796694854197796</v>
      </c>
      <c r="I32">
        <v>-0.20895807861910301</v>
      </c>
      <c r="J32">
        <v>0.45707185641662201</v>
      </c>
      <c r="K32">
        <v>0.64755115845199895</v>
      </c>
      <c r="L32">
        <v>9.0404241459929396E-2</v>
      </c>
      <c r="M32">
        <v>0.25370045205285802</v>
      </c>
      <c r="N32">
        <v>0.72158412007011896</v>
      </c>
      <c r="P32" t="str">
        <f t="shared" si="0"/>
        <v/>
      </c>
      <c r="Q32" t="str">
        <f t="shared" si="1"/>
        <v/>
      </c>
      <c r="R32" t="str">
        <f t="shared" si="2"/>
        <v/>
      </c>
      <c r="S32" t="str">
        <f t="shared" si="3"/>
        <v/>
      </c>
    </row>
    <row r="33" spans="1:19" x14ac:dyDescent="0.25">
      <c r="A33">
        <v>31</v>
      </c>
      <c r="B33" t="s">
        <v>133</v>
      </c>
      <c r="C33">
        <v>0.141680692367919</v>
      </c>
      <c r="D33">
        <v>0.45377612682358198</v>
      </c>
      <c r="E33">
        <v>0.75486879505359505</v>
      </c>
      <c r="F33">
        <v>7.6799245462558993E-2</v>
      </c>
      <c r="G33">
        <v>0.24804415058387799</v>
      </c>
      <c r="H33">
        <v>0.75685051092549505</v>
      </c>
      <c r="I33">
        <v>0.14266829423371299</v>
      </c>
      <c r="J33">
        <v>0.453717692656807</v>
      </c>
      <c r="K33">
        <v>0.75318469919884601</v>
      </c>
      <c r="L33">
        <v>6.9913746529556398E-2</v>
      </c>
      <c r="M33">
        <v>0.24825252253615901</v>
      </c>
      <c r="N33">
        <v>0.77823221191984204</v>
      </c>
      <c r="P33" t="str">
        <f t="shared" si="0"/>
        <v/>
      </c>
      <c r="Q33" t="str">
        <f t="shared" si="1"/>
        <v/>
      </c>
      <c r="R33" t="str">
        <f t="shared" si="2"/>
        <v/>
      </c>
      <c r="S33" t="str">
        <f t="shared" si="3"/>
        <v/>
      </c>
    </row>
    <row r="34" spans="1:19" x14ac:dyDescent="0.25">
      <c r="A34">
        <v>32</v>
      </c>
      <c r="B34" t="s">
        <v>45</v>
      </c>
      <c r="C34">
        <v>0.21266027090790199</v>
      </c>
      <c r="D34">
        <v>0.53110850707330703</v>
      </c>
      <c r="E34">
        <v>0.68885578910339895</v>
      </c>
      <c r="F34">
        <v>0.240681412951748</v>
      </c>
      <c r="G34">
        <v>0.34584082282356299</v>
      </c>
      <c r="H34">
        <v>0.48647192770687198</v>
      </c>
      <c r="I34">
        <v>0.220442676608997</v>
      </c>
      <c r="J34">
        <v>0.53089793523453299</v>
      </c>
      <c r="K34">
        <v>0.67797639745062099</v>
      </c>
      <c r="L34">
        <v>0.24647651101798701</v>
      </c>
      <c r="M34">
        <v>0.345918532902943</v>
      </c>
      <c r="N34">
        <v>0.476138110636733</v>
      </c>
      <c r="P34" t="str">
        <f t="shared" si="0"/>
        <v/>
      </c>
      <c r="Q34" t="str">
        <f t="shared" si="1"/>
        <v/>
      </c>
      <c r="R34" t="str">
        <f t="shared" si="2"/>
        <v/>
      </c>
      <c r="S34" t="str">
        <f t="shared" si="3"/>
        <v/>
      </c>
    </row>
    <row r="35" spans="1:19" x14ac:dyDescent="0.25">
      <c r="A35">
        <v>33</v>
      </c>
      <c r="B35" t="s">
        <v>106</v>
      </c>
      <c r="C35">
        <v>1.7031937992376199E-2</v>
      </c>
      <c r="D35">
        <v>0.11170658137728801</v>
      </c>
      <c r="E35">
        <v>0.87881599945785005</v>
      </c>
      <c r="F35">
        <v>-4.6239644173207801E-4</v>
      </c>
      <c r="G35">
        <v>8.5531866866862899E-2</v>
      </c>
      <c r="H35">
        <v>0.99568655288100605</v>
      </c>
      <c r="I35">
        <v>1.83193688343034E-2</v>
      </c>
      <c r="J35">
        <v>0.11165484675072999</v>
      </c>
      <c r="K35">
        <v>0.86967492340340502</v>
      </c>
      <c r="L35">
        <v>-1.4470835941369001E-3</v>
      </c>
      <c r="M35">
        <v>8.5556434537564702E-2</v>
      </c>
      <c r="N35">
        <v>0.98650539125818804</v>
      </c>
      <c r="P35" t="str">
        <f t="shared" si="0"/>
        <v/>
      </c>
      <c r="Q35" t="str">
        <f t="shared" si="1"/>
        <v/>
      </c>
      <c r="R35" t="str">
        <f t="shared" si="2"/>
        <v/>
      </c>
      <c r="S35" t="str">
        <f t="shared" si="3"/>
        <v/>
      </c>
    </row>
    <row r="36" spans="1:19" x14ac:dyDescent="0.25">
      <c r="A36">
        <v>34</v>
      </c>
      <c r="B36" t="s">
        <v>47</v>
      </c>
      <c r="C36" s="1">
        <v>7.9076461191125599E-5</v>
      </c>
      <c r="D36">
        <v>0.32029881455571901</v>
      </c>
      <c r="E36">
        <v>0.99980301554673601</v>
      </c>
      <c r="F36">
        <v>0.38890119418897601</v>
      </c>
      <c r="G36">
        <v>0.27991367794396599</v>
      </c>
      <c r="H36">
        <v>0.164722952611627</v>
      </c>
      <c r="I36">
        <v>-1.1805558920881E-3</v>
      </c>
      <c r="J36">
        <v>0.32042587497674602</v>
      </c>
      <c r="K36">
        <v>0.99706033356861001</v>
      </c>
      <c r="L36">
        <v>0.36884601962765001</v>
      </c>
      <c r="M36">
        <v>0.27962078255734901</v>
      </c>
      <c r="N36">
        <v>0.18713778076727899</v>
      </c>
      <c r="P36" t="str">
        <f t="shared" si="0"/>
        <v/>
      </c>
      <c r="Q36" t="str">
        <f t="shared" si="1"/>
        <v/>
      </c>
      <c r="R36" t="str">
        <f t="shared" si="2"/>
        <v/>
      </c>
      <c r="S36" t="str">
        <f t="shared" si="3"/>
        <v/>
      </c>
    </row>
    <row r="37" spans="1:19" x14ac:dyDescent="0.25">
      <c r="A37">
        <v>35</v>
      </c>
      <c r="B37" t="s">
        <v>62</v>
      </c>
      <c r="C37">
        <v>6.4892815398313597E-3</v>
      </c>
      <c r="D37">
        <v>0.25882460928378698</v>
      </c>
      <c r="E37">
        <v>0.97999743858573896</v>
      </c>
      <c r="F37">
        <v>0.195803882601849</v>
      </c>
      <c r="G37">
        <v>0.23755339956230401</v>
      </c>
      <c r="H37">
        <v>0.40979634325626502</v>
      </c>
      <c r="I37">
        <v>1.02395801625001E-2</v>
      </c>
      <c r="J37">
        <v>0.25887553896621102</v>
      </c>
      <c r="K37">
        <v>0.96844864875181003</v>
      </c>
      <c r="L37">
        <v>0.182579036112933</v>
      </c>
      <c r="M37">
        <v>0.23737312210095499</v>
      </c>
      <c r="N37">
        <v>0.44179551853881299</v>
      </c>
      <c r="P37" t="str">
        <f t="shared" si="0"/>
        <v/>
      </c>
      <c r="Q37" t="str">
        <f t="shared" si="1"/>
        <v/>
      </c>
      <c r="R37" t="str">
        <f t="shared" si="2"/>
        <v/>
      </c>
      <c r="S37" t="str">
        <f t="shared" si="3"/>
        <v/>
      </c>
    </row>
    <row r="38" spans="1:19" x14ac:dyDescent="0.25">
      <c r="A38">
        <v>36</v>
      </c>
      <c r="B38" t="s">
        <v>58</v>
      </c>
      <c r="C38">
        <v>0.14587271396537899</v>
      </c>
      <c r="D38">
        <v>0.26542454471886501</v>
      </c>
      <c r="E38">
        <v>0.58260568930726198</v>
      </c>
      <c r="F38">
        <v>0.30545112310007699</v>
      </c>
      <c r="G38">
        <v>0.25041488467690998</v>
      </c>
      <c r="H38">
        <v>0.22254820169025599</v>
      </c>
      <c r="I38">
        <v>0.148814421544821</v>
      </c>
      <c r="J38">
        <v>0.26542123000261603</v>
      </c>
      <c r="K38">
        <v>0.57502072254894099</v>
      </c>
      <c r="L38">
        <v>0.28947721537646198</v>
      </c>
      <c r="M38">
        <v>0.25012849108745899</v>
      </c>
      <c r="N38">
        <v>0.247144078025296</v>
      </c>
      <c r="P38" t="str">
        <f t="shared" si="0"/>
        <v/>
      </c>
      <c r="Q38" t="str">
        <f t="shared" si="1"/>
        <v/>
      </c>
      <c r="R38" t="str">
        <f t="shared" si="2"/>
        <v/>
      </c>
      <c r="S38" t="str">
        <f t="shared" si="3"/>
        <v/>
      </c>
    </row>
    <row r="39" spans="1:19" x14ac:dyDescent="0.25">
      <c r="A39">
        <v>37</v>
      </c>
      <c r="B39" t="s">
        <v>61</v>
      </c>
      <c r="C39">
        <v>3.7722308452028099E-2</v>
      </c>
      <c r="D39">
        <v>0.26152375589730598</v>
      </c>
      <c r="E39">
        <v>0.88531058769281301</v>
      </c>
      <c r="F39">
        <v>0.34406495811624699</v>
      </c>
      <c r="G39">
        <v>0.24265296549715001</v>
      </c>
      <c r="H39">
        <v>0.15621115605539199</v>
      </c>
      <c r="I39">
        <v>4.3941813580202702E-2</v>
      </c>
      <c r="J39">
        <v>0.26155648042093499</v>
      </c>
      <c r="K39">
        <v>0.866582301943563</v>
      </c>
      <c r="L39">
        <v>0.33402819911326898</v>
      </c>
      <c r="M39">
        <v>0.24250505584299201</v>
      </c>
      <c r="N39">
        <v>0.16838640189756399</v>
      </c>
      <c r="P39" t="str">
        <f t="shared" si="0"/>
        <v/>
      </c>
      <c r="Q39" t="str">
        <f t="shared" si="1"/>
        <v/>
      </c>
      <c r="R39" t="str">
        <f t="shared" si="2"/>
        <v/>
      </c>
      <c r="S39" t="str">
        <f t="shared" si="3"/>
        <v/>
      </c>
    </row>
    <row r="40" spans="1:19" x14ac:dyDescent="0.25">
      <c r="A40">
        <v>38</v>
      </c>
      <c r="B40" t="s">
        <v>54</v>
      </c>
      <c r="C40">
        <v>8.3907336882447697E-2</v>
      </c>
      <c r="D40">
        <v>0.28585367918342602</v>
      </c>
      <c r="E40">
        <v>0.76911518347028496</v>
      </c>
      <c r="F40">
        <v>0.21016652266154001</v>
      </c>
      <c r="G40">
        <v>0.31320699458221402</v>
      </c>
      <c r="H40">
        <v>0.50221111381988404</v>
      </c>
      <c r="I40">
        <v>8.2721398724202602E-2</v>
      </c>
      <c r="J40">
        <v>0.28593204100550701</v>
      </c>
      <c r="K40">
        <v>0.77234844240262501</v>
      </c>
      <c r="L40">
        <v>0.193661042891142</v>
      </c>
      <c r="M40">
        <v>0.31337092848286702</v>
      </c>
      <c r="N40">
        <v>0.53657994726208202</v>
      </c>
      <c r="P40" t="str">
        <f t="shared" si="0"/>
        <v/>
      </c>
      <c r="Q40" t="str">
        <f t="shared" si="1"/>
        <v/>
      </c>
      <c r="R40" t="str">
        <f t="shared" si="2"/>
        <v/>
      </c>
      <c r="S40" t="str">
        <f t="shared" si="3"/>
        <v/>
      </c>
    </row>
    <row r="41" spans="1:19" x14ac:dyDescent="0.25">
      <c r="A41">
        <v>39</v>
      </c>
      <c r="B41" t="s">
        <v>64</v>
      </c>
      <c r="C41">
        <v>0.50327256972797996</v>
      </c>
      <c r="D41">
        <v>0.40696561558014699</v>
      </c>
      <c r="E41">
        <v>0.216218380082492</v>
      </c>
      <c r="F41">
        <v>0.33691558426685703</v>
      </c>
      <c r="G41">
        <v>0.26025757855725301</v>
      </c>
      <c r="H41">
        <v>0.19547665624421501</v>
      </c>
      <c r="I41">
        <v>0.49810952008356102</v>
      </c>
      <c r="J41">
        <v>0.40719229611401198</v>
      </c>
      <c r="K41">
        <v>0.221224581515643</v>
      </c>
      <c r="L41">
        <v>0.32128673988844098</v>
      </c>
      <c r="M41">
        <v>0.26009877746267801</v>
      </c>
      <c r="N41">
        <v>0.216737869269925</v>
      </c>
      <c r="P41" t="str">
        <f t="shared" si="0"/>
        <v/>
      </c>
      <c r="Q41" t="str">
        <f t="shared" si="1"/>
        <v/>
      </c>
      <c r="R41" t="str">
        <f t="shared" si="2"/>
        <v/>
      </c>
      <c r="S41" t="str">
        <f t="shared" si="3"/>
        <v/>
      </c>
    </row>
    <row r="42" spans="1:19" x14ac:dyDescent="0.25">
      <c r="A42">
        <v>40</v>
      </c>
      <c r="B42" t="s">
        <v>60</v>
      </c>
      <c r="C42">
        <v>-1.85485128892659E-2</v>
      </c>
      <c r="D42">
        <v>0.27508769269641498</v>
      </c>
      <c r="E42">
        <v>0.94624126867526004</v>
      </c>
      <c r="F42">
        <v>0.319388308926148</v>
      </c>
      <c r="G42">
        <v>0.27578488536772</v>
      </c>
      <c r="H42">
        <v>0.24682051772157301</v>
      </c>
      <c r="I42">
        <v>-1.9259891339554101E-2</v>
      </c>
      <c r="J42">
        <v>0.27516887099343501</v>
      </c>
      <c r="K42">
        <v>0.94419924113837905</v>
      </c>
      <c r="L42">
        <v>0.30143919043329898</v>
      </c>
      <c r="M42">
        <v>0.27559444363376501</v>
      </c>
      <c r="N42">
        <v>0.27405227387005299</v>
      </c>
      <c r="P42" t="str">
        <f t="shared" si="0"/>
        <v/>
      </c>
      <c r="Q42" t="str">
        <f t="shared" si="1"/>
        <v/>
      </c>
      <c r="R42" t="str">
        <f t="shared" si="2"/>
        <v/>
      </c>
      <c r="S42" t="str">
        <f t="shared" si="3"/>
        <v/>
      </c>
    </row>
    <row r="43" spans="1:19" x14ac:dyDescent="0.25">
      <c r="A43">
        <v>41</v>
      </c>
      <c r="B43" t="s">
        <v>56</v>
      </c>
      <c r="C43">
        <v>9.3935961594171294E-2</v>
      </c>
      <c r="D43">
        <v>0.282261449976489</v>
      </c>
      <c r="E43">
        <v>0.73928699385874797</v>
      </c>
      <c r="F43">
        <v>0.112346708276719</v>
      </c>
      <c r="G43">
        <v>0.35028297403839698</v>
      </c>
      <c r="H43">
        <v>0.74841403700101405</v>
      </c>
      <c r="I43">
        <v>9.4447986516853599E-2</v>
      </c>
      <c r="J43">
        <v>0.28237741850765002</v>
      </c>
      <c r="K43">
        <v>0.73802168860241701</v>
      </c>
      <c r="L43">
        <v>8.4590275168423601E-2</v>
      </c>
      <c r="M43">
        <v>0.35013319201955501</v>
      </c>
      <c r="N43">
        <v>0.80909433618163995</v>
      </c>
      <c r="P43" t="str">
        <f t="shared" si="0"/>
        <v/>
      </c>
      <c r="Q43" t="str">
        <f t="shared" si="1"/>
        <v/>
      </c>
      <c r="R43" t="str">
        <f t="shared" si="2"/>
        <v/>
      </c>
      <c r="S43" t="str">
        <f t="shared" si="3"/>
        <v/>
      </c>
    </row>
    <row r="44" spans="1:19" x14ac:dyDescent="0.25">
      <c r="A44">
        <v>42</v>
      </c>
      <c r="B44" t="s">
        <v>52</v>
      </c>
      <c r="C44">
        <v>-5.38961149041094E-2</v>
      </c>
      <c r="D44">
        <v>0.32740528237841998</v>
      </c>
      <c r="E44">
        <v>0.86924631633417904</v>
      </c>
      <c r="F44">
        <v>0.144341939896829</v>
      </c>
      <c r="G44">
        <v>0.38591096196789598</v>
      </c>
      <c r="H44">
        <v>0.70838264673214302</v>
      </c>
      <c r="I44">
        <v>-5.1484902226646201E-2</v>
      </c>
      <c r="J44">
        <v>0.32747211847593999</v>
      </c>
      <c r="K44">
        <v>0.87507210250563405</v>
      </c>
      <c r="L44">
        <v>0.128901796366308</v>
      </c>
      <c r="M44">
        <v>0.38596696614467901</v>
      </c>
      <c r="N44">
        <v>0.738401397720998</v>
      </c>
      <c r="P44" t="str">
        <f t="shared" si="0"/>
        <v/>
      </c>
      <c r="Q44" t="str">
        <f t="shared" si="1"/>
        <v/>
      </c>
      <c r="R44" t="str">
        <f t="shared" si="2"/>
        <v/>
      </c>
      <c r="S44" t="str">
        <f t="shared" si="3"/>
        <v/>
      </c>
    </row>
    <row r="45" spans="1:19" x14ac:dyDescent="0.25">
      <c r="A45">
        <v>43</v>
      </c>
      <c r="B45" t="s">
        <v>67</v>
      </c>
      <c r="C45">
        <v>6.1063102371886599E-2</v>
      </c>
      <c r="D45">
        <v>0.279992553018381</v>
      </c>
      <c r="E45">
        <v>0.82736030637959501</v>
      </c>
      <c r="F45">
        <v>0.331177078719885</v>
      </c>
      <c r="G45">
        <v>0.23985565332247399</v>
      </c>
      <c r="H45">
        <v>0.167360477105922</v>
      </c>
      <c r="I45">
        <v>6.7226828361985499E-2</v>
      </c>
      <c r="J45">
        <v>0.28004386089393102</v>
      </c>
      <c r="K45">
        <v>0.81028512950180898</v>
      </c>
      <c r="L45">
        <v>0.317469158122205</v>
      </c>
      <c r="M45">
        <v>0.239625478967464</v>
      </c>
      <c r="N45">
        <v>0.18521904899994601</v>
      </c>
      <c r="P45" t="str">
        <f t="shared" si="0"/>
        <v/>
      </c>
      <c r="Q45" t="str">
        <f t="shared" si="1"/>
        <v/>
      </c>
      <c r="R45" t="str">
        <f t="shared" si="2"/>
        <v/>
      </c>
      <c r="S45" t="str">
        <f t="shared" si="3"/>
        <v/>
      </c>
    </row>
    <row r="46" spans="1:19" x14ac:dyDescent="0.25">
      <c r="A46">
        <v>44</v>
      </c>
      <c r="B46" t="s">
        <v>57</v>
      </c>
      <c r="C46">
        <v>-0.19010397354161701</v>
      </c>
      <c r="D46">
        <v>0.33034608874490101</v>
      </c>
      <c r="E46">
        <v>0.56497406814710804</v>
      </c>
      <c r="F46">
        <v>0.25071787990345001</v>
      </c>
      <c r="G46">
        <v>0.27522349029793902</v>
      </c>
      <c r="H46">
        <v>0.36231589626168897</v>
      </c>
      <c r="I46">
        <v>-0.17431636312958201</v>
      </c>
      <c r="J46">
        <v>0.33002600166512702</v>
      </c>
      <c r="K46">
        <v>0.59736761802969296</v>
      </c>
      <c r="L46">
        <v>0.23718975607903001</v>
      </c>
      <c r="M46">
        <v>0.27495619792053</v>
      </c>
      <c r="N46">
        <v>0.38833234720640603</v>
      </c>
      <c r="P46" t="str">
        <f t="shared" si="0"/>
        <v/>
      </c>
      <c r="Q46" t="str">
        <f t="shared" si="1"/>
        <v/>
      </c>
      <c r="R46" t="str">
        <f t="shared" si="2"/>
        <v/>
      </c>
      <c r="S46" t="str">
        <f t="shared" si="3"/>
        <v/>
      </c>
    </row>
    <row r="47" spans="1:19" x14ac:dyDescent="0.25">
      <c r="A47">
        <v>45</v>
      </c>
      <c r="B47" t="s">
        <v>53</v>
      </c>
      <c r="C47">
        <v>-1.3262677944518299E-2</v>
      </c>
      <c r="D47">
        <v>0.39981721932303399</v>
      </c>
      <c r="E47">
        <v>0.97353754398030501</v>
      </c>
      <c r="F47">
        <v>-0.14092287194446099</v>
      </c>
      <c r="G47">
        <v>0.58813137990338504</v>
      </c>
      <c r="H47">
        <v>0.81063167310314399</v>
      </c>
      <c r="I47">
        <v>-6.04343769265698E-3</v>
      </c>
      <c r="J47">
        <v>0.39975907691455498</v>
      </c>
      <c r="K47">
        <v>0.98793828022594898</v>
      </c>
      <c r="L47">
        <v>-0.18863051596604899</v>
      </c>
      <c r="M47">
        <v>0.58829363482985397</v>
      </c>
      <c r="N47">
        <v>0.74848316335216203</v>
      </c>
      <c r="P47" t="str">
        <f t="shared" si="0"/>
        <v/>
      </c>
      <c r="Q47" t="str">
        <f t="shared" si="1"/>
        <v/>
      </c>
      <c r="R47" t="str">
        <f t="shared" si="2"/>
        <v/>
      </c>
      <c r="S47" t="str">
        <f t="shared" si="3"/>
        <v/>
      </c>
    </row>
    <row r="48" spans="1:19" x14ac:dyDescent="0.25">
      <c r="A48">
        <v>46</v>
      </c>
      <c r="B48" t="s">
        <v>66</v>
      </c>
      <c r="C48">
        <v>-5.1135200362076597E-2</v>
      </c>
      <c r="D48">
        <v>0.27921687281143598</v>
      </c>
      <c r="E48">
        <v>0.85468979447843796</v>
      </c>
      <c r="F48">
        <v>0.42660094313587998</v>
      </c>
      <c r="G48">
        <v>0.24806828973358699</v>
      </c>
      <c r="H48">
        <v>8.5488523565805594E-2</v>
      </c>
      <c r="I48">
        <v>-4.7179363395679103E-2</v>
      </c>
      <c r="J48">
        <v>0.27926084427593201</v>
      </c>
      <c r="K48">
        <v>0.86584091684871101</v>
      </c>
      <c r="L48">
        <v>0.41113287834246298</v>
      </c>
      <c r="M48">
        <v>0.24781413459721799</v>
      </c>
      <c r="N48">
        <v>9.7108288055163597E-2</v>
      </c>
      <c r="P48" t="str">
        <f t="shared" si="0"/>
        <v/>
      </c>
      <c r="Q48" t="str">
        <f t="shared" si="1"/>
        <v>^</v>
      </c>
      <c r="R48" t="str">
        <f t="shared" si="2"/>
        <v/>
      </c>
      <c r="S48" t="str">
        <f t="shared" si="3"/>
        <v>^</v>
      </c>
    </row>
    <row r="49" spans="1:19" x14ac:dyDescent="0.25">
      <c r="A49">
        <v>47</v>
      </c>
      <c r="B49" t="s">
        <v>48</v>
      </c>
      <c r="C49">
        <v>0.43092276305164301</v>
      </c>
      <c r="D49">
        <v>0.32460538590670701</v>
      </c>
      <c r="E49">
        <v>0.18433405923058099</v>
      </c>
      <c r="F49">
        <v>-2.7305212479939701E-2</v>
      </c>
      <c r="G49">
        <v>0.34325387394234802</v>
      </c>
      <c r="H49">
        <v>0.93659663052610098</v>
      </c>
      <c r="I49">
        <v>0.43838975367559402</v>
      </c>
      <c r="J49">
        <v>0.32451406438938901</v>
      </c>
      <c r="K49">
        <v>0.176723811390149</v>
      </c>
      <c r="L49">
        <v>-4.4136437347464398E-2</v>
      </c>
      <c r="M49">
        <v>0.343083385597857</v>
      </c>
      <c r="N49">
        <v>0.897637461230129</v>
      </c>
      <c r="P49" t="str">
        <f t="shared" si="0"/>
        <v/>
      </c>
      <c r="Q49" t="str">
        <f t="shared" si="1"/>
        <v/>
      </c>
      <c r="R49" t="str">
        <f t="shared" si="2"/>
        <v/>
      </c>
      <c r="S49" t="str">
        <f t="shared" si="3"/>
        <v/>
      </c>
    </row>
    <row r="50" spans="1:19" x14ac:dyDescent="0.25">
      <c r="A50">
        <v>48</v>
      </c>
      <c r="B50" t="s">
        <v>59</v>
      </c>
      <c r="C50">
        <v>7.9473830024060999E-2</v>
      </c>
      <c r="D50">
        <v>0.276363489335407</v>
      </c>
      <c r="E50">
        <v>0.77367596330108801</v>
      </c>
      <c r="F50">
        <v>0.34176325533305901</v>
      </c>
      <c r="G50">
        <v>0.24697932968712699</v>
      </c>
      <c r="H50">
        <v>0.16642806297342499</v>
      </c>
      <c r="I50">
        <v>7.8652640919786507E-2</v>
      </c>
      <c r="J50">
        <v>0.27633545518123098</v>
      </c>
      <c r="K50">
        <v>0.77592962035985902</v>
      </c>
      <c r="L50">
        <v>0.326216922074544</v>
      </c>
      <c r="M50">
        <v>0.24675184719137</v>
      </c>
      <c r="N50">
        <v>0.18615333365609499</v>
      </c>
      <c r="P50" t="str">
        <f t="shared" si="0"/>
        <v/>
      </c>
      <c r="Q50" t="str">
        <f t="shared" si="1"/>
        <v/>
      </c>
      <c r="R50" t="str">
        <f t="shared" si="2"/>
        <v/>
      </c>
      <c r="S50" t="str">
        <f t="shared" si="3"/>
        <v/>
      </c>
    </row>
    <row r="51" spans="1:19" x14ac:dyDescent="0.25">
      <c r="A51">
        <v>49</v>
      </c>
      <c r="B51" t="s">
        <v>50</v>
      </c>
      <c r="C51">
        <v>-0.17789724727428799</v>
      </c>
      <c r="D51">
        <v>0.55900820798775697</v>
      </c>
      <c r="E51">
        <v>0.75030496205918895</v>
      </c>
      <c r="F51">
        <v>-8.5410129050617303E-2</v>
      </c>
      <c r="G51">
        <v>0.30966599554726598</v>
      </c>
      <c r="H51">
        <v>0.782691148106613</v>
      </c>
      <c r="I51">
        <v>-0.17022762135781899</v>
      </c>
      <c r="J51">
        <v>0.55838637278567205</v>
      </c>
      <c r="K51">
        <v>0.760475575662381</v>
      </c>
      <c r="L51">
        <v>-9.1734030621428306E-2</v>
      </c>
      <c r="M51">
        <v>0.30966768954436402</v>
      </c>
      <c r="N51">
        <v>0.76705155220584098</v>
      </c>
      <c r="P51" t="str">
        <f t="shared" si="0"/>
        <v/>
      </c>
      <c r="Q51" t="str">
        <f t="shared" si="1"/>
        <v/>
      </c>
      <c r="R51" t="str">
        <f t="shared" si="2"/>
        <v/>
      </c>
      <c r="S51" t="str">
        <f t="shared" si="3"/>
        <v/>
      </c>
    </row>
    <row r="52" spans="1:19" x14ac:dyDescent="0.25">
      <c r="A52">
        <v>50</v>
      </c>
      <c r="B52" t="s">
        <v>65</v>
      </c>
      <c r="C52">
        <v>8.2116265691218396E-2</v>
      </c>
      <c r="D52">
        <v>0.42285911405443699</v>
      </c>
      <c r="E52">
        <v>0.84602479010918896</v>
      </c>
      <c r="F52">
        <v>0.403480948550687</v>
      </c>
      <c r="G52">
        <v>0.25668996268074201</v>
      </c>
      <c r="H52">
        <v>0.115982784520387</v>
      </c>
      <c r="I52">
        <v>8.6850759456818194E-2</v>
      </c>
      <c r="J52">
        <v>0.42283785916920302</v>
      </c>
      <c r="K52">
        <v>0.837259873055895</v>
      </c>
      <c r="L52">
        <v>0.39380983737907299</v>
      </c>
      <c r="M52">
        <v>0.25651155673981202</v>
      </c>
      <c r="N52">
        <v>0.12472198098090399</v>
      </c>
      <c r="P52" t="str">
        <f t="shared" si="0"/>
        <v/>
      </c>
      <c r="Q52" t="str">
        <f t="shared" si="1"/>
        <v/>
      </c>
      <c r="R52" t="str">
        <f t="shared" si="2"/>
        <v/>
      </c>
      <c r="S52" t="str">
        <f t="shared" si="3"/>
        <v/>
      </c>
    </row>
    <row r="53" spans="1:19" x14ac:dyDescent="0.25">
      <c r="A53">
        <v>51</v>
      </c>
      <c r="B53" t="s">
        <v>55</v>
      </c>
      <c r="C53">
        <v>-0.230257039953537</v>
      </c>
      <c r="D53">
        <v>0.30923465583450799</v>
      </c>
      <c r="E53">
        <v>0.45651177822793199</v>
      </c>
      <c r="F53">
        <v>0.27207764739106399</v>
      </c>
      <c r="G53">
        <v>0.29779827427493</v>
      </c>
      <c r="H53">
        <v>0.360910926412007</v>
      </c>
      <c r="I53">
        <v>-0.22004593491871999</v>
      </c>
      <c r="J53">
        <v>0.30914106038581501</v>
      </c>
      <c r="K53">
        <v>0.47658997871660203</v>
      </c>
      <c r="L53">
        <v>0.249854474097815</v>
      </c>
      <c r="M53">
        <v>0.29753761320435601</v>
      </c>
      <c r="N53">
        <v>0.40105373114919901</v>
      </c>
      <c r="P53" t="str">
        <f t="shared" si="0"/>
        <v/>
      </c>
      <c r="Q53" t="str">
        <f t="shared" si="1"/>
        <v/>
      </c>
      <c r="R53" t="str">
        <f t="shared" si="2"/>
        <v/>
      </c>
      <c r="S53" t="str">
        <f t="shared" si="3"/>
        <v/>
      </c>
    </row>
    <row r="54" spans="1:19" x14ac:dyDescent="0.25">
      <c r="A54">
        <v>52</v>
      </c>
      <c r="B54" t="s">
        <v>51</v>
      </c>
      <c r="C54">
        <v>-0.60860365354218404</v>
      </c>
      <c r="D54">
        <v>0.44134065961521501</v>
      </c>
      <c r="E54">
        <v>0.16789832802357499</v>
      </c>
      <c r="F54">
        <v>8.5734864913168604E-2</v>
      </c>
      <c r="G54">
        <v>0.55375330845874704</v>
      </c>
      <c r="H54">
        <v>0.87695926899008103</v>
      </c>
      <c r="I54">
        <v>-0.61078072093465796</v>
      </c>
      <c r="J54">
        <v>0.44131525682086298</v>
      </c>
      <c r="K54">
        <v>0.16635817339342601</v>
      </c>
      <c r="L54">
        <v>6.5976009976687497E-2</v>
      </c>
      <c r="M54">
        <v>0.55512179314143595</v>
      </c>
      <c r="N54">
        <v>0.90539450215093698</v>
      </c>
      <c r="P54" t="str">
        <f t="shared" si="0"/>
        <v/>
      </c>
      <c r="Q54" t="str">
        <f t="shared" si="1"/>
        <v/>
      </c>
      <c r="R54" t="str">
        <f t="shared" si="2"/>
        <v/>
      </c>
      <c r="S54" t="str">
        <f t="shared" si="3"/>
        <v/>
      </c>
    </row>
    <row r="55" spans="1:19" x14ac:dyDescent="0.25">
      <c r="A55">
        <v>53</v>
      </c>
      <c r="B55" t="s">
        <v>49</v>
      </c>
      <c r="C55">
        <v>-0.46803209105324001</v>
      </c>
      <c r="D55">
        <v>0.414278632107833</v>
      </c>
      <c r="E55">
        <v>0.25858076166952398</v>
      </c>
      <c r="F55">
        <v>0.33339752210956303</v>
      </c>
      <c r="G55">
        <v>0.33548744261366498</v>
      </c>
      <c r="H55">
        <v>0.32033461328570301</v>
      </c>
      <c r="I55">
        <v>-0.45612501612980799</v>
      </c>
      <c r="J55">
        <v>0.41440554494076298</v>
      </c>
      <c r="K55">
        <v>0.27103897853172099</v>
      </c>
      <c r="L55">
        <v>0.303437263188646</v>
      </c>
      <c r="M55">
        <v>0.33533420141139397</v>
      </c>
      <c r="N55">
        <v>0.36552888297760799</v>
      </c>
      <c r="P55" t="str">
        <f t="shared" si="0"/>
        <v/>
      </c>
      <c r="Q55" t="str">
        <f t="shared" si="1"/>
        <v/>
      </c>
      <c r="R55" t="str">
        <f t="shared" si="2"/>
        <v/>
      </c>
      <c r="S55" t="str">
        <f t="shared" si="3"/>
        <v/>
      </c>
    </row>
    <row r="56" spans="1:19" x14ac:dyDescent="0.25">
      <c r="A56">
        <v>54</v>
      </c>
      <c r="B56" t="s">
        <v>63</v>
      </c>
      <c r="C56">
        <v>0.144104015710875</v>
      </c>
      <c r="D56">
        <v>0.52097578619888796</v>
      </c>
      <c r="E56">
        <v>0.78208414968703899</v>
      </c>
      <c r="F56">
        <v>0.41075637481681898</v>
      </c>
      <c r="G56">
        <v>0.38684535195625702</v>
      </c>
      <c r="H56">
        <v>0.28832181807006801</v>
      </c>
      <c r="I56">
        <v>0.15655037112787001</v>
      </c>
      <c r="J56">
        <v>0.52059402021415502</v>
      </c>
      <c r="K56">
        <v>0.76363191697718602</v>
      </c>
      <c r="L56">
        <v>0.41065109901672803</v>
      </c>
      <c r="M56">
        <v>0.38629631615451898</v>
      </c>
      <c r="N56">
        <v>0.28776068581630199</v>
      </c>
      <c r="P56" t="str">
        <f t="shared" si="0"/>
        <v/>
      </c>
      <c r="Q56" t="str">
        <f t="shared" si="1"/>
        <v/>
      </c>
      <c r="R56" t="str">
        <f t="shared" si="2"/>
        <v/>
      </c>
      <c r="S56" t="str">
        <f t="shared" si="3"/>
        <v/>
      </c>
    </row>
    <row r="57" spans="1:19" x14ac:dyDescent="0.25">
      <c r="A57">
        <v>55</v>
      </c>
      <c r="B57" t="s">
        <v>74</v>
      </c>
      <c r="C57">
        <v>-0.70268443126624403</v>
      </c>
      <c r="D57">
        <v>0.51217942844977504</v>
      </c>
      <c r="E57">
        <v>0.17007908599923299</v>
      </c>
      <c r="F57">
        <v>-0.67735520815483996</v>
      </c>
      <c r="G57">
        <v>0.31250969446785798</v>
      </c>
      <c r="H57">
        <v>3.0199078501136699E-2</v>
      </c>
      <c r="I57">
        <v>-0.70919530593520097</v>
      </c>
      <c r="J57">
        <v>0.51220780862934201</v>
      </c>
      <c r="K57">
        <v>0.166179366520493</v>
      </c>
      <c r="L57">
        <v>-0.659808143323659</v>
      </c>
      <c r="M57">
        <v>0.31237760257205699</v>
      </c>
      <c r="N57">
        <v>3.4668153719949898E-2</v>
      </c>
      <c r="P57" t="str">
        <f t="shared" si="0"/>
        <v/>
      </c>
      <c r="Q57" t="str">
        <f t="shared" si="1"/>
        <v>*</v>
      </c>
      <c r="R57" t="str">
        <f t="shared" si="2"/>
        <v/>
      </c>
      <c r="S57" t="str">
        <f t="shared" si="3"/>
        <v>*</v>
      </c>
    </row>
    <row r="58" spans="1:19" x14ac:dyDescent="0.25">
      <c r="A58">
        <v>56</v>
      </c>
      <c r="B58" t="s">
        <v>84</v>
      </c>
      <c r="C58">
        <v>-0.55154380643523504</v>
      </c>
      <c r="D58">
        <v>0.55253523703296004</v>
      </c>
      <c r="E58">
        <v>0.31817963761680801</v>
      </c>
      <c r="F58">
        <v>-0.81745188101695698</v>
      </c>
      <c r="G58">
        <v>0.32606810534078601</v>
      </c>
      <c r="H58">
        <v>1.21761619259305E-2</v>
      </c>
      <c r="I58">
        <v>-0.57659127285062695</v>
      </c>
      <c r="J58">
        <v>0.55237975322978705</v>
      </c>
      <c r="K58">
        <v>0.296563450079948</v>
      </c>
      <c r="L58">
        <v>-0.79562351054551195</v>
      </c>
      <c r="M58">
        <v>0.32589576072052401</v>
      </c>
      <c r="N58">
        <v>1.46327273969106E-2</v>
      </c>
      <c r="P58" t="str">
        <f t="shared" si="0"/>
        <v/>
      </c>
      <c r="Q58" t="str">
        <f t="shared" si="1"/>
        <v>*</v>
      </c>
      <c r="R58" t="str">
        <f t="shared" si="2"/>
        <v/>
      </c>
      <c r="S58" t="str">
        <f t="shared" si="3"/>
        <v>*</v>
      </c>
    </row>
    <row r="59" spans="1:19" x14ac:dyDescent="0.25">
      <c r="A59">
        <v>57</v>
      </c>
      <c r="B59" t="s">
        <v>72</v>
      </c>
      <c r="C59">
        <v>-0.40868718433569401</v>
      </c>
      <c r="D59">
        <v>0.50841047904184899</v>
      </c>
      <c r="E59">
        <v>0.421481995248081</v>
      </c>
      <c r="F59">
        <v>-0.81292783418185499</v>
      </c>
      <c r="G59">
        <v>0.31185098351595503</v>
      </c>
      <c r="H59">
        <v>9.1397269156693293E-3</v>
      </c>
      <c r="I59">
        <v>-0.41682197800432003</v>
      </c>
      <c r="J59">
        <v>0.50839696137383195</v>
      </c>
      <c r="K59">
        <v>0.41228734827193497</v>
      </c>
      <c r="L59">
        <v>-0.79671827689068597</v>
      </c>
      <c r="M59">
        <v>0.31165196804555501</v>
      </c>
      <c r="N59">
        <v>1.05750555211789E-2</v>
      </c>
      <c r="P59" t="str">
        <f t="shared" si="0"/>
        <v/>
      </c>
      <c r="Q59" t="str">
        <f t="shared" si="1"/>
        <v>**</v>
      </c>
      <c r="R59" t="str">
        <f t="shared" si="2"/>
        <v/>
      </c>
      <c r="S59" t="str">
        <f t="shared" si="3"/>
        <v>*</v>
      </c>
    </row>
    <row r="60" spans="1:19" x14ac:dyDescent="0.25">
      <c r="A60">
        <v>58</v>
      </c>
      <c r="B60" t="s">
        <v>79</v>
      </c>
      <c r="C60">
        <v>-0.45753817112877199</v>
      </c>
      <c r="D60">
        <v>0.50939350110780401</v>
      </c>
      <c r="E60">
        <v>0.36907796188109598</v>
      </c>
      <c r="F60">
        <v>-0.90262149845646</v>
      </c>
      <c r="G60">
        <v>0.30655057583848699</v>
      </c>
      <c r="H60">
        <v>3.2353380282133001E-3</v>
      </c>
      <c r="I60">
        <v>-0.46803524203430902</v>
      </c>
      <c r="J60">
        <v>0.50935909511951305</v>
      </c>
      <c r="K60">
        <v>0.35816311073239099</v>
      </c>
      <c r="L60">
        <v>-0.88752535759353801</v>
      </c>
      <c r="M60">
        <v>0.30643483394756899</v>
      </c>
      <c r="N60">
        <v>3.7759851340960502E-3</v>
      </c>
      <c r="P60" t="str">
        <f t="shared" si="0"/>
        <v/>
      </c>
      <c r="Q60" t="str">
        <f t="shared" si="1"/>
        <v>**</v>
      </c>
      <c r="R60" t="str">
        <f t="shared" si="2"/>
        <v/>
      </c>
      <c r="S60" t="str">
        <f t="shared" si="3"/>
        <v>**</v>
      </c>
    </row>
    <row r="61" spans="1:19" x14ac:dyDescent="0.25">
      <c r="A61">
        <v>59</v>
      </c>
      <c r="B61" t="s">
        <v>71</v>
      </c>
      <c r="C61">
        <v>-0.45935325292472501</v>
      </c>
      <c r="D61">
        <v>0.51899644801553102</v>
      </c>
      <c r="E61">
        <v>0.37611361357093098</v>
      </c>
      <c r="F61">
        <v>-0.53370868903233704</v>
      </c>
      <c r="G61">
        <v>0.333872645763721</v>
      </c>
      <c r="H61">
        <v>0.109922910742771</v>
      </c>
      <c r="I61">
        <v>-0.45971725318526302</v>
      </c>
      <c r="J61">
        <v>0.518975918258337</v>
      </c>
      <c r="K61">
        <v>0.37571660222898901</v>
      </c>
      <c r="L61">
        <v>-0.51451582417231001</v>
      </c>
      <c r="M61">
        <v>0.33381576770718402</v>
      </c>
      <c r="N61">
        <v>0.12323972152146</v>
      </c>
      <c r="P61" t="str">
        <f t="shared" si="0"/>
        <v/>
      </c>
      <c r="Q61" t="str">
        <f t="shared" si="1"/>
        <v/>
      </c>
      <c r="R61" t="str">
        <f t="shared" si="2"/>
        <v/>
      </c>
      <c r="S61" t="str">
        <f t="shared" si="3"/>
        <v/>
      </c>
    </row>
    <row r="62" spans="1:19" x14ac:dyDescent="0.25">
      <c r="A62">
        <v>60</v>
      </c>
      <c r="B62" t="s">
        <v>78</v>
      </c>
      <c r="C62">
        <v>-0.44642745947016099</v>
      </c>
      <c r="D62">
        <v>0.50703784715704903</v>
      </c>
      <c r="E62">
        <v>0.378609186264735</v>
      </c>
      <c r="F62">
        <v>-0.80953686917133905</v>
      </c>
      <c r="G62">
        <v>0.30461984449888102</v>
      </c>
      <c r="H62">
        <v>7.8715205653797603E-3</v>
      </c>
      <c r="I62">
        <v>-0.45535606187059102</v>
      </c>
      <c r="J62">
        <v>0.50705618478287595</v>
      </c>
      <c r="K62">
        <v>0.36916493367819098</v>
      </c>
      <c r="L62">
        <v>-0.78897384032081197</v>
      </c>
      <c r="M62">
        <v>0.30447147106982497</v>
      </c>
      <c r="N62">
        <v>9.5616913264033893E-3</v>
      </c>
      <c r="P62" t="str">
        <f t="shared" si="0"/>
        <v/>
      </c>
      <c r="Q62" t="str">
        <f t="shared" si="1"/>
        <v>**</v>
      </c>
      <c r="R62" t="str">
        <f t="shared" si="2"/>
        <v/>
      </c>
      <c r="S62" t="str">
        <f t="shared" si="3"/>
        <v>**</v>
      </c>
    </row>
    <row r="63" spans="1:19" x14ac:dyDescent="0.25">
      <c r="A63">
        <v>61</v>
      </c>
      <c r="B63" t="s">
        <v>68</v>
      </c>
      <c r="C63">
        <v>-0.25544846530748599</v>
      </c>
      <c r="D63">
        <v>0.54539999386183502</v>
      </c>
      <c r="E63">
        <v>0.63952071237542696</v>
      </c>
      <c r="F63">
        <v>-0.57622549384909305</v>
      </c>
      <c r="G63">
        <v>0.40209035249863301</v>
      </c>
      <c r="H63">
        <v>0.151836503147839</v>
      </c>
      <c r="I63">
        <v>-0.265681033663212</v>
      </c>
      <c r="J63">
        <v>0.54536378267237595</v>
      </c>
      <c r="K63">
        <v>0.62614285315875895</v>
      </c>
      <c r="L63">
        <v>-0.54825312625318401</v>
      </c>
      <c r="M63">
        <v>0.40177809735021702</v>
      </c>
      <c r="N63">
        <v>0.17238918787037599</v>
      </c>
      <c r="P63" t="str">
        <f t="shared" si="0"/>
        <v/>
      </c>
      <c r="Q63" t="str">
        <f t="shared" si="1"/>
        <v/>
      </c>
      <c r="R63" t="str">
        <f t="shared" si="2"/>
        <v/>
      </c>
      <c r="S63" t="str">
        <f t="shared" si="3"/>
        <v/>
      </c>
    </row>
    <row r="64" spans="1:19" x14ac:dyDescent="0.25">
      <c r="A64">
        <v>62</v>
      </c>
      <c r="B64" t="s">
        <v>80</v>
      </c>
      <c r="C64">
        <v>-0.34954689936637401</v>
      </c>
      <c r="D64">
        <v>0.51988704134268804</v>
      </c>
      <c r="E64">
        <v>0.50135986866740401</v>
      </c>
      <c r="F64">
        <v>-0.76175471472839296</v>
      </c>
      <c r="G64">
        <v>0.38286771233001299</v>
      </c>
      <c r="H64">
        <v>4.6634695311516899E-2</v>
      </c>
      <c r="I64">
        <v>-0.355782081838737</v>
      </c>
      <c r="J64">
        <v>0.51989256839650599</v>
      </c>
      <c r="K64">
        <v>0.49376194933683498</v>
      </c>
      <c r="L64">
        <v>-0.73694366870553496</v>
      </c>
      <c r="M64">
        <v>0.38290929395373602</v>
      </c>
      <c r="N64">
        <v>5.42805829395804E-2</v>
      </c>
      <c r="P64" t="str">
        <f t="shared" si="0"/>
        <v/>
      </c>
      <c r="Q64" t="str">
        <f t="shared" si="1"/>
        <v>*</v>
      </c>
      <c r="R64" t="str">
        <f t="shared" si="2"/>
        <v/>
      </c>
      <c r="S64" t="str">
        <f t="shared" si="3"/>
        <v>^</v>
      </c>
    </row>
    <row r="65" spans="1:19" x14ac:dyDescent="0.25">
      <c r="A65">
        <v>63</v>
      </c>
      <c r="B65" t="s">
        <v>76</v>
      </c>
      <c r="C65">
        <v>-0.374773744596192</v>
      </c>
      <c r="D65">
        <v>0.51449092017050702</v>
      </c>
      <c r="E65">
        <v>0.46634668908412302</v>
      </c>
      <c r="F65">
        <v>-0.91689476409262105</v>
      </c>
      <c r="G65">
        <v>0.35025373834200901</v>
      </c>
      <c r="H65">
        <v>8.8498267187646605E-3</v>
      </c>
      <c r="I65">
        <v>-0.38355080499788202</v>
      </c>
      <c r="J65">
        <v>0.514536943781569</v>
      </c>
      <c r="K65">
        <v>0.45601236444941401</v>
      </c>
      <c r="L65">
        <v>-0.89452627339572299</v>
      </c>
      <c r="M65">
        <v>0.35014139859940402</v>
      </c>
      <c r="N65">
        <v>1.06261879129657E-2</v>
      </c>
      <c r="P65" t="str">
        <f t="shared" si="0"/>
        <v/>
      </c>
      <c r="Q65" t="str">
        <f t="shared" si="1"/>
        <v>**</v>
      </c>
      <c r="R65" t="str">
        <f t="shared" si="2"/>
        <v/>
      </c>
      <c r="S65" t="str">
        <f t="shared" si="3"/>
        <v>*</v>
      </c>
    </row>
    <row r="66" spans="1:19" x14ac:dyDescent="0.25">
      <c r="A66">
        <v>64</v>
      </c>
      <c r="B66" t="s">
        <v>82</v>
      </c>
      <c r="C66">
        <v>-0.60631813568729298</v>
      </c>
      <c r="D66">
        <v>0.53118714002617395</v>
      </c>
      <c r="E66">
        <v>0.25368695586138201</v>
      </c>
      <c r="F66">
        <v>-0.93995497747654599</v>
      </c>
      <c r="G66">
        <v>0.322075223892478</v>
      </c>
      <c r="H66">
        <v>3.5179541249126299E-3</v>
      </c>
      <c r="I66">
        <v>-0.61310687368094297</v>
      </c>
      <c r="J66">
        <v>0.53115048268148501</v>
      </c>
      <c r="K66">
        <v>0.24837729565191199</v>
      </c>
      <c r="L66">
        <v>-0.92342415110630205</v>
      </c>
      <c r="M66">
        <v>0.32199010704971298</v>
      </c>
      <c r="N66">
        <v>4.1325185363269004E-3</v>
      </c>
      <c r="P66" t="str">
        <f t="shared" si="0"/>
        <v/>
      </c>
      <c r="Q66" t="str">
        <f t="shared" si="1"/>
        <v>**</v>
      </c>
      <c r="R66" t="str">
        <f t="shared" si="2"/>
        <v/>
      </c>
      <c r="S66" t="str">
        <f t="shared" si="3"/>
        <v>**</v>
      </c>
    </row>
    <row r="67" spans="1:19" x14ac:dyDescent="0.25">
      <c r="A67">
        <v>65</v>
      </c>
      <c r="B67" t="s">
        <v>81</v>
      </c>
      <c r="C67">
        <v>-0.38011807297662498</v>
      </c>
      <c r="D67">
        <v>0.51766481568732803</v>
      </c>
      <c r="E67">
        <v>0.46276968597041901</v>
      </c>
      <c r="F67">
        <v>-0.99981335075823896</v>
      </c>
      <c r="G67">
        <v>0.32091868051657002</v>
      </c>
      <c r="H67">
        <v>1.8365041979543401E-3</v>
      </c>
      <c r="I67">
        <v>-0.38821729856739401</v>
      </c>
      <c r="J67">
        <v>0.51769610293789803</v>
      </c>
      <c r="K67">
        <v>0.453318435395071</v>
      </c>
      <c r="L67">
        <v>-0.98626633928740204</v>
      </c>
      <c r="M67">
        <v>0.32079732970077601</v>
      </c>
      <c r="N67">
        <v>2.10910927824004E-3</v>
      </c>
      <c r="P67" t="str">
        <f t="shared" si="0"/>
        <v/>
      </c>
      <c r="Q67" t="str">
        <f t="shared" si="1"/>
        <v>**</v>
      </c>
      <c r="R67" t="str">
        <f t="shared" si="2"/>
        <v/>
      </c>
      <c r="S67" t="str">
        <f t="shared" si="3"/>
        <v>**</v>
      </c>
    </row>
    <row r="68" spans="1:19" x14ac:dyDescent="0.25">
      <c r="A68">
        <v>66</v>
      </c>
      <c r="B68" t="s">
        <v>70</v>
      </c>
      <c r="C68">
        <v>-0.641304163179792</v>
      </c>
      <c r="D68">
        <v>0.56197612023628696</v>
      </c>
      <c r="E68">
        <v>0.25380372132337098</v>
      </c>
      <c r="F68">
        <v>-0.77062760606501202</v>
      </c>
      <c r="G68">
        <v>0.32231974762125398</v>
      </c>
      <c r="H68">
        <v>1.68080784531019E-2</v>
      </c>
      <c r="I68">
        <v>-0.64035095415308496</v>
      </c>
      <c r="J68">
        <v>0.56203534200327199</v>
      </c>
      <c r="K68">
        <v>0.25456017831247901</v>
      </c>
      <c r="L68">
        <v>-0.75106547232324306</v>
      </c>
      <c r="M68">
        <v>0.322182360919755</v>
      </c>
      <c r="N68">
        <v>1.9743805467908299E-2</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77</v>
      </c>
      <c r="C69">
        <v>-0.397411340215442</v>
      </c>
      <c r="D69">
        <v>0.51956672081576305</v>
      </c>
      <c r="E69">
        <v>0.44433710512123398</v>
      </c>
      <c r="F69">
        <v>-0.86124604340679101</v>
      </c>
      <c r="G69">
        <v>0.31173267979485703</v>
      </c>
      <c r="H69">
        <v>5.73129414298423E-3</v>
      </c>
      <c r="I69">
        <v>-0.39947749079514899</v>
      </c>
      <c r="J69">
        <v>0.51959864342720197</v>
      </c>
      <c r="K69">
        <v>0.44200056073538502</v>
      </c>
      <c r="L69">
        <v>-0.84653085895202296</v>
      </c>
      <c r="M69">
        <v>0.31163204807796602</v>
      </c>
      <c r="N69">
        <v>6.5987452254062696E-3</v>
      </c>
      <c r="P69" t="str">
        <f t="shared" si="4"/>
        <v/>
      </c>
      <c r="Q69" t="str">
        <f t="shared" si="5"/>
        <v>**</v>
      </c>
      <c r="R69" t="str">
        <f t="shared" si="6"/>
        <v/>
      </c>
      <c r="S69" t="str">
        <f t="shared" si="7"/>
        <v>**</v>
      </c>
    </row>
    <row r="70" spans="1:19" x14ac:dyDescent="0.25">
      <c r="A70">
        <v>68</v>
      </c>
      <c r="B70" t="s">
        <v>75</v>
      </c>
      <c r="C70">
        <v>-0.48015624642948601</v>
      </c>
      <c r="D70">
        <v>0.52894451023745803</v>
      </c>
      <c r="E70">
        <v>0.364003459703513</v>
      </c>
      <c r="F70">
        <v>-1.0168754147611201</v>
      </c>
      <c r="G70">
        <v>0.33177646412511302</v>
      </c>
      <c r="H70">
        <v>2.17712662306635E-3</v>
      </c>
      <c r="I70">
        <v>-0.48559351520013799</v>
      </c>
      <c r="J70">
        <v>0.52892456921125897</v>
      </c>
      <c r="K70">
        <v>0.35857852203947099</v>
      </c>
      <c r="L70">
        <v>-0.99461063845759001</v>
      </c>
      <c r="M70">
        <v>0.33159960676931999</v>
      </c>
      <c r="N70">
        <v>2.7048304704749798E-3</v>
      </c>
      <c r="P70" t="str">
        <f t="shared" si="4"/>
        <v/>
      </c>
      <c r="Q70" t="str">
        <f t="shared" si="5"/>
        <v>**</v>
      </c>
      <c r="R70" t="str">
        <f t="shared" si="6"/>
        <v/>
      </c>
      <c r="S70" t="str">
        <f t="shared" si="7"/>
        <v>**</v>
      </c>
    </row>
    <row r="71" spans="1:19" x14ac:dyDescent="0.25">
      <c r="A71">
        <v>69</v>
      </c>
      <c r="B71" t="s">
        <v>69</v>
      </c>
      <c r="C71">
        <v>-1.12748462345977</v>
      </c>
      <c r="D71">
        <v>0.66665461655678404</v>
      </c>
      <c r="E71">
        <v>9.0787632372431107E-2</v>
      </c>
      <c r="F71">
        <v>-1.10604920691873</v>
      </c>
      <c r="G71">
        <v>0.41972848298753002</v>
      </c>
      <c r="H71">
        <v>8.4099108211917999E-3</v>
      </c>
      <c r="I71">
        <v>-1.1352088790830499</v>
      </c>
      <c r="J71">
        <v>0.66674802390252697</v>
      </c>
      <c r="K71">
        <v>8.8641912681099805E-2</v>
      </c>
      <c r="L71">
        <v>-1.0975700167131699</v>
      </c>
      <c r="M71">
        <v>0.41933119546342801</v>
      </c>
      <c r="N71">
        <v>8.8594678677507092E-3</v>
      </c>
      <c r="P71" t="str">
        <f t="shared" si="4"/>
        <v>^</v>
      </c>
      <c r="Q71" t="str">
        <f t="shared" si="5"/>
        <v>**</v>
      </c>
      <c r="R71" t="str">
        <f t="shared" si="6"/>
        <v>^</v>
      </c>
      <c r="S71" t="str">
        <f t="shared" si="7"/>
        <v>**</v>
      </c>
    </row>
    <row r="72" spans="1:19" x14ac:dyDescent="0.25">
      <c r="A72">
        <v>70</v>
      </c>
      <c r="B72" t="s">
        <v>83</v>
      </c>
      <c r="C72">
        <v>-0.33089829007948901</v>
      </c>
      <c r="D72">
        <v>0.80000158715106395</v>
      </c>
      <c r="E72">
        <v>0.67915092807011002</v>
      </c>
      <c r="F72">
        <v>-0.93861332423562005</v>
      </c>
      <c r="G72">
        <v>0.63504446213047505</v>
      </c>
      <c r="H72">
        <v>0.139400356393243</v>
      </c>
      <c r="I72">
        <v>-0.337250544208338</v>
      </c>
      <c r="J72">
        <v>0.79979605811319798</v>
      </c>
      <c r="K72">
        <v>0.67326541144872298</v>
      </c>
      <c r="L72">
        <v>-0.91643976321929999</v>
      </c>
      <c r="M72">
        <v>0.63442335388315796</v>
      </c>
      <c r="N72">
        <v>0.148591632647008</v>
      </c>
      <c r="P72" t="str">
        <f t="shared" si="4"/>
        <v/>
      </c>
      <c r="Q72" t="str">
        <f t="shared" si="5"/>
        <v/>
      </c>
      <c r="R72" t="str">
        <f t="shared" si="6"/>
        <v/>
      </c>
      <c r="S72" t="str">
        <f t="shared" si="7"/>
        <v/>
      </c>
    </row>
    <row r="73" spans="1:19" x14ac:dyDescent="0.25">
      <c r="A73">
        <v>71</v>
      </c>
      <c r="B73" t="s">
        <v>73</v>
      </c>
      <c r="C73">
        <v>-1.28702838175149</v>
      </c>
      <c r="D73">
        <v>1.16790145882486</v>
      </c>
      <c r="E73">
        <v>0.27046130899767001</v>
      </c>
      <c r="F73">
        <v>-0.95265551970520201</v>
      </c>
      <c r="G73">
        <v>0.45034401462109602</v>
      </c>
      <c r="H73">
        <v>3.4396287482292398E-2</v>
      </c>
      <c r="I73">
        <v>-1.3116836105188701</v>
      </c>
      <c r="J73">
        <v>1.1674103189796901</v>
      </c>
      <c r="K73">
        <v>0.261189527036087</v>
      </c>
      <c r="L73">
        <v>-0.91717653365886898</v>
      </c>
      <c r="M73">
        <v>0.45020692067506002</v>
      </c>
      <c r="N73">
        <v>4.1626667639505399E-2</v>
      </c>
      <c r="P73" t="str">
        <f t="shared" si="4"/>
        <v/>
      </c>
      <c r="Q73" t="str">
        <f t="shared" si="5"/>
        <v>*</v>
      </c>
      <c r="R73" t="str">
        <f t="shared" si="6"/>
        <v/>
      </c>
      <c r="S73" t="str">
        <f t="shared" si="7"/>
        <v>*</v>
      </c>
    </row>
    <row r="74" spans="1:19" x14ac:dyDescent="0.25">
      <c r="A74">
        <v>72</v>
      </c>
      <c r="B74" t="s">
        <v>506</v>
      </c>
      <c r="C74">
        <v>-4.0197404473132699E-2</v>
      </c>
      <c r="D74">
        <v>3.8041718203475502E-2</v>
      </c>
      <c r="E74">
        <v>0.29066387612946099</v>
      </c>
      <c r="F74">
        <v>-5.8152903774159798E-2</v>
      </c>
      <c r="G74">
        <v>4.11976133441182E-2</v>
      </c>
      <c r="H74">
        <v>0.15807955231426701</v>
      </c>
      <c r="I74">
        <v>-4.0223378102926602E-2</v>
      </c>
      <c r="J74">
        <v>3.7935900538887402E-2</v>
      </c>
      <c r="K74">
        <v>0.28900882545255002</v>
      </c>
      <c r="L74">
        <v>-6.3316575186670096E-2</v>
      </c>
      <c r="M74">
        <v>4.1133140602181498E-2</v>
      </c>
      <c r="N74">
        <v>0.123729105265361</v>
      </c>
      <c r="P74" t="str">
        <f t="shared" si="4"/>
        <v/>
      </c>
      <c r="Q74" t="str">
        <f t="shared" si="5"/>
        <v/>
      </c>
      <c r="R74" t="str">
        <f t="shared" si="6"/>
        <v/>
      </c>
      <c r="S74" t="str">
        <f t="shared" si="7"/>
        <v/>
      </c>
    </row>
    <row r="75" spans="1:19" x14ac:dyDescent="0.25">
      <c r="A75">
        <v>73</v>
      </c>
      <c r="B75" t="s">
        <v>507</v>
      </c>
      <c r="C75">
        <v>-0.106462842566415</v>
      </c>
      <c r="D75">
        <v>6.2413913921807403E-2</v>
      </c>
      <c r="E75">
        <v>8.8053714160692603E-2</v>
      </c>
      <c r="F75">
        <v>1.4401663900794601E-2</v>
      </c>
      <c r="G75">
        <v>4.2720389538364302E-2</v>
      </c>
      <c r="H75">
        <v>0.73603056700381297</v>
      </c>
      <c r="I75">
        <v>-0.120516114919023</v>
      </c>
      <c r="J75">
        <v>6.18993877275048E-2</v>
      </c>
      <c r="K75">
        <v>5.1538594854008003E-2</v>
      </c>
      <c r="L75">
        <v>1.37751505524375E-2</v>
      </c>
      <c r="M75">
        <v>4.2613875275050499E-2</v>
      </c>
      <c r="N75">
        <v>0.74650208992478195</v>
      </c>
      <c r="P75" t="str">
        <f t="shared" si="4"/>
        <v>^</v>
      </c>
      <c r="Q75" t="str">
        <f t="shared" si="5"/>
        <v/>
      </c>
      <c r="R75" t="str">
        <f t="shared" si="6"/>
        <v>^</v>
      </c>
      <c r="S75" t="str">
        <f t="shared" si="7"/>
        <v/>
      </c>
    </row>
    <row r="76" spans="1:19" x14ac:dyDescent="0.25">
      <c r="A76">
        <v>74</v>
      </c>
      <c r="B76" t="s">
        <v>508</v>
      </c>
      <c r="C76">
        <v>1.3420906216870599E-2</v>
      </c>
      <c r="D76">
        <v>4.4751525319133102E-2</v>
      </c>
      <c r="E76">
        <v>0.76425473362241103</v>
      </c>
      <c r="F76">
        <v>-3.7387747871413697E-2</v>
      </c>
      <c r="G76">
        <v>3.9673731757366701E-2</v>
      </c>
      <c r="H76">
        <v>0.34599790969870797</v>
      </c>
      <c r="I76">
        <v>1.48180369405352E-2</v>
      </c>
      <c r="J76">
        <v>4.4723795747871102E-2</v>
      </c>
      <c r="K76">
        <v>0.74040027071736703</v>
      </c>
      <c r="L76">
        <v>-3.8399036562607999E-2</v>
      </c>
      <c r="M76">
        <v>3.9671785208032002E-2</v>
      </c>
      <c r="N76">
        <v>0.33308530421389798</v>
      </c>
      <c r="P76" t="str">
        <f t="shared" si="4"/>
        <v/>
      </c>
      <c r="Q76" t="str">
        <f t="shared" si="5"/>
        <v/>
      </c>
      <c r="R76" t="str">
        <f t="shared" si="6"/>
        <v/>
      </c>
      <c r="S76" t="str">
        <f t="shared" si="7"/>
        <v/>
      </c>
    </row>
    <row r="77" spans="1:19" x14ac:dyDescent="0.25">
      <c r="A77">
        <v>75</v>
      </c>
      <c r="B77" t="s">
        <v>140</v>
      </c>
      <c r="C77">
        <v>-0.10182687674459</v>
      </c>
      <c r="D77">
        <v>0.21930209889092001</v>
      </c>
      <c r="E77">
        <v>0.64241677815621601</v>
      </c>
      <c r="F77">
        <v>-0.222935645239946</v>
      </c>
      <c r="G77">
        <v>0.31421798933595302</v>
      </c>
      <c r="H77">
        <v>0.47801823589558801</v>
      </c>
      <c r="I77" t="s">
        <v>173</v>
      </c>
      <c r="J77" t="s">
        <v>173</v>
      </c>
      <c r="K77" t="s">
        <v>173</v>
      </c>
      <c r="L77" t="s">
        <v>173</v>
      </c>
      <c r="M77" t="s">
        <v>173</v>
      </c>
      <c r="N77" t="s">
        <v>173</v>
      </c>
      <c r="P77" t="str">
        <f t="shared" si="4"/>
        <v/>
      </c>
      <c r="Q77" t="str">
        <f t="shared" si="5"/>
        <v/>
      </c>
      <c r="R77" t="str">
        <f t="shared" si="6"/>
        <v/>
      </c>
      <c r="S77" t="str">
        <f t="shared" si="7"/>
        <v/>
      </c>
    </row>
    <row r="78" spans="1:19" x14ac:dyDescent="0.25">
      <c r="A78">
        <v>76</v>
      </c>
      <c r="B78" t="s">
        <v>87</v>
      </c>
      <c r="C78">
        <v>0.10041280984611201</v>
      </c>
      <c r="D78">
        <v>9.7040359025545198E-2</v>
      </c>
      <c r="E78">
        <v>0.30078424272739401</v>
      </c>
      <c r="F78">
        <v>5.1102694146602103E-2</v>
      </c>
      <c r="G78">
        <v>8.7181426715045404E-2</v>
      </c>
      <c r="H78">
        <v>0.55776469211003699</v>
      </c>
      <c r="I78" t="s">
        <v>173</v>
      </c>
      <c r="J78" t="s">
        <v>173</v>
      </c>
      <c r="K78" t="s">
        <v>173</v>
      </c>
      <c r="L78" t="s">
        <v>173</v>
      </c>
      <c r="M78" t="s">
        <v>173</v>
      </c>
      <c r="N78" t="s">
        <v>173</v>
      </c>
      <c r="P78" t="str">
        <f t="shared" si="4"/>
        <v/>
      </c>
      <c r="Q78" t="str">
        <f t="shared" si="5"/>
        <v/>
      </c>
      <c r="R78" t="str">
        <f t="shared" si="6"/>
        <v/>
      </c>
      <c r="S78" t="str">
        <f t="shared" si="7"/>
        <v/>
      </c>
    </row>
    <row r="79" spans="1:19" x14ac:dyDescent="0.25">
      <c r="A79">
        <v>77</v>
      </c>
      <c r="B79" t="s">
        <v>88</v>
      </c>
      <c r="C79">
        <v>3.4914987001173403E-2</v>
      </c>
      <c r="D79">
        <v>9.8299070579264999E-2</v>
      </c>
      <c r="E79">
        <v>0.72244618796821103</v>
      </c>
      <c r="F79">
        <v>-0.12030721964760201</v>
      </c>
      <c r="G79">
        <v>0.100955432675019</v>
      </c>
      <c r="H79">
        <v>0.233384218972949</v>
      </c>
      <c r="I79" t="s">
        <v>173</v>
      </c>
      <c r="J79" t="s">
        <v>173</v>
      </c>
      <c r="K79" t="s">
        <v>173</v>
      </c>
      <c r="L79" t="s">
        <v>173</v>
      </c>
      <c r="M79" t="s">
        <v>173</v>
      </c>
      <c r="N79" t="s">
        <v>173</v>
      </c>
      <c r="P79" t="str">
        <f t="shared" si="4"/>
        <v/>
      </c>
      <c r="Q79" t="str">
        <f t="shared" si="5"/>
        <v/>
      </c>
      <c r="R79" t="str">
        <f t="shared" si="6"/>
        <v/>
      </c>
      <c r="S79" t="str">
        <f t="shared" si="7"/>
        <v/>
      </c>
    </row>
    <row r="80" spans="1:19" x14ac:dyDescent="0.25">
      <c r="A80">
        <v>78</v>
      </c>
      <c r="B80" t="s">
        <v>141</v>
      </c>
      <c r="C80">
        <v>-0.228617717875195</v>
      </c>
      <c r="D80">
        <v>0.17785784231886001</v>
      </c>
      <c r="E80">
        <v>0.19865401921685599</v>
      </c>
      <c r="F80">
        <v>2.8940352655014601E-2</v>
      </c>
      <c r="G80">
        <v>0.25453413416016502</v>
      </c>
      <c r="H80">
        <v>0.90947616814407795</v>
      </c>
      <c r="I80" t="s">
        <v>173</v>
      </c>
      <c r="J80" t="s">
        <v>173</v>
      </c>
      <c r="K80" t="s">
        <v>173</v>
      </c>
      <c r="L80" t="s">
        <v>173</v>
      </c>
      <c r="M80" t="s">
        <v>173</v>
      </c>
      <c r="N80" t="s">
        <v>173</v>
      </c>
      <c r="P80" t="str">
        <f t="shared" si="4"/>
        <v/>
      </c>
      <c r="Q80" t="str">
        <f t="shared" si="5"/>
        <v/>
      </c>
      <c r="R80" t="str">
        <f t="shared" si="6"/>
        <v/>
      </c>
      <c r="S80" t="str">
        <f t="shared" si="7"/>
        <v/>
      </c>
    </row>
    <row r="81" spans="1:19" x14ac:dyDescent="0.25">
      <c r="A81">
        <v>79</v>
      </c>
      <c r="B81" t="s">
        <v>85</v>
      </c>
      <c r="C81">
        <v>0.15399828257471701</v>
      </c>
      <c r="D81">
        <v>8.0140367898633894E-2</v>
      </c>
      <c r="E81">
        <v>5.4655241844103003E-2</v>
      </c>
      <c r="F81">
        <v>7.65618570915646E-2</v>
      </c>
      <c r="G81">
        <v>7.2152538447141895E-2</v>
      </c>
      <c r="H81">
        <v>0.28863942875449999</v>
      </c>
      <c r="I81" t="s">
        <v>173</v>
      </c>
      <c r="J81" t="s">
        <v>173</v>
      </c>
      <c r="K81" t="s">
        <v>173</v>
      </c>
      <c r="L81" t="s">
        <v>173</v>
      </c>
      <c r="M81" t="s">
        <v>173</v>
      </c>
      <c r="N81" t="s">
        <v>173</v>
      </c>
      <c r="P81" t="str">
        <f>IF(E81&lt;0.001,"***",IF(E81&lt;0.01,"**",IF(E81&lt;0.05,"*",IF(E81&lt;0.1,"^",""))))</f>
        <v>^</v>
      </c>
      <c r="Q81" t="str">
        <f t="shared" si="5"/>
        <v/>
      </c>
      <c r="R81" t="str">
        <f t="shared" si="6"/>
        <v/>
      </c>
      <c r="S81" t="str">
        <f t="shared" si="7"/>
        <v/>
      </c>
    </row>
    <row r="82" spans="1:19" x14ac:dyDescent="0.25">
      <c r="A82">
        <v>80</v>
      </c>
      <c r="B82" t="s">
        <v>86</v>
      </c>
      <c r="C82">
        <v>6.2668693518155197E-2</v>
      </c>
      <c r="D82">
        <v>8.2067983727928298E-2</v>
      </c>
      <c r="E82">
        <v>0.44509416459751799</v>
      </c>
      <c r="F82">
        <v>-0.11790782379124</v>
      </c>
      <c r="G82">
        <v>8.9105110358733197E-2</v>
      </c>
      <c r="H82">
        <v>0.18575416911004</v>
      </c>
      <c r="I82" t="s">
        <v>173</v>
      </c>
      <c r="J82" t="s">
        <v>173</v>
      </c>
      <c r="K82" t="s">
        <v>173</v>
      </c>
      <c r="L82" t="s">
        <v>173</v>
      </c>
      <c r="M82" t="s">
        <v>173</v>
      </c>
      <c r="N82" t="s">
        <v>173</v>
      </c>
      <c r="P82" t="str">
        <f t="shared" si="4"/>
        <v/>
      </c>
      <c r="Q82" t="str">
        <f t="shared" si="5"/>
        <v/>
      </c>
      <c r="R82" t="str">
        <f t="shared" si="6"/>
        <v/>
      </c>
      <c r="S82" t="str">
        <f t="shared" si="7"/>
        <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topLeftCell="A61" workbookViewId="0">
      <selection activeCell="B1" sqref="B1:F94"/>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5" t="s">
        <v>759</v>
      </c>
      <c r="C1" s="95"/>
      <c r="D1" s="95"/>
      <c r="E1" s="95"/>
      <c r="F1" s="95"/>
    </row>
    <row r="2" spans="2:8" ht="15.75" x14ac:dyDescent="0.25">
      <c r="B2" s="118" t="s">
        <v>762</v>
      </c>
      <c r="C2" s="118"/>
      <c r="D2" s="118"/>
      <c r="E2" s="118"/>
      <c r="F2" s="118"/>
    </row>
    <row r="3" spans="2:8" ht="15.75" thickBot="1" x14ac:dyDescent="0.3">
      <c r="B3" s="27"/>
      <c r="C3" s="119" t="s">
        <v>111</v>
      </c>
      <c r="D3" s="120"/>
      <c r="E3" s="119" t="s">
        <v>150</v>
      </c>
      <c r="F3" s="120"/>
    </row>
    <row r="4" spans="2:8" x14ac:dyDescent="0.25">
      <c r="B4" s="109" t="s">
        <v>123</v>
      </c>
      <c r="C4" s="28" t="str">
        <f>_xlfn.CONCAT(ROUND(VLOOKUP($H4,'Interactions by Gender '!$B:$S,8,0),4)," ",VLOOKUP($H4,'Interactions by Gender '!$B:$S,17,0))</f>
        <v xml:space="preserve">0.0673 </v>
      </c>
      <c r="D4" s="28" t="str">
        <f>_xlfn.CONCAT(ROUND(VLOOKUP($H4,'Interactions by Gender '!$B:$S,2,0),4)," ",VLOOKUP($H4,'Interactions by Gender '!$B:$S,15,0))</f>
        <v xml:space="preserve">0.1388 </v>
      </c>
      <c r="E4" s="28" t="str">
        <f>_xlfn.CONCAT(ROUND(VLOOKUP($H4,'Interactions by Gender '!$B:$S,11,0),4)," ",VLOOKUP($H4,'Interactions by Gender '!$B:$S,18,0))</f>
        <v>-0.2107 ^</v>
      </c>
      <c r="F4" s="28" t="str">
        <f>_xlfn.CONCAT(ROUND(VLOOKUP($H4,'Interactions by Gender '!$B:$S,5,0),4)," ",VLOOKUP($H4,'Interactions by Gender '!$B:$S,16,0))</f>
        <v xml:space="preserve">-0.1826 </v>
      </c>
      <c r="H4" s="11" t="s">
        <v>120</v>
      </c>
    </row>
    <row r="5" spans="2:8" x14ac:dyDescent="0.25">
      <c r="B5" s="110" t="s">
        <v>1</v>
      </c>
      <c r="C5" s="29" t="str">
        <f>_xlfn.CONCAT("(",ROUND(VLOOKUP($H4,'Interactions by Gender '!$B:$S,9,0),4),")")</f>
        <v>(0.0782)</v>
      </c>
      <c r="D5" s="29" t="str">
        <f>_xlfn.CONCAT("(",ROUND(VLOOKUP($H4,'Interactions by Gender '!$B:$S,3,0),4),")")</f>
        <v>(0.1018)</v>
      </c>
      <c r="E5" s="29" t="str">
        <f>_xlfn.CONCAT("(",ROUND(VLOOKUP($H4,'Interactions by Gender '!$B:$S,12,0),4),")")</f>
        <v>(0.1085)</v>
      </c>
      <c r="F5" s="29" t="str">
        <f>_xlfn.CONCAT("(",ROUND(VLOOKUP($H4,'Interactions by Gender '!$B:$S,6,0),4),")")</f>
        <v>(0.1418)</v>
      </c>
    </row>
    <row r="6" spans="2:8" x14ac:dyDescent="0.25">
      <c r="B6" s="109" t="s">
        <v>0</v>
      </c>
      <c r="C6" s="28" t="str">
        <f>_xlfn.CONCAT(ROUND(VLOOKUP($H6,'Interactions by Gender '!$B:$S,8,0),4)," ",VLOOKUP($H6,'Interactions by Gender '!$B:$S,17,0))</f>
        <v xml:space="preserve">-0.0243 </v>
      </c>
      <c r="D6" s="28" t="str">
        <f>_xlfn.CONCAT(ROUND(VLOOKUP($H6,'Interactions by Gender '!$B:$S,2,0),4)," ",VLOOKUP($H6,'Interactions by Gender '!$B:$S,15,0))</f>
        <v>-0.1049 ^</v>
      </c>
      <c r="E6" s="28" t="str">
        <f>_xlfn.CONCAT(ROUND(VLOOKUP($H6,'Interactions by Gender '!$B:$S,11,0),4)," ",VLOOKUP($H6,'Interactions by Gender '!$B:$S,18,0))</f>
        <v xml:space="preserve">-0.0009 </v>
      </c>
      <c r="F6" s="28" t="str">
        <f>_xlfn.CONCAT(ROUND(VLOOKUP($H6,'Interactions by Gender '!$B:$S,5,0),4)," ",VLOOKUP($H6,'Interactions by Gender '!$B:$S,16,0))</f>
        <v xml:space="preserve">-0.0386 </v>
      </c>
      <c r="H6" s="11" t="s">
        <v>10</v>
      </c>
    </row>
    <row r="7" spans="2:8" x14ac:dyDescent="0.25">
      <c r="B7" s="110" t="s">
        <v>1</v>
      </c>
      <c r="C7" s="29" t="str">
        <f>_xlfn.CONCAT("(",ROUND(VLOOKUP($H6,'Interactions by Gender '!$B:$S,9,0),4),")")</f>
        <v>(0.0374)</v>
      </c>
      <c r="D7" s="29" t="str">
        <f>_xlfn.CONCAT("(",ROUND(VLOOKUP($H6,'Interactions by Gender '!$B:$S,3,0),4),")")</f>
        <v>(0.0569)</v>
      </c>
      <c r="E7" s="29" t="str">
        <f>_xlfn.CONCAT("(",ROUND(VLOOKUP($H6,'Interactions by Gender '!$B:$S,12,0),4),")")</f>
        <v>(0.0347)</v>
      </c>
      <c r="F7" s="29" t="str">
        <f>_xlfn.CONCAT("(",ROUND(VLOOKUP($H6,'Interactions by Gender '!$B:$S,6,0),4),")")</f>
        <v>(0.0484)</v>
      </c>
    </row>
    <row r="8" spans="2:8" x14ac:dyDescent="0.25">
      <c r="B8" s="109" t="s">
        <v>2</v>
      </c>
      <c r="C8" s="28" t="str">
        <f>_xlfn.CONCAT(ROUND(VLOOKUP($H8,'Interactions by Gender '!$B:$S,8,0),4)," ",VLOOKUP($H8,'Interactions by Gender '!$B:$S,17,0))</f>
        <v>-0.1292 **</v>
      </c>
      <c r="D8" s="28" t="str">
        <f>_xlfn.CONCAT(ROUND(VLOOKUP($H8,'Interactions by Gender '!$B:$S,2,0),4)," ",VLOOKUP($H8,'Interactions by Gender '!$B:$S,15,0))</f>
        <v>-0.1583 **</v>
      </c>
      <c r="E8" s="28" t="str">
        <f>_xlfn.CONCAT(ROUND(VLOOKUP($H8,'Interactions by Gender '!$B:$S,11,0),4)," ",VLOOKUP($H8,'Interactions by Gender '!$B:$S,18,0))</f>
        <v xml:space="preserve">0.0095 </v>
      </c>
      <c r="F8" s="28" t="str">
        <f>_xlfn.CONCAT(ROUND(VLOOKUP($H8,'Interactions by Gender '!$B:$S,5,0),4)," ",VLOOKUP($H8,'Interactions by Gender '!$B:$S,16,0))</f>
        <v xml:space="preserve">0.0778 </v>
      </c>
      <c r="H8" s="11" t="s">
        <v>12</v>
      </c>
    </row>
    <row r="9" spans="2:8" x14ac:dyDescent="0.25">
      <c r="B9" s="110" t="s">
        <v>1</v>
      </c>
      <c r="C9" s="29" t="str">
        <f>_xlfn.CONCAT("(",ROUND(VLOOKUP($H8,'Interactions by Gender '!$B:$S,9,0),4),")")</f>
        <v>(0.04)</v>
      </c>
      <c r="D9" s="29" t="str">
        <f>_xlfn.CONCAT("(",ROUND(VLOOKUP($H8,'Interactions by Gender '!$B:$S,3,0),4),")")</f>
        <v>(0.0591)</v>
      </c>
      <c r="E9" s="29" t="str">
        <f>_xlfn.CONCAT("(",ROUND(VLOOKUP($H8,'Interactions by Gender '!$B:$S,12,0),4),")")</f>
        <v>(0.0458)</v>
      </c>
      <c r="F9" s="29" t="str">
        <f>_xlfn.CONCAT("(",ROUND(VLOOKUP($H8,'Interactions by Gender '!$B:$S,6,0),4),")")</f>
        <v>(0.0635)</v>
      </c>
    </row>
    <row r="10" spans="2:8" x14ac:dyDescent="0.25">
      <c r="B10" s="109" t="s">
        <v>90</v>
      </c>
      <c r="C10" s="28" t="str">
        <f>_xlfn.CONCAT(ROUND(VLOOKUP($H10,'Interactions by Gender '!$B:$S,8,0),4)," ",VLOOKUP($H10,'Interactions by Gender '!$B:$S,17,0))</f>
        <v>-0.2206 ***</v>
      </c>
      <c r="D10" s="28" t="str">
        <f>_xlfn.CONCAT(ROUND(VLOOKUP($H10,'Interactions by Gender '!$B:$S,2,0),4)," ",VLOOKUP($H10,'Interactions by Gender '!$B:$S,15,0))</f>
        <v>-0.2665 ***</v>
      </c>
      <c r="E10" s="28" t="str">
        <f>_xlfn.CONCAT(ROUND(VLOOKUP($H10,'Interactions by Gender '!$B:$S,11,0),4)," ",VLOOKUP($H10,'Interactions by Gender '!$B:$S,18,0))</f>
        <v>-0.1593 ***</v>
      </c>
      <c r="F10" s="28" t="str">
        <f>_xlfn.CONCAT(ROUND(VLOOKUP($H10,'Interactions by Gender '!$B:$S,5,0),4)," ",VLOOKUP($H10,'Interactions by Gender '!$B:$S,16,0))</f>
        <v>-0.1594 **</v>
      </c>
      <c r="H10" s="11" t="s">
        <v>23</v>
      </c>
    </row>
    <row r="11" spans="2:8" x14ac:dyDescent="0.25">
      <c r="B11" s="110"/>
      <c r="C11" s="29" t="str">
        <f>_xlfn.CONCAT("(",ROUND(VLOOKUP($H10,'Interactions by Gender '!$B:$S,9,0),4),")")</f>
        <v>(0.042)</v>
      </c>
      <c r="D11" s="29" t="str">
        <f>_xlfn.CONCAT("(",ROUND(VLOOKUP($H10,'Interactions by Gender '!$B:$S,3,0),4),")")</f>
        <v>(0.0564)</v>
      </c>
      <c r="E11" s="29" t="str">
        <f>_xlfn.CONCAT("(",ROUND(VLOOKUP($H10,'Interactions by Gender '!$B:$S,12,0),4),")")</f>
        <v>(0.0417)</v>
      </c>
      <c r="F11" s="29" t="str">
        <f>_xlfn.CONCAT("(",ROUND(VLOOKUP($H10,'Interactions by Gender '!$B:$S,6,0),4),")")</f>
        <v>(0.0529)</v>
      </c>
    </row>
    <row r="12" spans="2:8" x14ac:dyDescent="0.25">
      <c r="B12" s="109" t="s">
        <v>142</v>
      </c>
      <c r="C12" s="28"/>
      <c r="D12" s="28" t="str">
        <f>_xlfn.CONCAT(ROUND(VLOOKUP($H12,'Interactions by Gender '!$B:$S,2,0),4)," ",VLOOKUP($H12,'Interactions by Gender '!$B:$S,15,0))</f>
        <v xml:space="preserve">-0.2286 </v>
      </c>
      <c r="E12" s="28"/>
      <c r="F12" s="28" t="str">
        <f>_xlfn.CONCAT(ROUND(VLOOKUP($H12,'Interactions by Gender '!$B:$S,5,0),4)," ",VLOOKUP($H12,'Interactions by Gender '!$B:$S,16,0))</f>
        <v xml:space="preserve">0.0289 </v>
      </c>
      <c r="H12" s="11" t="s">
        <v>141</v>
      </c>
    </row>
    <row r="13" spans="2:8" x14ac:dyDescent="0.25">
      <c r="B13" s="110" t="s">
        <v>1</v>
      </c>
      <c r="C13" s="29"/>
      <c r="D13" s="29" t="str">
        <f>_xlfn.CONCAT("(",ROUND(VLOOKUP($H12,'Interactions by Gender '!$B:$S,3,0),4),")")</f>
        <v>(0.1779)</v>
      </c>
      <c r="E13" s="29"/>
      <c r="F13" s="29" t="str">
        <f>_xlfn.CONCAT("(",ROUND(VLOOKUP($H12,'Interactions by Gender '!$B:$S,6,0),4),")")</f>
        <v>(0.2545)</v>
      </c>
    </row>
    <row r="14" spans="2:8" x14ac:dyDescent="0.25">
      <c r="B14" s="109" t="s">
        <v>144</v>
      </c>
      <c r="C14" s="28"/>
      <c r="D14" s="28" t="str">
        <f>_xlfn.CONCAT(ROUND(VLOOKUP($H14,'Interactions by Gender '!$B:$S,2,0),4)," ",VLOOKUP($H14,'Interactions by Gender '!$B:$S,15,0))</f>
        <v>0.154 ^</v>
      </c>
      <c r="E14" s="28"/>
      <c r="F14" s="28" t="str">
        <f>_xlfn.CONCAT(ROUND(VLOOKUP($H14,'Interactions by Gender '!$B:$S,5,0),4)," ",VLOOKUP($H14,'Interactions by Gender '!$B:$S,16,0))</f>
        <v xml:space="preserve">0.0766 </v>
      </c>
      <c r="H14" s="11" t="s">
        <v>85</v>
      </c>
    </row>
    <row r="15" spans="2:8" x14ac:dyDescent="0.25">
      <c r="B15" s="110" t="s">
        <v>1</v>
      </c>
      <c r="C15" s="29"/>
      <c r="D15" s="29" t="str">
        <f>_xlfn.CONCAT("(",ROUND(VLOOKUP($H14,'Interactions by Gender '!$B:$S,3,0),4),")")</f>
        <v>(0.0801)</v>
      </c>
      <c r="E15" s="29"/>
      <c r="F15" s="29" t="str">
        <f>_xlfn.CONCAT("(",ROUND(VLOOKUP($H14,'Interactions by Gender '!$B:$S,6,0),4),")")</f>
        <v>(0.0722)</v>
      </c>
    </row>
    <row r="16" spans="2:8" x14ac:dyDescent="0.25">
      <c r="B16" s="109" t="s">
        <v>146</v>
      </c>
      <c r="C16" s="28"/>
      <c r="D16" s="28" t="str">
        <f>_xlfn.CONCAT(ROUND(VLOOKUP($H16,'Interactions by Gender '!$B:$S,2,0),4)," ",VLOOKUP($H16,'Interactions by Gender '!$B:$S,15,0))</f>
        <v xml:space="preserve">0.0627 </v>
      </c>
      <c r="E16" s="28"/>
      <c r="F16" s="28" t="str">
        <f>_xlfn.CONCAT(ROUND(VLOOKUP($H16,'Interactions by Gender '!$B:$S,5,0),4)," ",VLOOKUP($H16,'Interactions by Gender '!$B:$S,16,0))</f>
        <v xml:space="preserve">-0.1179 </v>
      </c>
      <c r="H16" s="11" t="s">
        <v>86</v>
      </c>
    </row>
    <row r="17" spans="2:8" x14ac:dyDescent="0.25">
      <c r="B17" s="110" t="s">
        <v>1</v>
      </c>
      <c r="C17" s="29"/>
      <c r="D17" s="29" t="str">
        <f>_xlfn.CONCAT("(",ROUND(VLOOKUP($H16,'Interactions by Gender '!$B:$S,3,0),4),")")</f>
        <v>(0.0821)</v>
      </c>
      <c r="E17" s="29"/>
      <c r="F17" s="29" t="str">
        <f>_xlfn.CONCAT("(",ROUND(VLOOKUP($H16,'Interactions by Gender '!$B:$S,6,0),4),")")</f>
        <v>(0.0891)</v>
      </c>
    </row>
    <row r="18" spans="2:8" x14ac:dyDescent="0.25">
      <c r="B18" s="109" t="s">
        <v>91</v>
      </c>
      <c r="C18" s="28" t="str">
        <f>_xlfn.CONCAT(ROUND(VLOOKUP($H18,'Interactions by Gender '!$B:$S,8,0),4)," ",VLOOKUP($H18,'Interactions by Gender '!$B:$S,17,0))</f>
        <v xml:space="preserve">-0.009 </v>
      </c>
      <c r="D18" s="28" t="str">
        <f>_xlfn.CONCAT(ROUND(VLOOKUP($H18,'Interactions by Gender '!$B:$S,2,0),4)," ",VLOOKUP($H18,'Interactions by Gender '!$B:$S,15,0))</f>
        <v xml:space="preserve">-0.0341 </v>
      </c>
      <c r="E18" s="28" t="str">
        <f>_xlfn.CONCAT(ROUND(VLOOKUP($H18,'Interactions by Gender '!$B:$S,11,0),4)," ",VLOOKUP($H18,'Interactions by Gender '!$B:$S,18,0))</f>
        <v xml:space="preserve">-0.0327 </v>
      </c>
      <c r="F18" s="28" t="str">
        <f>_xlfn.CONCAT(ROUND(VLOOKUP($H18,'Interactions by Gender '!$B:$S,5,0),4)," ",VLOOKUP($H18,'Interactions by Gender '!$B:$S,16,0))</f>
        <v xml:space="preserve">-0.0193 </v>
      </c>
      <c r="H18" s="11" t="s">
        <v>24</v>
      </c>
    </row>
    <row r="19" spans="2:8" x14ac:dyDescent="0.25">
      <c r="B19" s="110"/>
      <c r="C19" s="29" t="str">
        <f>_xlfn.CONCAT("(",ROUND(VLOOKUP($H18,'Interactions by Gender '!$B:$S,9,0),4),")")</f>
        <v>(0.0459)</v>
      </c>
      <c r="D19" s="29" t="str">
        <f>_xlfn.CONCAT("(",ROUND(VLOOKUP($H18,'Interactions by Gender '!$B:$S,3,0),4),")")</f>
        <v>(0.0613)</v>
      </c>
      <c r="E19" s="29" t="str">
        <f>_xlfn.CONCAT("(",ROUND(VLOOKUP($H18,'Interactions by Gender '!$B:$S,12,0),4),")")</f>
        <v>(0.0447)</v>
      </c>
      <c r="F19" s="29" t="str">
        <f>_xlfn.CONCAT("(",ROUND(VLOOKUP($H18,'Interactions by Gender '!$B:$S,6,0),4),")")</f>
        <v>(0.0642)</v>
      </c>
    </row>
    <row r="20" spans="2:8" x14ac:dyDescent="0.25">
      <c r="B20" s="109" t="s">
        <v>143</v>
      </c>
      <c r="C20" s="28"/>
      <c r="D20" s="28" t="str">
        <f>_xlfn.CONCAT(ROUND(VLOOKUP($H20,'Interactions by Gender '!$B:$S,2,0),4)," ",VLOOKUP($H20,'Interactions by Gender '!$B:$S,15,0))</f>
        <v xml:space="preserve">-0.1018 </v>
      </c>
      <c r="E20" s="28"/>
      <c r="F20" s="28" t="str">
        <f>_xlfn.CONCAT(ROUND(VLOOKUP($H20,'Interactions by Gender '!$B:$S,5,0),4)," ",VLOOKUP($H20,'Interactions by Gender '!$B:$S,16,0))</f>
        <v xml:space="preserve">-0.2229 </v>
      </c>
      <c r="H20" s="11" t="s">
        <v>140</v>
      </c>
    </row>
    <row r="21" spans="2:8" x14ac:dyDescent="0.25">
      <c r="B21" s="110" t="s">
        <v>1</v>
      </c>
      <c r="C21" s="29"/>
      <c r="D21" s="29" t="str">
        <f>_xlfn.CONCAT("(",ROUND(VLOOKUP($H20,'Interactions by Gender '!$B:$S,3,0),4),")")</f>
        <v>(0.2193)</v>
      </c>
      <c r="E21" s="29"/>
      <c r="F21" s="29" t="str">
        <f>_xlfn.CONCAT("(",ROUND(VLOOKUP($H20,'Interactions by Gender '!$B:$S,6,0),4),")")</f>
        <v>(0.3142)</v>
      </c>
    </row>
    <row r="22" spans="2:8" x14ac:dyDescent="0.25">
      <c r="B22" s="109" t="s">
        <v>145</v>
      </c>
      <c r="C22" s="28"/>
      <c r="D22" s="28" t="str">
        <f>_xlfn.CONCAT(ROUND(VLOOKUP($H22,'Interactions by Gender '!$B:$S,2,0),4)," ",VLOOKUP($H22,'Interactions by Gender '!$B:$S,15,0))</f>
        <v xml:space="preserve">0.1004 </v>
      </c>
      <c r="E22" s="28"/>
      <c r="F22" s="28" t="str">
        <f>_xlfn.CONCAT(ROUND(VLOOKUP($H22,'Interactions by Gender '!$B:$S,5,0),4)," ",VLOOKUP($H22,'Interactions by Gender '!$B:$S,16,0))</f>
        <v xml:space="preserve">0.0511 </v>
      </c>
      <c r="H22" s="11" t="s">
        <v>87</v>
      </c>
    </row>
    <row r="23" spans="2:8" x14ac:dyDescent="0.25">
      <c r="B23" s="110" t="s">
        <v>1</v>
      </c>
      <c r="C23" s="29"/>
      <c r="D23" s="29" t="str">
        <f>_xlfn.CONCAT("(",ROUND(VLOOKUP($H22,'Interactions by Gender '!$B:$S,3,0),4),")")</f>
        <v>(0.097)</v>
      </c>
      <c r="E23" s="29"/>
      <c r="F23" s="29" t="str">
        <f>_xlfn.CONCAT("(",ROUND(VLOOKUP($H22,'Interactions by Gender '!$B:$S,6,0),4),")")</f>
        <v>(0.0872)</v>
      </c>
    </row>
    <row r="24" spans="2:8" x14ac:dyDescent="0.25">
      <c r="B24" s="109" t="s">
        <v>147</v>
      </c>
      <c r="C24" s="28"/>
      <c r="D24" s="28" t="str">
        <f>_xlfn.CONCAT(ROUND(VLOOKUP($H24,'Interactions by Gender '!$B:$S,2,0),4)," ",VLOOKUP($H24,'Interactions by Gender '!$B:$S,15,0))</f>
        <v xml:space="preserve">0.0349 </v>
      </c>
      <c r="E24" s="28"/>
      <c r="F24" s="28" t="str">
        <f>_xlfn.CONCAT(ROUND(VLOOKUP($H24,'Interactions by Gender '!$B:$S,5,0),4)," ",VLOOKUP($H24,'Interactions by Gender '!$B:$S,16,0))</f>
        <v xml:space="preserve">-0.1203 </v>
      </c>
      <c r="H24" s="11" t="s">
        <v>88</v>
      </c>
    </row>
    <row r="25" spans="2:8" x14ac:dyDescent="0.25">
      <c r="B25" s="110" t="s">
        <v>1</v>
      </c>
      <c r="C25" s="29"/>
      <c r="D25" s="29" t="str">
        <f>_xlfn.CONCAT("(",ROUND(VLOOKUP($H24,'Interactions by Gender '!$B:$S,3,0),4),")")</f>
        <v>(0.0983)</v>
      </c>
      <c r="E25" s="29"/>
      <c r="F25" s="29" t="str">
        <f>_xlfn.CONCAT("(",ROUND(VLOOKUP($H24,'Interactions by Gender '!$B:$S,6,0),4),")")</f>
        <v>(0.101)</v>
      </c>
    </row>
    <row r="26" spans="2:8" x14ac:dyDescent="0.25">
      <c r="B26" s="109" t="s">
        <v>31</v>
      </c>
      <c r="C26" s="28" t="str">
        <f>_xlfn.CONCAT(ROUND(VLOOKUP($H26,'Interactions by Gender '!$B:$S,8,0),4)," ",VLOOKUP($H26,'Interactions by Gender '!$B:$S,17,0))</f>
        <v>-0.0402 ***</v>
      </c>
      <c r="D26" s="28" t="str">
        <f>_xlfn.CONCAT(ROUND(VLOOKUP($H26,'Interactions by Gender '!$B:$S,2,0),4)," ",VLOOKUP($H26,'Interactions by Gender '!$B:$S,15,0))</f>
        <v>-0.0405 ***</v>
      </c>
      <c r="E26" s="28" t="str">
        <f>_xlfn.CONCAT(ROUND(VLOOKUP($H26,'Interactions by Gender '!$B:$S,11,0),4)," ",VLOOKUP($H26,'Interactions by Gender '!$B:$S,18,0))</f>
        <v>-0.0592 ***</v>
      </c>
      <c r="F26" s="28" t="str">
        <f>_xlfn.CONCAT(ROUND(VLOOKUP($H26,'Interactions by Gender '!$B:$S,5,0),4)," ",VLOOKUP($H26,'Interactions by Gender '!$B:$S,16,0))</f>
        <v>-0.0589 ***</v>
      </c>
      <c r="H26" s="11" t="s">
        <v>31</v>
      </c>
    </row>
    <row r="27" spans="2:8" x14ac:dyDescent="0.25">
      <c r="B27" s="110"/>
      <c r="C27" s="29" t="str">
        <f>_xlfn.CONCAT("(",ROUND(VLOOKUP($H26,'Interactions by Gender '!$B:$S,9,0),4),")")</f>
        <v>(0.0099)</v>
      </c>
      <c r="D27" s="29" t="str">
        <f>_xlfn.CONCAT("(",ROUND(VLOOKUP($H26,'Interactions by Gender '!$B:$S,3,0),4),")")</f>
        <v>(0.0099)</v>
      </c>
      <c r="E27" s="29" t="str">
        <f>_xlfn.CONCAT("(",ROUND(VLOOKUP($H26,'Interactions by Gender '!$B:$S,12,0),4),")")</f>
        <v>(0.01)</v>
      </c>
      <c r="F27" s="29" t="str">
        <f>_xlfn.CONCAT("(",ROUND(VLOOKUP($H26,'Interactions by Gender '!$B:$S,6,0),4),")")</f>
        <v>(0.01)</v>
      </c>
    </row>
    <row r="28" spans="2:8" x14ac:dyDescent="0.25">
      <c r="B28" s="109" t="s">
        <v>512</v>
      </c>
      <c r="C28" s="28" t="str">
        <f>_xlfn.CONCAT(ROUND(VLOOKUP($H28,'Interactions by Gender '!$B:$S,8,0),4)," ",VLOOKUP($H28,'Interactions by Gender '!$B:$S,17,0))</f>
        <v xml:space="preserve">-0.055 </v>
      </c>
      <c r="D28" s="28" t="str">
        <f>_xlfn.CONCAT(ROUND(VLOOKUP($H28,'Interactions by Gender '!$B:$S,2,0),4)," ",VLOOKUP($H28,'Interactions by Gender '!$B:$S,15,0))</f>
        <v xml:space="preserve">-0.0562 </v>
      </c>
      <c r="E28" s="28" t="str">
        <f>_xlfn.CONCAT(ROUND(VLOOKUP($H28,'Interactions by Gender '!$B:$S,11,0),4)," ",VLOOKUP($H28,'Interactions by Gender '!$B:$S,18,0))</f>
        <v xml:space="preserve">-0.0622 </v>
      </c>
      <c r="F28" s="28" t="str">
        <f>_xlfn.CONCAT(ROUND(VLOOKUP($H28,'Interactions by Gender '!$B:$S,5,0),4)," ",VLOOKUP($H28,'Interactions by Gender '!$B:$S,16,0))</f>
        <v xml:space="preserve">-0.0629 </v>
      </c>
      <c r="H28" s="11" t="s">
        <v>176</v>
      </c>
    </row>
    <row r="29" spans="2:8" x14ac:dyDescent="0.25">
      <c r="B29" s="110"/>
      <c r="C29" s="29" t="str">
        <f>_xlfn.CONCAT("(",ROUND(VLOOKUP($H28,'Interactions by Gender '!$B:$S,9,0),4),")")</f>
        <v>(0.0482)</v>
      </c>
      <c r="D29" s="29" t="str">
        <f>_xlfn.CONCAT("(",ROUND(VLOOKUP($H28,'Interactions by Gender '!$B:$S,3,0),4),")")</f>
        <v>(0.0482)</v>
      </c>
      <c r="E29" s="29" t="str">
        <f>_xlfn.CONCAT("(",ROUND(VLOOKUP($H28,'Interactions by Gender '!$B:$S,12,0),4),")")</f>
        <v>(0.048)</v>
      </c>
      <c r="F29" s="29" t="str">
        <f>_xlfn.CONCAT("(",ROUND(VLOOKUP($H28,'Interactions by Gender '!$B:$S,6,0),4),")")</f>
        <v>(0.048)</v>
      </c>
    </row>
    <row r="30" spans="2:8" x14ac:dyDescent="0.25">
      <c r="B30" s="109" t="s">
        <v>92</v>
      </c>
      <c r="C30" s="28" t="str">
        <f>_xlfn.CONCAT(ROUND(VLOOKUP($H30,'Interactions by Gender '!$B:$S,8,0),4)," ",VLOOKUP($H30,'Interactions by Gender '!$B:$S,17,0))</f>
        <v xml:space="preserve">0.0342 </v>
      </c>
      <c r="D30" s="28" t="str">
        <f>_xlfn.CONCAT(ROUND(VLOOKUP($H30,'Interactions by Gender '!$B:$S,2,0),4)," ",VLOOKUP($H30,'Interactions by Gender '!$B:$S,15,0))</f>
        <v xml:space="preserve">0.0364 </v>
      </c>
      <c r="E30" s="28" t="str">
        <f>_xlfn.CONCAT(ROUND(VLOOKUP($H30,'Interactions by Gender '!$B:$S,11,0),4)," ",VLOOKUP($H30,'Interactions by Gender '!$B:$S,18,0))</f>
        <v xml:space="preserve">-0.0076 </v>
      </c>
      <c r="F30" s="28" t="str">
        <f>_xlfn.CONCAT(ROUND(VLOOKUP($H30,'Interactions by Gender '!$B:$S,5,0),4)," ",VLOOKUP($H30,'Interactions by Gender '!$B:$S,16,0))</f>
        <v xml:space="preserve">-0.008 </v>
      </c>
      <c r="H30" s="11" t="s">
        <v>25</v>
      </c>
    </row>
    <row r="31" spans="2:8" x14ac:dyDescent="0.25">
      <c r="B31" s="110"/>
      <c r="C31" s="29" t="str">
        <f>_xlfn.CONCAT("(",ROUND(VLOOKUP($H30,'Interactions by Gender '!$B:$S,9,0),4),")")</f>
        <v>(0.0422)</v>
      </c>
      <c r="D31" s="29" t="str">
        <f>_xlfn.CONCAT("(",ROUND(VLOOKUP($H30,'Interactions by Gender '!$B:$S,3,0),4),")")</f>
        <v>(0.0423)</v>
      </c>
      <c r="E31" s="29" t="str">
        <f>_xlfn.CONCAT("(",ROUND(VLOOKUP($H30,'Interactions by Gender '!$B:$S,12,0),4),")")</f>
        <v>(0.0512)</v>
      </c>
      <c r="F31" s="29" t="str">
        <f>_xlfn.CONCAT("(",ROUND(VLOOKUP($H30,'Interactions by Gender '!$B:$S,6,0),4),")")</f>
        <v>(0.0511)</v>
      </c>
    </row>
    <row r="32" spans="2:8" x14ac:dyDescent="0.25">
      <c r="B32" s="109" t="s">
        <v>93</v>
      </c>
      <c r="C32" s="28" t="str">
        <f>_xlfn.CONCAT(ROUND(VLOOKUP($H32,'Interactions by Gender '!$B:$S,8,0),4)," ",VLOOKUP($H32,'Interactions by Gender '!$B:$S,17,0))</f>
        <v>-0.1754 *</v>
      </c>
      <c r="D32" s="28" t="str">
        <f>_xlfn.CONCAT(ROUND(VLOOKUP($H32,'Interactions by Gender '!$B:$S,2,0),4)," ",VLOOKUP($H32,'Interactions by Gender '!$B:$S,15,0))</f>
        <v>-0.1675 *</v>
      </c>
      <c r="E32" s="28" t="str">
        <f>_xlfn.CONCAT(ROUND(VLOOKUP($H32,'Interactions by Gender '!$B:$S,11,0),4)," ",VLOOKUP($H32,'Interactions by Gender '!$B:$S,18,0))</f>
        <v xml:space="preserve">-0.0135 </v>
      </c>
      <c r="F32" s="28" t="str">
        <f>_xlfn.CONCAT(ROUND(VLOOKUP($H32,'Interactions by Gender '!$B:$S,5,0),4)," ",VLOOKUP($H32,'Interactions by Gender '!$B:$S,16,0))</f>
        <v xml:space="preserve">-0.0171 </v>
      </c>
      <c r="H32" s="11" t="s">
        <v>26</v>
      </c>
    </row>
    <row r="33" spans="2:8" x14ac:dyDescent="0.25">
      <c r="B33" s="110"/>
      <c r="C33" s="29" t="str">
        <f>_xlfn.CONCAT("(",ROUND(VLOOKUP($H32,'Interactions by Gender '!$B:$S,9,0),4),")")</f>
        <v>(0.0708)</v>
      </c>
      <c r="D33" s="29" t="str">
        <f>_xlfn.CONCAT("(",ROUND(VLOOKUP($H32,'Interactions by Gender '!$B:$S,3,0),4),")")</f>
        <v>(0.0709)</v>
      </c>
      <c r="E33" s="29" t="str">
        <f>_xlfn.CONCAT("(",ROUND(VLOOKUP($H32,'Interactions by Gender '!$B:$S,12,0),4),")")</f>
        <v>(0.0942)</v>
      </c>
      <c r="F33" s="29" t="str">
        <f>_xlfn.CONCAT("(",ROUND(VLOOKUP($H32,'Interactions by Gender '!$B:$S,6,0),4),")")</f>
        <v>(0.0942)</v>
      </c>
    </row>
    <row r="34" spans="2:8" x14ac:dyDescent="0.25">
      <c r="B34" s="109" t="s">
        <v>32</v>
      </c>
      <c r="C34" s="28" t="str">
        <f>_xlfn.CONCAT(ROUND(VLOOKUP($H34,'Interactions by Gender '!$B:$S,8,0),4)," ",VLOOKUP($H34,'Interactions by Gender '!$B:$S,17,0))</f>
        <v xml:space="preserve">0.0213 </v>
      </c>
      <c r="D34" s="28" t="str">
        <f>_xlfn.CONCAT(ROUND(VLOOKUP($H34,'Interactions by Gender '!$B:$S,2,0),4)," ",VLOOKUP($H34,'Interactions by Gender '!$B:$S,15,0))</f>
        <v xml:space="preserve">0.0227 </v>
      </c>
      <c r="E34" s="28" t="str">
        <f>_xlfn.CONCAT(ROUND(VLOOKUP($H34,'Interactions by Gender '!$B:$S,11,0),4)," ",VLOOKUP($H34,'Interactions by Gender '!$B:$S,18,0))</f>
        <v xml:space="preserve">0.0245 </v>
      </c>
      <c r="F34" s="28" t="str">
        <f>_xlfn.CONCAT(ROUND(VLOOKUP($H34,'Interactions by Gender '!$B:$S,5,0),4)," ",VLOOKUP($H34,'Interactions by Gender '!$B:$S,16,0))</f>
        <v xml:space="preserve">0.0248 </v>
      </c>
      <c r="H34" s="11" t="s">
        <v>32</v>
      </c>
    </row>
    <row r="35" spans="2:8" x14ac:dyDescent="0.25">
      <c r="B35" s="110"/>
      <c r="C35" s="29" t="str">
        <f>_xlfn.CONCAT("(",ROUND(VLOOKUP($H34,'Interactions by Gender '!$B:$S,9,0),4),")")</f>
        <v>(0.0196)</v>
      </c>
      <c r="D35" s="29" t="str">
        <f>_xlfn.CONCAT("(",ROUND(VLOOKUP($H34,'Interactions by Gender '!$B:$S,3,0),4),")")</f>
        <v>(0.0196)</v>
      </c>
      <c r="E35" s="29" t="str">
        <f>_xlfn.CONCAT("(",ROUND(VLOOKUP($H34,'Interactions by Gender '!$B:$S,12,0),4),")")</f>
        <v>(0.025)</v>
      </c>
      <c r="F35" s="29" t="str">
        <f>_xlfn.CONCAT("(",ROUND(VLOOKUP($H34,'Interactions by Gender '!$B:$S,6,0),4),")")</f>
        <v>(0.025)</v>
      </c>
    </row>
    <row r="36" spans="2:8" x14ac:dyDescent="0.25">
      <c r="B36" s="109" t="s">
        <v>94</v>
      </c>
      <c r="C36" s="28" t="str">
        <f>_xlfn.CONCAT(ROUND(VLOOKUP($H36,'Interactions by Gender '!$B:$S,8,0),4)," ",VLOOKUP($H36,'Interactions by Gender '!$B:$S,17,0))</f>
        <v>0.0265 ***</v>
      </c>
      <c r="D36" s="28" t="str">
        <f>_xlfn.CONCAT(ROUND(VLOOKUP($H36,'Interactions by Gender '!$B:$S,2,0),4)," ",VLOOKUP($H36,'Interactions by Gender '!$B:$S,15,0))</f>
        <v>0.0266 ***</v>
      </c>
      <c r="E36" s="28" t="str">
        <f>_xlfn.CONCAT(ROUND(VLOOKUP($H36,'Interactions by Gender '!$B:$S,11,0),4)," ",VLOOKUP($H36,'Interactions by Gender '!$B:$S,18,0))</f>
        <v xml:space="preserve">0.0058 </v>
      </c>
      <c r="F36" s="28" t="str">
        <f>_xlfn.CONCAT(ROUND(VLOOKUP($H36,'Interactions by Gender '!$B:$S,5,0),4)," ",VLOOKUP($H36,'Interactions by Gender '!$B:$S,16,0))</f>
        <v xml:space="preserve">0.0058 </v>
      </c>
      <c r="H36" s="11" t="s">
        <v>33</v>
      </c>
    </row>
    <row r="37" spans="2:8" x14ac:dyDescent="0.25">
      <c r="B37" s="110"/>
      <c r="C37" s="29" t="str">
        <f>_xlfn.CONCAT("(",ROUND(VLOOKUP($H36,'Interactions by Gender '!$B:$S,9,0),4),")")</f>
        <v>(0.0062)</v>
      </c>
      <c r="D37" s="29" t="str">
        <f>_xlfn.CONCAT("(",ROUND(VLOOKUP($H36,'Interactions by Gender '!$B:$S,3,0),4),")")</f>
        <v>(0.0062)</v>
      </c>
      <c r="E37" s="29" t="str">
        <f>_xlfn.CONCAT("(",ROUND(VLOOKUP($H36,'Interactions by Gender '!$B:$S,12,0),4),")")</f>
        <v>(0.0053)</v>
      </c>
      <c r="F37" s="29" t="str">
        <f>_xlfn.CONCAT("(",ROUND(VLOOKUP($H36,'Interactions by Gender '!$B:$S,6,0),4),")")</f>
        <v>(0.0053)</v>
      </c>
    </row>
    <row r="38" spans="2:8" x14ac:dyDescent="0.25">
      <c r="B38" s="109" t="s">
        <v>128</v>
      </c>
      <c r="C38" s="28" t="str">
        <f>_xlfn.CONCAT(ROUND(VLOOKUP($H38,'Interactions by Gender '!$B:$S,8,0),4)," ",VLOOKUP($H38,'Interactions by Gender '!$B:$S,17,0))</f>
        <v xml:space="preserve">-0.0063 </v>
      </c>
      <c r="D38" s="28" t="str">
        <f>_xlfn.CONCAT(ROUND(VLOOKUP($H38,'Interactions by Gender '!$B:$S,2,0),4)," ",VLOOKUP($H38,'Interactions by Gender '!$B:$S,15,0))</f>
        <v xml:space="preserve">-0.0066 </v>
      </c>
      <c r="E38" s="28" t="str">
        <f>_xlfn.CONCAT(ROUND(VLOOKUP($H38,'Interactions by Gender '!$B:$S,11,0),4)," ",VLOOKUP($H38,'Interactions by Gender '!$B:$S,18,0))</f>
        <v xml:space="preserve">-0.0143 </v>
      </c>
      <c r="F38" s="28" t="str">
        <f>_xlfn.CONCAT(ROUND(VLOOKUP($H38,'Interactions by Gender '!$B:$S,5,0),4)," ",VLOOKUP($H38,'Interactions by Gender '!$B:$S,16,0))</f>
        <v xml:space="preserve">-0.0143 </v>
      </c>
      <c r="H38" s="11" t="s">
        <v>118</v>
      </c>
    </row>
    <row r="39" spans="2:8" x14ac:dyDescent="0.25">
      <c r="B39" s="110"/>
      <c r="C39" s="29" t="str">
        <f>_xlfn.CONCAT("(",ROUND(VLOOKUP($H38,'Interactions by Gender '!$B:$S,9,0),4),")")</f>
        <v>(0.009)</v>
      </c>
      <c r="D39" s="29" t="str">
        <f>_xlfn.CONCAT("(",ROUND(VLOOKUP($H38,'Interactions by Gender '!$B:$S,3,0),4),")")</f>
        <v>(0.009)</v>
      </c>
      <c r="E39" s="29" t="str">
        <f>_xlfn.CONCAT("(",ROUND(VLOOKUP($H38,'Interactions by Gender '!$B:$S,12,0),4),")")</f>
        <v>(0.0093)</v>
      </c>
      <c r="F39" s="29" t="str">
        <f>_xlfn.CONCAT("(",ROUND(VLOOKUP($H38,'Interactions by Gender '!$B:$S,6,0),4),")")</f>
        <v>(0.0093)</v>
      </c>
    </row>
    <row r="40" spans="2:8" x14ac:dyDescent="0.25">
      <c r="B40" s="109" t="s">
        <v>95</v>
      </c>
      <c r="C40" s="28" t="str">
        <f>_xlfn.CONCAT(ROUND(VLOOKUP($H40,'Interactions by Gender '!$B:$S,8,0),4)," ",VLOOKUP($H40,'Interactions by Gender '!$B:$S,17,0))</f>
        <v>0.0798 ^</v>
      </c>
      <c r="D40" s="28" t="str">
        <f>_xlfn.CONCAT(ROUND(VLOOKUP($H40,'Interactions by Gender '!$B:$S,2,0),4)," ",VLOOKUP($H40,'Interactions by Gender '!$B:$S,15,0))</f>
        <v>0.0777 ^</v>
      </c>
      <c r="E40" s="28" t="str">
        <f>_xlfn.CONCAT(ROUND(VLOOKUP($H40,'Interactions by Gender '!$B:$S,11,0),4)," ",VLOOKUP($H40,'Interactions by Gender '!$B:$S,18,0))</f>
        <v>0.1343 ***</v>
      </c>
      <c r="F40" s="28" t="str">
        <f>_xlfn.CONCAT(ROUND(VLOOKUP($H40,'Interactions by Gender '!$B:$S,5,0),4)," ",VLOOKUP($H40,'Interactions by Gender '!$B:$S,16,0))</f>
        <v>0.1321 **</v>
      </c>
      <c r="H40" s="11" t="s">
        <v>29</v>
      </c>
    </row>
    <row r="41" spans="2:8" x14ac:dyDescent="0.25">
      <c r="B41" s="110"/>
      <c r="C41" s="29" t="str">
        <f>_xlfn.CONCAT("(",ROUND(VLOOKUP($H40,'Interactions by Gender '!$B:$S,9,0),4),")")</f>
        <v>(0.044)</v>
      </c>
      <c r="D41" s="29" t="str">
        <f>_xlfn.CONCAT("(",ROUND(VLOOKUP($H40,'Interactions by Gender '!$B:$S,3,0),4),")")</f>
        <v>(0.044)</v>
      </c>
      <c r="E41" s="29" t="str">
        <f>_xlfn.CONCAT("(",ROUND(VLOOKUP($H40,'Interactions by Gender '!$B:$S,12,0),4),")")</f>
        <v>(0.0407)</v>
      </c>
      <c r="F41" s="29" t="str">
        <f>_xlfn.CONCAT("(",ROUND(VLOOKUP($H40,'Interactions by Gender '!$B:$S,6,0),4),")")</f>
        <v>(0.0407)</v>
      </c>
    </row>
    <row r="42" spans="2:8" x14ac:dyDescent="0.25">
      <c r="B42" s="109" t="s">
        <v>96</v>
      </c>
      <c r="C42" s="28" t="str">
        <f>_xlfn.CONCAT(ROUND(VLOOKUP($H42,'Interactions by Gender '!$B:$S,8,0),4)," ",VLOOKUP($H42,'Interactions by Gender '!$B:$S,17,0))</f>
        <v>0.1736 ***</v>
      </c>
      <c r="D42" s="28" t="str">
        <f>_xlfn.CONCAT(ROUND(VLOOKUP($H42,'Interactions by Gender '!$B:$S,2,0),4)," ",VLOOKUP($H42,'Interactions by Gender '!$B:$S,15,0))</f>
        <v>0.1737 ***</v>
      </c>
      <c r="E42" s="28" t="str">
        <f>_xlfn.CONCAT(ROUND(VLOOKUP($H42,'Interactions by Gender '!$B:$S,11,0),4)," ",VLOOKUP($H42,'Interactions by Gender '!$B:$S,18,0))</f>
        <v>0.2423 ***</v>
      </c>
      <c r="F42" s="28" t="str">
        <f>_xlfn.CONCAT(ROUND(VLOOKUP($H42,'Interactions by Gender '!$B:$S,5,0),4)," ",VLOOKUP($H42,'Interactions by Gender '!$B:$S,16,0))</f>
        <v>0.2389 ***</v>
      </c>
      <c r="H42" s="11" t="s">
        <v>30</v>
      </c>
    </row>
    <row r="43" spans="2:8" x14ac:dyDescent="0.25">
      <c r="B43" s="110"/>
      <c r="C43" s="29" t="str">
        <f>_xlfn.CONCAT("(",ROUND(VLOOKUP($H42,'Interactions by Gender '!$B:$S,9,0),4),")")</f>
        <v>(0.0463)</v>
      </c>
      <c r="D43" s="29" t="str">
        <f>_xlfn.CONCAT("(",ROUND(VLOOKUP($H42,'Interactions by Gender '!$B:$S,3,0),4),")")</f>
        <v>(0.0463)</v>
      </c>
      <c r="E43" s="29" t="str">
        <f>_xlfn.CONCAT("(",ROUND(VLOOKUP($H42,'Interactions by Gender '!$B:$S,12,0),4),")")</f>
        <v>(0.0471)</v>
      </c>
      <c r="F43" s="29" t="str">
        <f>_xlfn.CONCAT("(",ROUND(VLOOKUP($H42,'Interactions by Gender '!$B:$S,6,0),4),")")</f>
        <v>(0.0471)</v>
      </c>
    </row>
    <row r="44" spans="2:8" x14ac:dyDescent="0.25">
      <c r="B44" s="109" t="s">
        <v>97</v>
      </c>
      <c r="C44" s="28" t="str">
        <f>_xlfn.CONCAT(ROUND(VLOOKUP($H44,'Interactions by Gender '!$B:$S,8,0),4)," ",VLOOKUP($H44,'Interactions by Gender '!$B:$S,17,0))</f>
        <v>0.1392 *</v>
      </c>
      <c r="D44" s="28" t="str">
        <f>_xlfn.CONCAT(ROUND(VLOOKUP($H44,'Interactions by Gender '!$B:$S,2,0),4)," ",VLOOKUP($H44,'Interactions by Gender '!$B:$S,15,0))</f>
        <v>0.1364 *</v>
      </c>
      <c r="E44" s="28" t="str">
        <f>_xlfn.CONCAT(ROUND(VLOOKUP($H44,'Interactions by Gender '!$B:$S,11,0),4)," ",VLOOKUP($H44,'Interactions by Gender '!$B:$S,18,0))</f>
        <v>0.1858 *</v>
      </c>
      <c r="F44" s="28" t="str">
        <f>_xlfn.CONCAT(ROUND(VLOOKUP($H44,'Interactions by Gender '!$B:$S,5,0),4)," ",VLOOKUP($H44,'Interactions by Gender '!$B:$S,16,0))</f>
        <v>0.1873 *</v>
      </c>
      <c r="H44" s="11" t="s">
        <v>27</v>
      </c>
    </row>
    <row r="45" spans="2:8" x14ac:dyDescent="0.25">
      <c r="B45" s="110"/>
      <c r="C45" s="29" t="str">
        <f>_xlfn.CONCAT("(",ROUND(VLOOKUP($H44,'Interactions by Gender '!$B:$S,9,0),4),")")</f>
        <v>(0.0682)</v>
      </c>
      <c r="D45" s="29" t="str">
        <f>_xlfn.CONCAT("(",ROUND(VLOOKUP($H44,'Interactions by Gender '!$B:$S,3,0),4),")")</f>
        <v>(0.0683)</v>
      </c>
      <c r="E45" s="29" t="str">
        <f>_xlfn.CONCAT("(",ROUND(VLOOKUP($H44,'Interactions by Gender '!$B:$S,12,0),4),")")</f>
        <v>(0.0736)</v>
      </c>
      <c r="F45" s="29" t="str">
        <f>_xlfn.CONCAT("(",ROUND(VLOOKUP($H44,'Interactions by Gender '!$B:$S,6,0),4),")")</f>
        <v>(0.0736)</v>
      </c>
    </row>
    <row r="46" spans="2:8" x14ac:dyDescent="0.25">
      <c r="B46" s="109" t="s">
        <v>98</v>
      </c>
      <c r="C46" s="28" t="str">
        <f>_xlfn.CONCAT(ROUND(VLOOKUP($H46,'Interactions by Gender '!$B:$S,8,0),4)," ",VLOOKUP($H46,'Interactions by Gender '!$B:$S,17,0))</f>
        <v xml:space="preserve">0.04 </v>
      </c>
      <c r="D46" s="28" t="str">
        <f>_xlfn.CONCAT(ROUND(VLOOKUP($H46,'Interactions by Gender '!$B:$S,2,0),4)," ",VLOOKUP($H46,'Interactions by Gender '!$B:$S,15,0))</f>
        <v xml:space="preserve">0.0336 </v>
      </c>
      <c r="E46" s="28" t="str">
        <f>_xlfn.CONCAT(ROUND(VLOOKUP($H46,'Interactions by Gender '!$B:$S,11,0),4)," ",VLOOKUP($H46,'Interactions by Gender '!$B:$S,18,0))</f>
        <v>0.1968 ^</v>
      </c>
      <c r="F46" s="28" t="str">
        <f>_xlfn.CONCAT(ROUND(VLOOKUP($H46,'Interactions by Gender '!$B:$S,5,0),4)," ",VLOOKUP($H46,'Interactions by Gender '!$B:$S,16,0))</f>
        <v>0.2008 ^</v>
      </c>
      <c r="H46" s="11" t="s">
        <v>28</v>
      </c>
    </row>
    <row r="47" spans="2:8" x14ac:dyDescent="0.25">
      <c r="B47" s="110"/>
      <c r="C47" s="29" t="str">
        <f>_xlfn.CONCAT("(",ROUND(VLOOKUP($H46,'Interactions by Gender '!$B:$S,9,0),4),")")</f>
        <v>(0.1013)</v>
      </c>
      <c r="D47" s="29" t="str">
        <f>_xlfn.CONCAT("(",ROUND(VLOOKUP($H46,'Interactions by Gender '!$B:$S,3,0),4),")")</f>
        <v>(0.1014)</v>
      </c>
      <c r="E47" s="29" t="str">
        <f>_xlfn.CONCAT("(",ROUND(VLOOKUP($H46,'Interactions by Gender '!$B:$S,12,0),4),")")</f>
        <v>(0.115)</v>
      </c>
      <c r="F47" s="29" t="str">
        <f>_xlfn.CONCAT("(",ROUND(VLOOKUP($H46,'Interactions by Gender '!$B:$S,6,0),4),")")</f>
        <v>(0.1149)</v>
      </c>
    </row>
    <row r="48" spans="2:8" x14ac:dyDescent="0.25">
      <c r="B48" s="109" t="s">
        <v>34</v>
      </c>
      <c r="C48" s="28" t="str">
        <f>_xlfn.CONCAT(ROUND(VLOOKUP($H48,'Interactions by Gender '!$B:$S,8,0),4)," ",VLOOKUP($H48,'Interactions by Gender '!$B:$S,17,0))</f>
        <v>0.0048 ***</v>
      </c>
      <c r="D48" s="28" t="str">
        <f>_xlfn.CONCAT(ROUND(VLOOKUP($H48,'Interactions by Gender '!$B:$S,2,0),4)," ",VLOOKUP($H48,'Interactions by Gender '!$B:$S,15,0))</f>
        <v>0.0048 ***</v>
      </c>
      <c r="E48" s="28" t="str">
        <f>_xlfn.CONCAT(ROUND(VLOOKUP($H48,'Interactions by Gender '!$B:$S,11,0),4)," ",VLOOKUP($H48,'Interactions by Gender '!$B:$S,18,0))</f>
        <v>0.0037 ***</v>
      </c>
      <c r="F48" s="28" t="str">
        <f>_xlfn.CONCAT(ROUND(VLOOKUP($H48,'Interactions by Gender '!$B:$S,5,0),4)," ",VLOOKUP($H48,'Interactions by Gender '!$B:$S,16,0))</f>
        <v>0.0037 ***</v>
      </c>
      <c r="H48" s="11" t="s">
        <v>34</v>
      </c>
    </row>
    <row r="49" spans="2:8" x14ac:dyDescent="0.25">
      <c r="B49" s="110"/>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09" t="s">
        <v>99</v>
      </c>
      <c r="C50" s="28" t="str">
        <f>_xlfn.CONCAT(ROUND(VLOOKUP($H50,'Interactions by Gender '!$B:$S,8,0),4)," ",VLOOKUP($H50,'Interactions by Gender '!$B:$S,17,0))</f>
        <v>-0.0007 ^</v>
      </c>
      <c r="D50" s="28" t="str">
        <f>_xlfn.CONCAT(ROUND(VLOOKUP($H50,'Interactions by Gender '!$B:$S,2,0),4)," ",VLOOKUP($H50,'Interactions by Gender '!$B:$S,15,0))</f>
        <v>-0.0007 *</v>
      </c>
      <c r="E50" s="28" t="str">
        <f>_xlfn.CONCAT(ROUND(VLOOKUP($H50,'Interactions by Gender '!$B:$S,11,0),4)," ",VLOOKUP($H50,'Interactions by Gender '!$B:$S,18,0))</f>
        <v xml:space="preserve">-0.0004 </v>
      </c>
      <c r="F50" s="28" t="str">
        <f>_xlfn.CONCAT(ROUND(VLOOKUP($H50,'Interactions by Gender '!$B:$S,5,0),4)," ",VLOOKUP($H50,'Interactions by Gender '!$B:$S,16,0))</f>
        <v xml:space="preserve">-0.0004 </v>
      </c>
      <c r="H50" s="11" t="s">
        <v>35</v>
      </c>
    </row>
    <row r="51" spans="2:8" x14ac:dyDescent="0.25">
      <c r="B51" s="110"/>
      <c r="C51" s="29" t="str">
        <f>_xlfn.CONCAT("(",ROUND(VLOOKUP($H50,'Interactions by Gender '!$B:$S,9,0),4),")")</f>
        <v>(0.0004)</v>
      </c>
      <c r="D51" s="29" t="str">
        <f>_xlfn.CONCAT("(",ROUND(VLOOKUP($H50,'Interactions by Gender '!$B:$S,3,0),4),")")</f>
        <v>(0.0004)</v>
      </c>
      <c r="E51" s="29" t="str">
        <f>_xlfn.CONCAT("(",ROUND(VLOOKUP($H50,'Interactions by Gender '!$B:$S,12,0),4),")")</f>
        <v>(0.0003)</v>
      </c>
      <c r="F51" s="29" t="str">
        <f>_xlfn.CONCAT("(",ROUND(VLOOKUP($H50,'Interactions by Gender '!$B:$S,6,0),4),")")</f>
        <v>(0.0003)</v>
      </c>
    </row>
    <row r="52" spans="2:8" x14ac:dyDescent="0.25">
      <c r="B52" s="109" t="s">
        <v>100</v>
      </c>
      <c r="C52" s="28" t="str">
        <f>_xlfn.CONCAT(ROUND(VLOOKUP($H52,'Interactions by Gender '!$B:$S,8,0),4)," ",VLOOKUP($H52,'Interactions by Gender '!$B:$S,17,0))</f>
        <v xml:space="preserve">0.0002 </v>
      </c>
      <c r="D52" s="28" t="str">
        <f>_xlfn.CONCAT(ROUND(VLOOKUP($H52,'Interactions by Gender '!$B:$S,2,0),4)," ",VLOOKUP($H52,'Interactions by Gender '!$B:$S,15,0))</f>
        <v xml:space="preserve">0.0002 </v>
      </c>
      <c r="E52" s="28" t="str">
        <f>_xlfn.CONCAT(ROUND(VLOOKUP($H52,'Interactions by Gender '!$B:$S,11,0),4)," ",VLOOKUP($H52,'Interactions by Gender '!$B:$S,18,0))</f>
        <v>0.0004 **</v>
      </c>
      <c r="F52" s="28" t="str">
        <f>_xlfn.CONCAT(ROUND(VLOOKUP($H52,'Interactions by Gender '!$B:$S,5,0),4)," ",VLOOKUP($H52,'Interactions by Gender '!$B:$S,16,0))</f>
        <v>0.0004 **</v>
      </c>
      <c r="H52" s="11" t="s">
        <v>36</v>
      </c>
    </row>
    <row r="53" spans="2:8" x14ac:dyDescent="0.25">
      <c r="B53" s="110"/>
      <c r="C53" s="29" t="str">
        <f>_xlfn.CONCAT("(",ROUND(VLOOKUP($H52,'Interactions by Gender '!$B:$S,9,0),4),")")</f>
        <v>(0.0002)</v>
      </c>
      <c r="D53" s="29" t="str">
        <f>_xlfn.CONCAT("(",ROUND(VLOOKUP($H52,'Interactions by Gender '!$B:$S,3,0),4),")")</f>
        <v>(0.0002)</v>
      </c>
      <c r="E53" s="29" t="str">
        <f>_xlfn.CONCAT("(",ROUND(VLOOKUP($H52,'Interactions by Gender '!$B:$S,12,0),4),")")</f>
        <v>(0.0002)</v>
      </c>
      <c r="F53" s="29" t="str">
        <f>_xlfn.CONCAT("(",ROUND(VLOOKUP($H52,'Interactions by Gender '!$B:$S,6,0),4),")")</f>
        <v>(0.0002)</v>
      </c>
    </row>
    <row r="54" spans="2:8" x14ac:dyDescent="0.25">
      <c r="B54" s="109" t="s">
        <v>101</v>
      </c>
      <c r="C54" s="28" t="str">
        <f>_xlfn.CONCAT(ROUND(VLOOKUP($H54,'Interactions by Gender '!$B:$S,8,0),4)," ",VLOOKUP($H54,'Interactions by Gender '!$B:$S,17,0))</f>
        <v xml:space="preserve">0.0142 </v>
      </c>
      <c r="D54" s="28" t="str">
        <f>_xlfn.CONCAT(ROUND(VLOOKUP($H54,'Interactions by Gender '!$B:$S,2,0),4)," ",VLOOKUP($H54,'Interactions by Gender '!$B:$S,15,0))</f>
        <v xml:space="preserve">0.0148 </v>
      </c>
      <c r="E54" s="28" t="str">
        <f>_xlfn.CONCAT(ROUND(VLOOKUP($H54,'Interactions by Gender '!$B:$S,11,0),4)," ",VLOOKUP($H54,'Interactions by Gender '!$B:$S,18,0))</f>
        <v xml:space="preserve">-0.0071 </v>
      </c>
      <c r="F54" s="28" t="str">
        <f>_xlfn.CONCAT(ROUND(VLOOKUP($H54,'Interactions by Gender '!$B:$S,5,0),4)," ",VLOOKUP($H54,'Interactions by Gender '!$B:$S,16,0))</f>
        <v xml:space="preserve">-0.0069 </v>
      </c>
      <c r="H54" s="11" t="s">
        <v>37</v>
      </c>
    </row>
    <row r="55" spans="2:8" x14ac:dyDescent="0.25">
      <c r="B55" s="110"/>
      <c r="C55" s="29" t="str">
        <f>_xlfn.CONCAT("(",ROUND(VLOOKUP($H54,'Interactions by Gender '!$B:$S,9,0),4),")")</f>
        <v>(0.0302)</v>
      </c>
      <c r="D55" s="29" t="str">
        <f>_xlfn.CONCAT("(",ROUND(VLOOKUP($H54,'Interactions by Gender '!$B:$S,3,0),4),")")</f>
        <v>(0.0302)</v>
      </c>
      <c r="E55" s="29" t="str">
        <f>_xlfn.CONCAT("(",ROUND(VLOOKUP($H54,'Interactions by Gender '!$B:$S,12,0),4),")")</f>
        <v>(0.0314)</v>
      </c>
      <c r="F55" s="29" t="str">
        <f>_xlfn.CONCAT("(",ROUND(VLOOKUP($H54,'Interactions by Gender '!$B:$S,6,0),4),")")</f>
        <v>(0.0314)</v>
      </c>
    </row>
    <row r="56" spans="2:8" x14ac:dyDescent="0.25">
      <c r="B56" s="109" t="s">
        <v>102</v>
      </c>
      <c r="C56" s="28" t="str">
        <f>_xlfn.CONCAT(ROUND(VLOOKUP($H56,'Interactions by Gender '!$B:$S,8,0),4)," ",VLOOKUP($H56,'Interactions by Gender '!$B:$S,17,0))</f>
        <v xml:space="preserve">0.0659 </v>
      </c>
      <c r="D56" s="28" t="str">
        <f>_xlfn.CONCAT(ROUND(VLOOKUP($H56,'Interactions by Gender '!$B:$S,2,0),4)," ",VLOOKUP($H56,'Interactions by Gender '!$B:$S,15,0))</f>
        <v xml:space="preserve">0.0664 </v>
      </c>
      <c r="E56" s="28" t="str">
        <f>_xlfn.CONCAT(ROUND(VLOOKUP($H56,'Interactions by Gender '!$B:$S,11,0),4)," ",VLOOKUP($H56,'Interactions by Gender '!$B:$S,18,0))</f>
        <v xml:space="preserve">-0.0706 </v>
      </c>
      <c r="F56" s="28" t="str">
        <f>_xlfn.CONCAT(ROUND(VLOOKUP($H56,'Interactions by Gender '!$B:$S,5,0),4)," ",VLOOKUP($H56,'Interactions by Gender '!$B:$S,16,0))</f>
        <v xml:space="preserve">-0.0694 </v>
      </c>
      <c r="H56" s="11" t="s">
        <v>38</v>
      </c>
    </row>
    <row r="57" spans="2:8" x14ac:dyDescent="0.25">
      <c r="B57" s="110"/>
      <c r="C57" s="29" t="str">
        <f>_xlfn.CONCAT("(",ROUND(VLOOKUP($H56,'Interactions by Gender '!$B:$S,9,0),4),")")</f>
        <v>(0.0442)</v>
      </c>
      <c r="D57" s="29" t="str">
        <f>_xlfn.CONCAT("(",ROUND(VLOOKUP($H56,'Interactions by Gender '!$B:$S,3,0),4),")")</f>
        <v>(0.0442)</v>
      </c>
      <c r="E57" s="29" t="str">
        <f>_xlfn.CONCAT("(",ROUND(VLOOKUP($H56,'Interactions by Gender '!$B:$S,12,0),4),")")</f>
        <v>(0.0483)</v>
      </c>
      <c r="F57" s="29" t="str">
        <f>_xlfn.CONCAT("(",ROUND(VLOOKUP($H56,'Interactions by Gender '!$B:$S,6,0),4),")")</f>
        <v>(0.0483)</v>
      </c>
    </row>
    <row r="58" spans="2:8" x14ac:dyDescent="0.25">
      <c r="B58" s="109" t="s">
        <v>130</v>
      </c>
      <c r="C58" s="28" t="str">
        <f>_xlfn.CONCAT(ROUND(VLOOKUP($H58,'Interactions by Gender '!$B:$S,8,0),4)," ",VLOOKUP($H58,'Interactions by Gender '!$B:$S,17,0))</f>
        <v xml:space="preserve">-0.0554 </v>
      </c>
      <c r="D58" s="28" t="str">
        <f>_xlfn.CONCAT(ROUND(VLOOKUP($H58,'Interactions by Gender '!$B:$S,2,0),4)," ",VLOOKUP($H58,'Interactions by Gender '!$B:$S,15,0))</f>
        <v xml:space="preserve">-0.0565 </v>
      </c>
      <c r="E58" s="28" t="str">
        <f>_xlfn.CONCAT(ROUND(VLOOKUP($H58,'Interactions by Gender '!$B:$S,11,0),4)," ",VLOOKUP($H58,'Interactions by Gender '!$B:$S,18,0))</f>
        <v>-0.2061 ***</v>
      </c>
      <c r="F58" s="28" t="str">
        <f>_xlfn.CONCAT(ROUND(VLOOKUP($H58,'Interactions by Gender '!$B:$S,5,0),4)," ",VLOOKUP($H58,'Interactions by Gender '!$B:$S,16,0))</f>
        <v>-0.2035 ***</v>
      </c>
      <c r="H58" s="11" t="s">
        <v>39</v>
      </c>
    </row>
    <row r="59" spans="2:8" x14ac:dyDescent="0.25">
      <c r="B59" s="110"/>
      <c r="C59" s="29" t="str">
        <f>_xlfn.CONCAT("(",ROUND(VLOOKUP($H58,'Interactions by Gender '!$B:$S,9,0),4),")")</f>
        <v>(0.0505)</v>
      </c>
      <c r="D59" s="29" t="str">
        <f>_xlfn.CONCAT("(",ROUND(VLOOKUP($H58,'Interactions by Gender '!$B:$S,3,0),4),")")</f>
        <v>(0.0505)</v>
      </c>
      <c r="E59" s="29" t="str">
        <f>_xlfn.CONCAT("(",ROUND(VLOOKUP($H58,'Interactions by Gender '!$B:$S,12,0),4),")")</f>
        <v>(0.0481)</v>
      </c>
      <c r="F59" s="29" t="str">
        <f>_xlfn.CONCAT("(",ROUND(VLOOKUP($H58,'Interactions by Gender '!$B:$S,6,0),4),")")</f>
        <v>(0.048)</v>
      </c>
    </row>
    <row r="60" spans="2:8" x14ac:dyDescent="0.25">
      <c r="B60" s="109" t="s">
        <v>129</v>
      </c>
      <c r="C60" s="28" t="str">
        <f>_xlfn.CONCAT(ROUND(VLOOKUP($H60,'Interactions by Gender '!$B:$S,8,0),4)," ",VLOOKUP($H60,'Interactions by Gender '!$B:$S,17,0))</f>
        <v>-0.1589 **</v>
      </c>
      <c r="D60" s="28" t="str">
        <f>_xlfn.CONCAT(ROUND(VLOOKUP($H60,'Interactions by Gender '!$B:$S,2,0),4)," ",VLOOKUP($H60,'Interactions by Gender '!$B:$S,15,0))</f>
        <v>-0.1621 **</v>
      </c>
      <c r="E60" s="28" t="str">
        <f>_xlfn.CONCAT(ROUND(VLOOKUP($H60,'Interactions by Gender '!$B:$S,11,0),4)," ",VLOOKUP($H60,'Interactions by Gender '!$B:$S,18,0))</f>
        <v>-0.3142 ***</v>
      </c>
      <c r="F60" s="28" t="str">
        <f>_xlfn.CONCAT(ROUND(VLOOKUP($H60,'Interactions by Gender '!$B:$S,5,0),4)," ",VLOOKUP($H60,'Interactions by Gender '!$B:$S,16,0))</f>
        <v>-0.3134 ***</v>
      </c>
      <c r="H60" s="11" t="s">
        <v>40</v>
      </c>
    </row>
    <row r="61" spans="2:8" x14ac:dyDescent="0.25">
      <c r="B61" s="110"/>
      <c r="C61" s="29" t="str">
        <f>_xlfn.CONCAT("(",ROUND(VLOOKUP($H60,'Interactions by Gender '!$B:$S,9,0),4),")")</f>
        <v>(0.0548)</v>
      </c>
      <c r="D61" s="29" t="str">
        <f>_xlfn.CONCAT("(",ROUND(VLOOKUP($H60,'Interactions by Gender '!$B:$S,3,0),4),")")</f>
        <v>(0.0549)</v>
      </c>
      <c r="E61" s="29" t="str">
        <f>_xlfn.CONCAT("(",ROUND(VLOOKUP($H60,'Interactions by Gender '!$B:$S,12,0),4),")")</f>
        <v>(0.0525)</v>
      </c>
      <c r="F61" s="29" t="str">
        <f>_xlfn.CONCAT("(",ROUND(VLOOKUP($H60,'Interactions by Gender '!$B:$S,6,0),4),")")</f>
        <v>(0.0524)</v>
      </c>
    </row>
    <row r="62" spans="2:8" x14ac:dyDescent="0.25">
      <c r="B62" s="109" t="s">
        <v>103</v>
      </c>
      <c r="C62" s="28" t="str">
        <f>_xlfn.CONCAT(ROUND(VLOOKUP($H62,'Interactions by Gender '!$B:$S,8,0),4)," ",VLOOKUP($H62,'Interactions by Gender '!$B:$S,17,0))</f>
        <v xml:space="preserve">-0.0532 </v>
      </c>
      <c r="D62" s="28" t="str">
        <f>_xlfn.CONCAT(ROUND(VLOOKUP($H62,'Interactions by Gender '!$B:$S,2,0),4)," ",VLOOKUP($H62,'Interactions by Gender '!$B:$S,15,0))</f>
        <v xml:space="preserve">-0.0542 </v>
      </c>
      <c r="E62" s="28" t="str">
        <f>_xlfn.CONCAT(ROUND(VLOOKUP($H62,'Interactions by Gender '!$B:$S,11,0),4)," ",VLOOKUP($H62,'Interactions by Gender '!$B:$S,18,0))</f>
        <v>-0.1886 ***</v>
      </c>
      <c r="F62" s="28" t="str">
        <f>_xlfn.CONCAT(ROUND(VLOOKUP($H62,'Interactions by Gender '!$B:$S,5,0),4)," ",VLOOKUP($H62,'Interactions by Gender '!$B:$S,16,0))</f>
        <v>-0.1872 ***</v>
      </c>
      <c r="H62" s="11" t="s">
        <v>41</v>
      </c>
    </row>
    <row r="63" spans="2:8" x14ac:dyDescent="0.25">
      <c r="B63" s="110"/>
      <c r="C63" s="29" t="str">
        <f>_xlfn.CONCAT("(",ROUND(VLOOKUP($H62,'Interactions by Gender '!$B:$S,9,0),4),")")</f>
        <v>(0.0444)</v>
      </c>
      <c r="D63" s="29" t="str">
        <f>_xlfn.CONCAT("(",ROUND(VLOOKUP($H62,'Interactions by Gender '!$B:$S,3,0),4),")")</f>
        <v>(0.0444)</v>
      </c>
      <c r="E63" s="29" t="str">
        <f>_xlfn.CONCAT("(",ROUND(VLOOKUP($H62,'Interactions by Gender '!$B:$S,12,0),4),")")</f>
        <v>(0.044)</v>
      </c>
      <c r="F63" s="29" t="str">
        <f>_xlfn.CONCAT("(",ROUND(VLOOKUP($H62,'Interactions by Gender '!$B:$S,6,0),4),")")</f>
        <v>(0.044)</v>
      </c>
    </row>
    <row r="64" spans="2:8" x14ac:dyDescent="0.25">
      <c r="B64" s="109" t="s">
        <v>509</v>
      </c>
      <c r="C64" s="28" t="str">
        <f>_xlfn.CONCAT(ROUND(VLOOKUP($H64,'Interactions by Gender '!$B:$S,8,0),4)," ",VLOOKUP($H64,'Interactions by Gender '!$B:$S,17,0))</f>
        <v xml:space="preserve">-0.0402 </v>
      </c>
      <c r="D64" s="28" t="str">
        <f>_xlfn.CONCAT(ROUND(VLOOKUP($H64,'Interactions by Gender '!$B:$S,2,0),4)," ",VLOOKUP($H64,'Interactions by Gender '!$B:$S,15,0))</f>
        <v xml:space="preserve">-0.0402 </v>
      </c>
      <c r="E64" s="28" t="str">
        <f>_xlfn.CONCAT(ROUND(VLOOKUP($H64,'Interactions by Gender '!$B:$S,11,0),4)," ",VLOOKUP($H64,'Interactions by Gender '!$B:$S,18,0))</f>
        <v xml:space="preserve">-0.0633 </v>
      </c>
      <c r="F64" s="28" t="str">
        <f>_xlfn.CONCAT(ROUND(VLOOKUP($H64,'Interactions by Gender '!$B:$S,5,0),4)," ",VLOOKUP($H64,'Interactions by Gender '!$B:$S,16,0))</f>
        <v xml:space="preserve">-0.0582 </v>
      </c>
      <c r="H64" s="11" t="s">
        <v>506</v>
      </c>
    </row>
    <row r="65" spans="2:8" x14ac:dyDescent="0.25">
      <c r="B65" s="110"/>
      <c r="C65" s="29" t="str">
        <f>_xlfn.CONCAT("(",ROUND(VLOOKUP($H64,'Interactions by Gender '!$B:$S,9,0),4),")")</f>
        <v>(0.0379)</v>
      </c>
      <c r="D65" s="29" t="str">
        <f>_xlfn.CONCAT("(",ROUND(VLOOKUP($H64,'Interactions by Gender '!$B:$S,3,0),4),")")</f>
        <v>(0.038)</v>
      </c>
      <c r="E65" s="29" t="str">
        <f>_xlfn.CONCAT("(",ROUND(VLOOKUP($H64,'Interactions by Gender '!$B:$S,12,0),4),")")</f>
        <v>(0.0411)</v>
      </c>
      <c r="F65" s="29" t="str">
        <f>_xlfn.CONCAT("(",ROUND(VLOOKUP($H64,'Interactions by Gender '!$B:$S,6,0),4),")")</f>
        <v>(0.0412)</v>
      </c>
    </row>
    <row r="66" spans="2:8" x14ac:dyDescent="0.25">
      <c r="B66" s="109" t="s">
        <v>510</v>
      </c>
      <c r="C66" s="28" t="str">
        <f>_xlfn.CONCAT(ROUND(VLOOKUP($H66,'Interactions by Gender '!$B:$S,8,0),4)," ",VLOOKUP($H66,'Interactions by Gender '!$B:$S,17,0))</f>
        <v>-0.1205 ^</v>
      </c>
      <c r="D66" s="28" t="str">
        <f>_xlfn.CONCAT(ROUND(VLOOKUP($H66,'Interactions by Gender '!$B:$S,2,0),4)," ",VLOOKUP($H66,'Interactions by Gender '!$B:$S,15,0))</f>
        <v>-0.1065 ^</v>
      </c>
      <c r="E66" s="28" t="str">
        <f>_xlfn.CONCAT(ROUND(VLOOKUP($H66,'Interactions by Gender '!$B:$S,11,0),4)," ",VLOOKUP($H66,'Interactions by Gender '!$B:$S,18,0))</f>
        <v xml:space="preserve">0.0138 </v>
      </c>
      <c r="F66" s="28" t="str">
        <f>_xlfn.CONCAT(ROUND(VLOOKUP($H66,'Interactions by Gender '!$B:$S,5,0),4)," ",VLOOKUP($H66,'Interactions by Gender '!$B:$S,16,0))</f>
        <v xml:space="preserve">0.0144 </v>
      </c>
      <c r="H66" s="11" t="s">
        <v>507</v>
      </c>
    </row>
    <row r="67" spans="2:8" x14ac:dyDescent="0.25">
      <c r="B67" s="110"/>
      <c r="C67" s="29" t="str">
        <f>_xlfn.CONCAT("(",ROUND(VLOOKUP($H66,'Interactions by Gender '!$B:$S,9,0),4),")")</f>
        <v>(0.0619)</v>
      </c>
      <c r="D67" s="29" t="str">
        <f>_xlfn.CONCAT("(",ROUND(VLOOKUP($H66,'Interactions by Gender '!$B:$S,3,0),4),")")</f>
        <v>(0.0624)</v>
      </c>
      <c r="E67" s="29" t="str">
        <f>_xlfn.CONCAT("(",ROUND(VLOOKUP($H66,'Interactions by Gender '!$B:$S,12,0),4),")")</f>
        <v>(0.0426)</v>
      </c>
      <c r="F67" s="29" t="str">
        <f>_xlfn.CONCAT("(",ROUND(VLOOKUP($H66,'Interactions by Gender '!$B:$S,6,0),4),")")</f>
        <v>(0.0427)</v>
      </c>
    </row>
    <row r="68" spans="2:8" x14ac:dyDescent="0.25">
      <c r="B68" s="109" t="s">
        <v>511</v>
      </c>
      <c r="C68" s="28" t="str">
        <f>_xlfn.CONCAT(ROUND(VLOOKUP($H68,'Interactions by Gender '!$B:$S,8,0),4)," ",VLOOKUP($H68,'Interactions by Gender '!$B:$S,17,0))</f>
        <v xml:space="preserve">0.0148 </v>
      </c>
      <c r="D68" s="28" t="str">
        <f>_xlfn.CONCAT(ROUND(VLOOKUP($H68,'Interactions by Gender '!$B:$S,2,0),4)," ",VLOOKUP($H68,'Interactions by Gender '!$B:$S,15,0))</f>
        <v xml:space="preserve">0.0134 </v>
      </c>
      <c r="E68" s="28" t="str">
        <f>_xlfn.CONCAT(ROUND(VLOOKUP($H68,'Interactions by Gender '!$B:$S,11,0),4)," ",VLOOKUP($H68,'Interactions by Gender '!$B:$S,18,0))</f>
        <v xml:space="preserve">-0.0384 </v>
      </c>
      <c r="F68" s="28" t="str">
        <f>_xlfn.CONCAT(ROUND(VLOOKUP($H68,'Interactions by Gender '!$B:$S,5,0),4)," ",VLOOKUP($H68,'Interactions by Gender '!$B:$S,16,0))</f>
        <v xml:space="preserve">-0.0374 </v>
      </c>
      <c r="H68" s="11" t="s">
        <v>508</v>
      </c>
    </row>
    <row r="69" spans="2:8" x14ac:dyDescent="0.25">
      <c r="B69" s="110"/>
      <c r="C69" s="29" t="str">
        <f>_xlfn.CONCAT("(",ROUND(VLOOKUP($H68,'Interactions by Gender '!$B:$S,9,0),4),")")</f>
        <v>(0.0447)</v>
      </c>
      <c r="D69" s="29" t="str">
        <f>_xlfn.CONCAT("(",ROUND(VLOOKUP($H68,'Interactions by Gender '!$B:$S,3,0),4),")")</f>
        <v>(0.0448)</v>
      </c>
      <c r="E69" s="29" t="str">
        <f>_xlfn.CONCAT("(",ROUND(VLOOKUP($H68,'Interactions by Gender '!$B:$S,12,0),4),")")</f>
        <v>(0.0397)</v>
      </c>
      <c r="F69" s="29" t="str">
        <f>_xlfn.CONCAT("(",ROUND(VLOOKUP($H68,'Interactions by Gender '!$B:$S,6,0),4),")")</f>
        <v>(0.0397)</v>
      </c>
    </row>
    <row r="70" spans="2:8" x14ac:dyDescent="0.25">
      <c r="B70" s="109" t="s">
        <v>104</v>
      </c>
      <c r="C70" s="28" t="str">
        <f>_xlfn.CONCAT(ROUND(VLOOKUP($H70,'Interactions by Gender '!$B:$S,8,0),4)," ",VLOOKUP($H70,'Interactions by Gender '!$B:$S,17,0))</f>
        <v>-0.0807 ***</v>
      </c>
      <c r="D70" s="28" t="str">
        <f>_xlfn.CONCAT(ROUND(VLOOKUP($H70,'Interactions by Gender '!$B:$S,2,0),4)," ",VLOOKUP($H70,'Interactions by Gender '!$B:$S,15,0))</f>
        <v>-0.0811 ***</v>
      </c>
      <c r="E70" s="28" t="str">
        <f>_xlfn.CONCAT(ROUND(VLOOKUP($H70,'Interactions by Gender '!$B:$S,11,0),4)," ",VLOOKUP($H70,'Interactions by Gender '!$B:$S,18,0))</f>
        <v>-0.0869 ***</v>
      </c>
      <c r="F70" s="28" t="str">
        <f>_xlfn.CONCAT(ROUND(VLOOKUP($H70,'Interactions by Gender '!$B:$S,5,0),4)," ",VLOOKUP($H70,'Interactions by Gender '!$B:$S,16,0))</f>
        <v>-0.0869 ***</v>
      </c>
      <c r="H70" s="11" t="s">
        <v>43</v>
      </c>
    </row>
    <row r="71" spans="2:8" x14ac:dyDescent="0.25">
      <c r="B71" s="110"/>
      <c r="C71" s="29" t="str">
        <f>_xlfn.CONCAT("(",ROUND(VLOOKUP($H70,'Interactions by Gender '!$B:$S,9,0),4),")")</f>
        <v>(0.0106)</v>
      </c>
      <c r="D71" s="29" t="str">
        <f>_xlfn.CONCAT("(",ROUND(VLOOKUP($H70,'Interactions by Gender '!$B:$S,3,0),4),")")</f>
        <v>(0.0106)</v>
      </c>
      <c r="E71" s="29" t="str">
        <f>_xlfn.CONCAT("(",ROUND(VLOOKUP($H70,'Interactions by Gender '!$B:$S,12,0),4),")")</f>
        <v>(0.0102)</v>
      </c>
      <c r="F71" s="29" t="str">
        <f>_xlfn.CONCAT("(",ROUND(VLOOKUP($H70,'Interactions by Gender '!$B:$S,6,0),4),")")</f>
        <v>(0.0102)</v>
      </c>
    </row>
    <row r="72" spans="2:8" x14ac:dyDescent="0.25">
      <c r="B72" s="109" t="s">
        <v>105</v>
      </c>
      <c r="C72" s="28" t="str">
        <f>_xlfn.CONCAT(ROUND(VLOOKUP($H72,'Interactions by Gender '!$B:$S,8,0),4)," ",VLOOKUP($H72,'Interactions by Gender '!$B:$S,17,0))</f>
        <v xml:space="preserve">0.032 </v>
      </c>
      <c r="D72" s="28" t="str">
        <f>_xlfn.CONCAT(ROUND(VLOOKUP($H72,'Interactions by Gender '!$B:$S,2,0),4)," ",VLOOKUP($H72,'Interactions by Gender '!$B:$S,15,0))</f>
        <v xml:space="preserve">0.0323 </v>
      </c>
      <c r="E72" s="28" t="str">
        <f>_xlfn.CONCAT(ROUND(VLOOKUP($H72,'Interactions by Gender '!$B:$S,11,0),4)," ",VLOOKUP($H72,'Interactions by Gender '!$B:$S,18,0))</f>
        <v xml:space="preserve">0.0135 </v>
      </c>
      <c r="F72" s="28" t="str">
        <f>_xlfn.CONCAT(ROUND(VLOOKUP($H72,'Interactions by Gender '!$B:$S,5,0),4)," ",VLOOKUP($H72,'Interactions by Gender '!$B:$S,16,0))</f>
        <v xml:space="preserve">0.013 </v>
      </c>
      <c r="H72" s="11" t="s">
        <v>44</v>
      </c>
    </row>
    <row r="73" spans="2:8" x14ac:dyDescent="0.25">
      <c r="B73" s="110"/>
      <c r="C73" s="29" t="str">
        <f>_xlfn.CONCAT("(",ROUND(VLOOKUP($H72,'Interactions by Gender '!$B:$S,9,0),4),")")</f>
        <v>(0.025)</v>
      </c>
      <c r="D73" s="29" t="str">
        <f>_xlfn.CONCAT("(",ROUND(VLOOKUP($H72,'Interactions by Gender '!$B:$S,3,0),4),")")</f>
        <v>(0.025)</v>
      </c>
      <c r="E73" s="29" t="str">
        <f>_xlfn.CONCAT("(",ROUND(VLOOKUP($H72,'Interactions by Gender '!$B:$S,12,0),4),")")</f>
        <v>(0.0259)</v>
      </c>
      <c r="F73" s="29" t="str">
        <f>_xlfn.CONCAT("(",ROUND(VLOOKUP($H72,'Interactions by Gender '!$B:$S,6,0),4),")")</f>
        <v>(0.0258)</v>
      </c>
    </row>
    <row r="74" spans="2:8" x14ac:dyDescent="0.25">
      <c r="B74" s="109" t="s">
        <v>149</v>
      </c>
      <c r="C74" s="28" t="str">
        <f>_xlfn.CONCAT(ROUND(VLOOKUP($H74,'Interactions by Gender '!$B:$S,8,0),4)," ",VLOOKUP($H74,'Interactions by Gender '!$B:$S,17,0))</f>
        <v xml:space="preserve">-0.0061 </v>
      </c>
      <c r="D74" s="28" t="str">
        <f>_xlfn.CONCAT(ROUND(VLOOKUP($H74,'Interactions by Gender '!$B:$S,2,0),4)," ",VLOOKUP($H74,'Interactions by Gender '!$B:$S,15,0))</f>
        <v xml:space="preserve">-0.0117 </v>
      </c>
      <c r="E74" s="28" t="str">
        <f>_xlfn.CONCAT(ROUND(VLOOKUP($H74,'Interactions by Gender '!$B:$S,11,0),4)," ",VLOOKUP($H74,'Interactions by Gender '!$B:$S,18,0))</f>
        <v xml:space="preserve">-0.1011 </v>
      </c>
      <c r="F74" s="28" t="str">
        <f>_xlfn.CONCAT(ROUND(VLOOKUP($H74,'Interactions by Gender '!$B:$S,5,0),4)," ",VLOOKUP($H74,'Interactions by Gender '!$B:$S,16,0))</f>
        <v xml:space="preserve">-0.085 </v>
      </c>
      <c r="H74" s="11" t="s">
        <v>148</v>
      </c>
    </row>
    <row r="75" spans="2:8" x14ac:dyDescent="0.25">
      <c r="B75" s="110"/>
      <c r="C75" s="29" t="str">
        <f>_xlfn.CONCAT("(",ROUND(VLOOKUP($H74,'Interactions by Gender '!$B:$S,9,0),4),")")</f>
        <v>(0.4614)</v>
      </c>
      <c r="D75" s="29" t="str">
        <f>_xlfn.CONCAT("(",ROUND(VLOOKUP($H74,'Interactions by Gender '!$B:$S,3,0),4),")")</f>
        <v>(0.4615)</v>
      </c>
      <c r="E75" s="29" t="str">
        <f>_xlfn.CONCAT("(",ROUND(VLOOKUP($H74,'Interactions by Gender '!$B:$S,12,0),4),")")</f>
        <v>(0.2783)</v>
      </c>
      <c r="F75" s="29" t="str">
        <f>_xlfn.CONCAT("(",ROUND(VLOOKUP($H74,'Interactions by Gender '!$B:$S,6,0),4),")")</f>
        <v>(0.2782)</v>
      </c>
    </row>
    <row r="76" spans="2:8" x14ac:dyDescent="0.25">
      <c r="B76" s="109" t="s">
        <v>135</v>
      </c>
      <c r="C76" s="28" t="str">
        <f>_xlfn.CONCAT(ROUND(VLOOKUP($H76,'Interactions by Gender '!$B:$S,8,0),4)," ",VLOOKUP($H76,'Interactions by Gender '!$B:$S,17,0))</f>
        <v xml:space="preserve">0.2204 </v>
      </c>
      <c r="D76" s="28" t="str">
        <f>_xlfn.CONCAT(ROUND(VLOOKUP($H76,'Interactions by Gender '!$B:$S,2,0),4)," ",VLOOKUP($H76,'Interactions by Gender '!$B:$S,15,0))</f>
        <v xml:space="preserve">0.2127 </v>
      </c>
      <c r="E76" s="28" t="str">
        <f>_xlfn.CONCAT(ROUND(VLOOKUP($H76,'Interactions by Gender '!$B:$S,11,0),4)," ",VLOOKUP($H76,'Interactions by Gender '!$B:$S,18,0))</f>
        <v xml:space="preserve">0.2465 </v>
      </c>
      <c r="F76" s="28" t="str">
        <f>_xlfn.CONCAT(ROUND(VLOOKUP($H76,'Interactions by Gender '!$B:$S,5,0),4)," ",VLOOKUP($H76,'Interactions by Gender '!$B:$S,16,0))</f>
        <v xml:space="preserve">0.2407 </v>
      </c>
      <c r="H76" s="11" t="s">
        <v>45</v>
      </c>
    </row>
    <row r="77" spans="2:8" x14ac:dyDescent="0.25">
      <c r="B77" s="110"/>
      <c r="C77" s="29" t="str">
        <f>_xlfn.CONCAT("(",ROUND(VLOOKUP($H76,'Interactions by Gender '!$B:$S,9,0),4),")")</f>
        <v>(0.5309)</v>
      </c>
      <c r="D77" s="29" t="str">
        <f>_xlfn.CONCAT("(",ROUND(VLOOKUP($H76,'Interactions by Gender '!$B:$S,3,0),4),")")</f>
        <v>(0.5311)</v>
      </c>
      <c r="E77" s="29" t="str">
        <f>_xlfn.CONCAT("(",ROUND(VLOOKUP($H76,'Interactions by Gender '!$B:$S,12,0),4),")")</f>
        <v>(0.3459)</v>
      </c>
      <c r="F77" s="29" t="str">
        <f>_xlfn.CONCAT("(",ROUND(VLOOKUP($H76,'Interactions by Gender '!$B:$S,6,0),4),")")</f>
        <v>(0.3458)</v>
      </c>
    </row>
    <row r="78" spans="2:8" x14ac:dyDescent="0.25">
      <c r="B78" s="109" t="s">
        <v>136</v>
      </c>
      <c r="C78" s="28" t="str">
        <f>_xlfn.CONCAT(ROUND(VLOOKUP($H78,'Interactions by Gender '!$B:$S,8,0),4)," ",VLOOKUP($H78,'Interactions by Gender '!$B:$S,17,0))</f>
        <v xml:space="preserve">-0.209 </v>
      </c>
      <c r="D78" s="28" t="str">
        <f>_xlfn.CONCAT(ROUND(VLOOKUP($H78,'Interactions by Gender '!$B:$S,2,0),4)," ",VLOOKUP($H78,'Interactions by Gender '!$B:$S,15,0))</f>
        <v xml:space="preserve">-0.2139 </v>
      </c>
      <c r="E78" s="28" t="str">
        <f>_xlfn.CONCAT(ROUND(VLOOKUP($H78,'Interactions by Gender '!$B:$S,11,0),4)," ",VLOOKUP($H78,'Interactions by Gender '!$B:$S,18,0))</f>
        <v xml:space="preserve">0.0904 </v>
      </c>
      <c r="F78" s="28" t="str">
        <f>_xlfn.CONCAT(ROUND(VLOOKUP($H78,'Interactions by Gender '!$B:$S,5,0),4)," ",VLOOKUP($H78,'Interactions by Gender '!$B:$S,16,0))</f>
        <v xml:space="preserve">0.0916 </v>
      </c>
      <c r="H78" s="11" t="s">
        <v>132</v>
      </c>
    </row>
    <row r="79" spans="2:8" x14ac:dyDescent="0.25">
      <c r="B79" s="110"/>
      <c r="C79" s="29" t="str">
        <f>_xlfn.CONCAT("(",ROUND(VLOOKUP($H78,'Interactions by Gender '!$B:$S,9,0),4),")")</f>
        <v>(0.4571)</v>
      </c>
      <c r="D79" s="29" t="str">
        <f>_xlfn.CONCAT("(",ROUND(VLOOKUP($H78,'Interactions by Gender '!$B:$S,3,0),4),")")</f>
        <v>(0.4572)</v>
      </c>
      <c r="E79" s="29" t="str">
        <f>_xlfn.CONCAT("(",ROUND(VLOOKUP($H78,'Interactions by Gender '!$B:$S,12,0),4),")")</f>
        <v>(0.2537)</v>
      </c>
      <c r="F79" s="29" t="str">
        <f>_xlfn.CONCAT("(",ROUND(VLOOKUP($H78,'Interactions by Gender '!$B:$S,6,0),4),")")</f>
        <v>(0.2536)</v>
      </c>
    </row>
    <row r="80" spans="2:8" x14ac:dyDescent="0.25">
      <c r="B80" s="109" t="s">
        <v>137</v>
      </c>
      <c r="C80" s="28" t="str">
        <f>_xlfn.CONCAT(ROUND(VLOOKUP($H80,'Interactions by Gender '!$B:$S,8,0),4)," ",VLOOKUP($H80,'Interactions by Gender '!$B:$S,17,0))</f>
        <v xml:space="preserve">0.1427 </v>
      </c>
      <c r="D80" s="28" t="str">
        <f>_xlfn.CONCAT(ROUND(VLOOKUP($H80,'Interactions by Gender '!$B:$S,2,0),4)," ",VLOOKUP($H80,'Interactions by Gender '!$B:$S,15,0))</f>
        <v xml:space="preserve">0.1417 </v>
      </c>
      <c r="E80" s="28" t="str">
        <f>_xlfn.CONCAT(ROUND(VLOOKUP($H80,'Interactions by Gender '!$B:$S,11,0),4)," ",VLOOKUP($H80,'Interactions by Gender '!$B:$S,18,0))</f>
        <v xml:space="preserve">0.0699 </v>
      </c>
      <c r="F80" s="28" t="str">
        <f>_xlfn.CONCAT(ROUND(VLOOKUP($H80,'Interactions by Gender '!$B:$S,5,0),4)," ",VLOOKUP($H80,'Interactions by Gender '!$B:$S,16,0))</f>
        <v xml:space="preserve">0.0768 </v>
      </c>
      <c r="H80" s="11" t="s">
        <v>133</v>
      </c>
    </row>
    <row r="81" spans="2:8" x14ac:dyDescent="0.25">
      <c r="B81" s="110"/>
      <c r="C81" s="29" t="str">
        <f>_xlfn.CONCAT("(",ROUND(VLOOKUP($H80,'Interactions by Gender '!$B:$S,9,0),4),")")</f>
        <v>(0.4537)</v>
      </c>
      <c r="D81" s="29" t="str">
        <f>_xlfn.CONCAT("(",ROUND(VLOOKUP($H80,'Interactions by Gender '!$B:$S,3,0),4),")")</f>
        <v>(0.4538)</v>
      </c>
      <c r="E81" s="29" t="str">
        <f>_xlfn.CONCAT("(",ROUND(VLOOKUP($H80,'Interactions by Gender '!$B:$S,12,0),4),")")</f>
        <v>(0.2483)</v>
      </c>
      <c r="F81" s="29" t="str">
        <f>_xlfn.CONCAT("(",ROUND(VLOOKUP($H80,'Interactions by Gender '!$B:$S,6,0),4),")")</f>
        <v>(0.248)</v>
      </c>
    </row>
    <row r="82" spans="2:8" x14ac:dyDescent="0.25">
      <c r="B82" s="109" t="s">
        <v>139</v>
      </c>
      <c r="C82" s="28" t="str">
        <f>_xlfn.CONCAT(ROUND(VLOOKUP($H82,'Interactions by Gender '!$B:$S,8,0),4)," ",VLOOKUP($H82,'Interactions by Gender '!$B:$S,17,0))</f>
        <v xml:space="preserve">0.1062 </v>
      </c>
      <c r="D82" s="28" t="str">
        <f>_xlfn.CONCAT(ROUND(VLOOKUP($H82,'Interactions by Gender '!$B:$S,2,0),4)," ",VLOOKUP($H82,'Interactions by Gender '!$B:$S,15,0))</f>
        <v xml:space="preserve">0.1017 </v>
      </c>
      <c r="E82" s="28" t="str">
        <f>_xlfn.CONCAT(ROUND(VLOOKUP($H82,'Interactions by Gender '!$B:$S,11,0),4)," ",VLOOKUP($H82,'Interactions by Gender '!$B:$S,18,0))</f>
        <v xml:space="preserve">0.1934 </v>
      </c>
      <c r="F82" s="28" t="str">
        <f>_xlfn.CONCAT(ROUND(VLOOKUP($H82,'Interactions by Gender '!$B:$S,5,0),4)," ",VLOOKUP($H82,'Interactions by Gender '!$B:$S,16,0))</f>
        <v xml:space="preserve">0.1967 </v>
      </c>
      <c r="H82" s="11" t="s">
        <v>46</v>
      </c>
    </row>
    <row r="83" spans="2:8" x14ac:dyDescent="0.25">
      <c r="B83" s="110"/>
      <c r="C83" s="29" t="str">
        <f>_xlfn.CONCAT("(",ROUND(VLOOKUP($H82,'Interactions by Gender '!$B:$S,9,0),4),")")</f>
        <v>(0.4481)</v>
      </c>
      <c r="D83" s="29" t="str">
        <f>_xlfn.CONCAT("(",ROUND(VLOOKUP($H82,'Interactions by Gender '!$B:$S,3,0),4),")")</f>
        <v>(0.4482)</v>
      </c>
      <c r="E83" s="29" t="str">
        <f>_xlfn.CONCAT("(",ROUND(VLOOKUP($H82,'Interactions by Gender '!$B:$S,12,0),4),")")</f>
        <v>(0.248)</v>
      </c>
      <c r="F83" s="29" t="str">
        <f>_xlfn.CONCAT("(",ROUND(VLOOKUP($H82,'Interactions by Gender '!$B:$S,6,0),4),")")</f>
        <v>(0.2479)</v>
      </c>
    </row>
    <row r="84" spans="2:8" x14ac:dyDescent="0.25">
      <c r="B84" s="109" t="s">
        <v>138</v>
      </c>
      <c r="C84" s="28" t="str">
        <f>_xlfn.CONCAT(ROUND(VLOOKUP($H84,'Interactions by Gender '!$B:$S,8,0),4)," ",VLOOKUP($H84,'Interactions by Gender '!$B:$S,17,0))</f>
        <v xml:space="preserve">0.312 </v>
      </c>
      <c r="D84" s="28" t="str">
        <f>_xlfn.CONCAT(ROUND(VLOOKUP($H84,'Interactions by Gender '!$B:$S,2,0),4)," ",VLOOKUP($H84,'Interactions by Gender '!$B:$S,15,0))</f>
        <v xml:space="preserve">0.3089 </v>
      </c>
      <c r="E84" s="28" t="str">
        <f>_xlfn.CONCAT(ROUND(VLOOKUP($H84,'Interactions by Gender '!$B:$S,11,0),4)," ",VLOOKUP($H84,'Interactions by Gender '!$B:$S,18,0))</f>
        <v>0.4294 ^</v>
      </c>
      <c r="F84" s="28" t="str">
        <f>_xlfn.CONCAT(ROUND(VLOOKUP($H84,'Interactions by Gender '!$B:$S,5,0),4)," ",VLOOKUP($H84,'Interactions by Gender '!$B:$S,16,0))</f>
        <v>0.4335 ^</v>
      </c>
      <c r="H84" s="11" t="s">
        <v>134</v>
      </c>
    </row>
    <row r="85" spans="2:8" x14ac:dyDescent="0.25">
      <c r="B85" s="110"/>
      <c r="C85" s="29" t="str">
        <f>_xlfn.CONCAT("(",ROUND(VLOOKUP($H84,'Interactions by Gender '!$B:$S,9,0),4),")")</f>
        <v>(0.437)</v>
      </c>
      <c r="D85" s="29" t="str">
        <f>_xlfn.CONCAT("(",ROUND(VLOOKUP($H84,'Interactions by Gender '!$B:$S,3,0),4),")")</f>
        <v>(0.4371)</v>
      </c>
      <c r="E85" s="29" t="str">
        <f>_xlfn.CONCAT("(",ROUND(VLOOKUP($H84,'Interactions by Gender '!$B:$S,12,0),4),")")</f>
        <v>(0.2309)</v>
      </c>
      <c r="F85" s="29" t="str">
        <f>_xlfn.CONCAT("(",ROUND(VLOOKUP($H84,'Interactions by Gender '!$B:$S,6,0),4),")")</f>
        <v>(0.2308)</v>
      </c>
    </row>
    <row r="86" spans="2:8" x14ac:dyDescent="0.25">
      <c r="B86" s="109" t="s">
        <v>106</v>
      </c>
      <c r="C86" s="28" t="str">
        <f>_xlfn.CONCAT(ROUND(VLOOKUP($H86,'Interactions by Gender '!$B:$S,8,0),4)," ",VLOOKUP($H86,'Interactions by Gender '!$B:$S,17,0))</f>
        <v xml:space="preserve">0.0183 </v>
      </c>
      <c r="D86" s="28" t="str">
        <f>_xlfn.CONCAT(ROUND(VLOOKUP($H86,'Interactions by Gender '!$B:$S,2,0),4)," ",VLOOKUP($H86,'Interactions by Gender '!$B:$S,15,0))</f>
        <v xml:space="preserve">0.017 </v>
      </c>
      <c r="E86" s="28" t="str">
        <f>_xlfn.CONCAT(ROUND(VLOOKUP($H86,'Interactions by Gender '!$B:$S,11,0),4)," ",VLOOKUP($H86,'Interactions by Gender '!$B:$S,18,0))</f>
        <v xml:space="preserve">-0.0014 </v>
      </c>
      <c r="F86" s="28" t="str">
        <f>_xlfn.CONCAT(ROUND(VLOOKUP($H86,'Interactions by Gender '!$B:$S,5,0),4)," ",VLOOKUP($H86,'Interactions by Gender '!$B:$S,16,0))</f>
        <v xml:space="preserve">-0.0005 </v>
      </c>
      <c r="H86" s="11" t="s">
        <v>106</v>
      </c>
    </row>
    <row r="87" spans="2:8" x14ac:dyDescent="0.25">
      <c r="B87" s="110"/>
      <c r="C87" s="29" t="str">
        <f>_xlfn.CONCAT("(",ROUND(VLOOKUP($H86,'Interactions by Gender '!$B:$S,9,0),4),")")</f>
        <v>(0.1117)</v>
      </c>
      <c r="D87" s="29" t="str">
        <f>_xlfn.CONCAT("(",ROUND(VLOOKUP($H86,'Interactions by Gender '!$B:$S,3,0),4),")")</f>
        <v>(0.1117)</v>
      </c>
      <c r="E87" s="29" t="str">
        <f>_xlfn.CONCAT("(",ROUND(VLOOKUP($H86,'Interactions by Gender '!$B:$S,12,0),4),")")</f>
        <v>(0.0856)</v>
      </c>
      <c r="F87" s="29" t="str">
        <f>_xlfn.CONCAT("(",ROUND(VLOOKUP($H86,'Interactions by Gender '!$B:$S,6,0),4),")")</f>
        <v>(0.0855)</v>
      </c>
    </row>
    <row r="88" spans="2:8" x14ac:dyDescent="0.25">
      <c r="B88" s="38" t="s">
        <v>174</v>
      </c>
      <c r="C88" s="33">
        <v>7593</v>
      </c>
      <c r="D88" s="77">
        <v>7593</v>
      </c>
      <c r="E88" s="33">
        <v>7635</v>
      </c>
      <c r="F88" s="33">
        <v>7635</v>
      </c>
    </row>
    <row r="89" spans="2:8" x14ac:dyDescent="0.25">
      <c r="B89" s="18" t="s">
        <v>107</v>
      </c>
      <c r="C89" s="28" t="s">
        <v>112</v>
      </c>
      <c r="D89" s="19" t="s">
        <v>112</v>
      </c>
      <c r="E89" s="28" t="s">
        <v>112</v>
      </c>
      <c r="F89" s="28" t="s">
        <v>112</v>
      </c>
    </row>
    <row r="90" spans="2:8" x14ac:dyDescent="0.25">
      <c r="B90" s="18" t="s">
        <v>108</v>
      </c>
      <c r="C90" s="28" t="s">
        <v>112</v>
      </c>
      <c r="D90" s="19" t="s">
        <v>112</v>
      </c>
      <c r="E90" s="28" t="s">
        <v>112</v>
      </c>
      <c r="F90" s="28" t="s">
        <v>112</v>
      </c>
    </row>
    <row r="91" spans="2:8" ht="15.75" thickBot="1" x14ac:dyDescent="0.3">
      <c r="B91" s="53" t="s">
        <v>113</v>
      </c>
      <c r="C91" s="46" t="str">
        <f>FIXED(0.4072163,4)</f>
        <v>0.4072</v>
      </c>
      <c r="D91" s="78" t="str">
        <f>FIXED(0.4070892,4)</f>
        <v>0.4071</v>
      </c>
      <c r="E91" s="46" t="str">
        <f>FIXED(0.4069379,4)</f>
        <v>0.4069</v>
      </c>
      <c r="F91" s="46" t="str">
        <f>FIXED(0.4047244,4)</f>
        <v>0.4047</v>
      </c>
    </row>
    <row r="92" spans="2:8" x14ac:dyDescent="0.25">
      <c r="B92" s="111" t="s">
        <v>612</v>
      </c>
      <c r="C92" s="111"/>
      <c r="D92" s="111"/>
      <c r="E92" s="111"/>
      <c r="F92" s="111"/>
    </row>
    <row r="93" spans="2:8" x14ac:dyDescent="0.25">
      <c r="B93" s="112"/>
      <c r="C93" s="112"/>
      <c r="D93" s="112"/>
      <c r="E93" s="112"/>
      <c r="F93" s="112"/>
    </row>
    <row r="94" spans="2:8" x14ac:dyDescent="0.25">
      <c r="B94" s="112"/>
      <c r="C94" s="112"/>
      <c r="D94" s="112"/>
      <c r="E94" s="112"/>
      <c r="F94" s="112"/>
    </row>
  </sheetData>
  <mergeCells count="47">
    <mergeCell ref="B82:B83"/>
    <mergeCell ref="B84:B85"/>
    <mergeCell ref="B74:B75"/>
    <mergeCell ref="B86:B87"/>
    <mergeCell ref="B58:B59"/>
    <mergeCell ref="B70:B71"/>
    <mergeCell ref="B72:B73"/>
    <mergeCell ref="B76:B77"/>
    <mergeCell ref="B78:B79"/>
    <mergeCell ref="B80:B81"/>
    <mergeCell ref="B64:B65"/>
    <mergeCell ref="B66:B67"/>
    <mergeCell ref="B68:B69"/>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92:F94"/>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-0.135536991461089</v>
      </c>
      <c r="D2">
        <v>0.12281803837143999</v>
      </c>
      <c r="E2">
        <v>0.26978434393506501</v>
      </c>
      <c r="F2">
        <v>-8.8523727170263994E-2</v>
      </c>
      <c r="G2">
        <v>0.10046860530156899</v>
      </c>
      <c r="H2">
        <v>0.37825917754626598</v>
      </c>
      <c r="I2">
        <v>-0.127602149287979</v>
      </c>
      <c r="J2">
        <v>0.121972177084582</v>
      </c>
      <c r="K2">
        <v>0.29548816448016102</v>
      </c>
      <c r="L2">
        <v>-8.0339025945352902E-2</v>
      </c>
      <c r="M2">
        <v>9.9867370261362803E-2</v>
      </c>
      <c r="N2">
        <v>0.42113297284010298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3.3617370875912399E-2</v>
      </c>
      <c r="D3">
        <v>4.3161881877923899E-2</v>
      </c>
      <c r="E3">
        <v>0.43605799096968301</v>
      </c>
      <c r="F3">
        <v>2.0346519757341398E-2</v>
      </c>
      <c r="G3">
        <v>3.6397917502052901E-2</v>
      </c>
      <c r="H3">
        <v>0.57616014752365197</v>
      </c>
      <c r="I3">
        <v>3.94153319115517E-2</v>
      </c>
      <c r="J3">
        <v>4.28846296304091E-2</v>
      </c>
      <c r="K3">
        <v>0.35804242999026098</v>
      </c>
      <c r="L3">
        <v>2.47080629802073E-2</v>
      </c>
      <c r="M3">
        <v>3.62033976621969E-2</v>
      </c>
      <c r="N3">
        <v>0.49493604124211699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-9.3181404906996806E-2</v>
      </c>
      <c r="D4">
        <v>5.1672994084421997E-2</v>
      </c>
      <c r="E4">
        <v>7.1342647657775607E-2</v>
      </c>
      <c r="F4">
        <v>-7.48697990406966E-2</v>
      </c>
      <c r="G4">
        <v>4.2257184972149198E-2</v>
      </c>
      <c r="H4">
        <v>7.6433583732992597E-2</v>
      </c>
      <c r="I4">
        <v>-8.8086005879057003E-2</v>
      </c>
      <c r="J4">
        <v>5.1331488245386497E-2</v>
      </c>
      <c r="K4">
        <v>8.6157863445256902E-2</v>
      </c>
      <c r="L4">
        <v>-7.4227589236339403E-2</v>
      </c>
      <c r="M4">
        <v>4.20226770970323E-2</v>
      </c>
      <c r="N4">
        <v>7.7333822304965397E-2</v>
      </c>
      <c r="P4" t="str">
        <f t="shared" ref="P4:P30" si="3">IF(E4&lt;0.001,"***",IF(E4&lt;0.01,"**",IF(E4&lt;0.05,"*",IF(E4&lt;0.1,"^",""))))</f>
        <v>^</v>
      </c>
      <c r="Q4" t="str">
        <f t="shared" si="0"/>
        <v>^</v>
      </c>
      <c r="R4" t="str">
        <f t="shared" si="1"/>
        <v>^</v>
      </c>
      <c r="S4" t="str">
        <f t="shared" si="2"/>
        <v>^</v>
      </c>
    </row>
    <row r="5" spans="1:19" x14ac:dyDescent="0.25">
      <c r="A5">
        <v>4</v>
      </c>
      <c r="B5" t="s">
        <v>127</v>
      </c>
      <c r="C5">
        <v>3.5675536992232998E-2</v>
      </c>
      <c r="D5">
        <v>4.2785474774412198E-2</v>
      </c>
      <c r="E5">
        <v>0.40438041563955301</v>
      </c>
      <c r="F5">
        <v>1.3777907863577301E-2</v>
      </c>
      <c r="G5">
        <v>3.19719785995028E-2</v>
      </c>
      <c r="H5">
        <v>0.66651419471988105</v>
      </c>
      <c r="I5">
        <v>4.0423873288605097E-2</v>
      </c>
      <c r="J5">
        <v>4.1801725370485703E-2</v>
      </c>
      <c r="K5">
        <v>0.33352484159919099</v>
      </c>
      <c r="L5">
        <v>1.43214068745776E-2</v>
      </c>
      <c r="M5">
        <v>3.1071624542164E-2</v>
      </c>
      <c r="N5">
        <v>0.644858918790294</v>
      </c>
      <c r="P5" t="str">
        <f t="shared" si="3"/>
        <v/>
      </c>
      <c r="Q5" t="str">
        <f t="shared" si="0"/>
        <v/>
      </c>
      <c r="R5" t="str">
        <f t="shared" si="1"/>
        <v/>
      </c>
      <c r="S5" t="str">
        <f t="shared" si="2"/>
        <v/>
      </c>
    </row>
    <row r="6" spans="1:19" x14ac:dyDescent="0.25">
      <c r="A6">
        <v>5</v>
      </c>
      <c r="B6" t="s">
        <v>25</v>
      </c>
      <c r="C6">
        <v>-4.3178902346419898E-2</v>
      </c>
      <c r="D6">
        <v>6.4289054242735094E-2</v>
      </c>
      <c r="E6">
        <v>0.50181486861834501</v>
      </c>
      <c r="F6">
        <v>-3.7154804176033597E-2</v>
      </c>
      <c r="G6">
        <v>5.3612591737162298E-2</v>
      </c>
      <c r="H6">
        <v>0.48829459085457699</v>
      </c>
      <c r="I6">
        <v>-4.6539837755318697E-2</v>
      </c>
      <c r="J6">
        <v>6.3736643069270293E-2</v>
      </c>
      <c r="K6">
        <v>0.465274261817541</v>
      </c>
      <c r="L6">
        <v>-3.91714352485363E-2</v>
      </c>
      <c r="M6">
        <v>5.3250998487703899E-2</v>
      </c>
      <c r="N6">
        <v>0.46197415388907198</v>
      </c>
      <c r="P6" t="str">
        <f t="shared" si="3"/>
        <v/>
      </c>
      <c r="Q6" t="str">
        <f t="shared" si="0"/>
        <v/>
      </c>
      <c r="R6" t="str">
        <f t="shared" si="1"/>
        <v/>
      </c>
      <c r="S6" t="str">
        <f t="shared" si="2"/>
        <v/>
      </c>
    </row>
    <row r="7" spans="1:19" x14ac:dyDescent="0.25">
      <c r="A7">
        <v>6</v>
      </c>
      <c r="B7" t="s">
        <v>26</v>
      </c>
      <c r="C7">
        <v>-1.2040794336682901E-2</v>
      </c>
      <c r="D7">
        <v>0.134344293495646</v>
      </c>
      <c r="E7">
        <v>0.92858411087451198</v>
      </c>
      <c r="F7">
        <v>3.42643445973701E-2</v>
      </c>
      <c r="G7">
        <v>0.11213631582414101</v>
      </c>
      <c r="H7">
        <v>0.75993987058197299</v>
      </c>
      <c r="I7">
        <v>1.5809179170688699E-2</v>
      </c>
      <c r="J7">
        <v>0.13294543660956701</v>
      </c>
      <c r="K7">
        <v>0.90534286123182794</v>
      </c>
      <c r="L7">
        <v>5.8651935648667601E-2</v>
      </c>
      <c r="M7">
        <v>0.11088871243066099</v>
      </c>
      <c r="N7">
        <v>0.59685670644866295</v>
      </c>
      <c r="P7" t="str">
        <f t="shared" si="3"/>
        <v/>
      </c>
      <c r="Q7" t="str">
        <f t="shared" si="0"/>
        <v/>
      </c>
      <c r="R7" t="str">
        <f t="shared" si="1"/>
        <v/>
      </c>
      <c r="S7" t="str">
        <f t="shared" si="2"/>
        <v/>
      </c>
    </row>
    <row r="8" spans="1:19" x14ac:dyDescent="0.25">
      <c r="A8">
        <v>7</v>
      </c>
      <c r="B8" t="s">
        <v>30</v>
      </c>
      <c r="C8">
        <v>0.21632899944579601</v>
      </c>
      <c r="D8">
        <v>5.5670591819035602E-2</v>
      </c>
      <c r="E8">
        <v>1.01961674527584E-4</v>
      </c>
      <c r="F8">
        <v>0.17892580899694499</v>
      </c>
      <c r="G8">
        <v>4.2969840767205301E-2</v>
      </c>
      <c r="H8" s="1">
        <v>3.1273950262812201E-5</v>
      </c>
      <c r="I8">
        <v>0.20723040136128701</v>
      </c>
      <c r="J8">
        <v>5.5107011699333498E-2</v>
      </c>
      <c r="K8">
        <v>1.69568122400654E-4</v>
      </c>
      <c r="L8">
        <v>0.166904482558075</v>
      </c>
      <c r="M8">
        <v>4.2503062135949399E-2</v>
      </c>
      <c r="N8" s="1">
        <v>8.6054400469677507E-5</v>
      </c>
      <c r="P8" t="str">
        <f t="shared" si="3"/>
        <v>***</v>
      </c>
      <c r="Q8" t="str">
        <f t="shared" si="0"/>
        <v>***</v>
      </c>
      <c r="R8" t="str">
        <f t="shared" si="1"/>
        <v>***</v>
      </c>
      <c r="S8" t="str">
        <f t="shared" si="2"/>
        <v>***</v>
      </c>
    </row>
    <row r="9" spans="1:19" x14ac:dyDescent="0.25">
      <c r="A9">
        <v>8</v>
      </c>
      <c r="B9" t="s">
        <v>27</v>
      </c>
      <c r="C9">
        <v>0.19447478235906199</v>
      </c>
      <c r="D9">
        <v>9.8976890995621E-2</v>
      </c>
      <c r="E9">
        <v>4.9431556642748002E-2</v>
      </c>
      <c r="F9">
        <v>0.17802670531895301</v>
      </c>
      <c r="G9">
        <v>8.2648444216350897E-2</v>
      </c>
      <c r="H9">
        <v>3.12383155347257E-2</v>
      </c>
      <c r="I9">
        <v>0.19570681895931</v>
      </c>
      <c r="J9">
        <v>9.6207207886677804E-2</v>
      </c>
      <c r="K9">
        <v>4.1929217241354101E-2</v>
      </c>
      <c r="L9">
        <v>0.17145247401899399</v>
      </c>
      <c r="M9">
        <v>7.9645595117668902E-2</v>
      </c>
      <c r="N9">
        <v>3.13428545583148E-2</v>
      </c>
      <c r="P9" t="str">
        <f t="shared" si="3"/>
        <v>*</v>
      </c>
      <c r="Q9" t="str">
        <f t="shared" si="0"/>
        <v>*</v>
      </c>
      <c r="R9" t="str">
        <f t="shared" si="1"/>
        <v>*</v>
      </c>
      <c r="S9" t="str">
        <f t="shared" si="2"/>
        <v>*</v>
      </c>
    </row>
    <row r="10" spans="1:19" x14ac:dyDescent="0.25">
      <c r="A10">
        <v>9</v>
      </c>
      <c r="B10" t="s">
        <v>29</v>
      </c>
      <c r="C10">
        <v>0.18458678436938999</v>
      </c>
      <c r="D10">
        <v>4.7941144592701102E-2</v>
      </c>
      <c r="E10">
        <v>1.17983327260984E-4</v>
      </c>
      <c r="F10">
        <v>0.14632904200226099</v>
      </c>
      <c r="G10">
        <v>3.7534217704331199E-2</v>
      </c>
      <c r="H10" s="1">
        <v>9.6770233650441697E-5</v>
      </c>
      <c r="I10">
        <v>0.18303578353692199</v>
      </c>
      <c r="J10">
        <v>4.7569728304507203E-2</v>
      </c>
      <c r="K10">
        <v>1.19214136776624E-4</v>
      </c>
      <c r="L10">
        <v>0.14239775706392099</v>
      </c>
      <c r="M10">
        <v>3.7261043844099201E-2</v>
      </c>
      <c r="N10">
        <v>1.3257489066646801E-4</v>
      </c>
      <c r="P10" t="str">
        <f t="shared" si="3"/>
        <v>***</v>
      </c>
      <c r="Q10" t="str">
        <f t="shared" si="0"/>
        <v>***</v>
      </c>
      <c r="R10" t="str">
        <f t="shared" si="1"/>
        <v>***</v>
      </c>
      <c r="S10" t="str">
        <f t="shared" si="2"/>
        <v>***</v>
      </c>
    </row>
    <row r="11" spans="1:19" x14ac:dyDescent="0.25">
      <c r="A11">
        <v>10</v>
      </c>
      <c r="B11" t="s">
        <v>28</v>
      </c>
      <c r="C11">
        <v>0.24213512224731201</v>
      </c>
      <c r="D11">
        <v>0.15893383156802801</v>
      </c>
      <c r="E11">
        <v>0.12763455751264599</v>
      </c>
      <c r="F11">
        <v>0.236990046749042</v>
      </c>
      <c r="G11">
        <v>0.131691274540991</v>
      </c>
      <c r="H11">
        <v>7.1925706027201206E-2</v>
      </c>
      <c r="I11">
        <v>0.25585725035978102</v>
      </c>
      <c r="J11">
        <v>0.15620147721931901</v>
      </c>
      <c r="K11">
        <v>0.101422721210136</v>
      </c>
      <c r="L11">
        <v>0.24864779110997701</v>
      </c>
      <c r="M11">
        <v>0.129343423742901</v>
      </c>
      <c r="N11">
        <v>5.4557396286184001E-2</v>
      </c>
      <c r="P11" t="str">
        <f t="shared" si="3"/>
        <v/>
      </c>
      <c r="Q11" t="str">
        <f t="shared" si="0"/>
        <v>^</v>
      </c>
      <c r="R11" t="str">
        <f t="shared" si="1"/>
        <v/>
      </c>
      <c r="S11" t="str">
        <f t="shared" si="2"/>
        <v>^</v>
      </c>
    </row>
    <row r="12" spans="1:19" x14ac:dyDescent="0.25">
      <c r="A12">
        <v>11</v>
      </c>
      <c r="B12" t="s">
        <v>31</v>
      </c>
      <c r="C12">
        <v>-5.4320496603978898E-2</v>
      </c>
      <c r="D12">
        <v>1.1082647907892099E-2</v>
      </c>
      <c r="E12" s="1">
        <v>9.5155814805458803E-7</v>
      </c>
      <c r="F12">
        <v>-6.1653336289146703E-2</v>
      </c>
      <c r="G12">
        <v>9.5467366556113795E-3</v>
      </c>
      <c r="H12" s="1">
        <v>1.0605823506787199E-10</v>
      </c>
      <c r="I12">
        <v>-5.5820833025746301E-2</v>
      </c>
      <c r="J12">
        <v>1.1019423085496201E-2</v>
      </c>
      <c r="K12" s="1">
        <v>4.0695242442545499E-7</v>
      </c>
      <c r="L12">
        <v>-6.3040861010915494E-2</v>
      </c>
      <c r="M12">
        <v>9.4957493722249292E-3</v>
      </c>
      <c r="N12" s="1">
        <v>3.1613871348244602E-11</v>
      </c>
      <c r="P12" t="str">
        <f t="shared" si="3"/>
        <v>***</v>
      </c>
      <c r="Q12" t="str">
        <f t="shared" si="0"/>
        <v>***</v>
      </c>
      <c r="R12" t="str">
        <f t="shared" si="1"/>
        <v>***</v>
      </c>
      <c r="S12" t="str">
        <f t="shared" si="2"/>
        <v>***</v>
      </c>
    </row>
    <row r="13" spans="1:19" x14ac:dyDescent="0.25">
      <c r="A13">
        <v>12</v>
      </c>
      <c r="B13" t="s">
        <v>176</v>
      </c>
      <c r="C13">
        <v>2.1629161956730699E-2</v>
      </c>
      <c r="D13">
        <v>5.6350470813642903E-2</v>
      </c>
      <c r="E13">
        <v>0.70110233685743495</v>
      </c>
      <c r="F13">
        <v>2.7970336418370299E-2</v>
      </c>
      <c r="G13">
        <v>5.1218915243023799E-2</v>
      </c>
      <c r="H13">
        <v>0.58500140288274805</v>
      </c>
      <c r="I13">
        <v>2.5141520963813401E-2</v>
      </c>
      <c r="J13">
        <v>5.5960288680026497E-2</v>
      </c>
      <c r="K13">
        <v>0.65323377626162804</v>
      </c>
      <c r="L13">
        <v>3.4378356010474301E-2</v>
      </c>
      <c r="M13">
        <v>5.0854690387439797E-2</v>
      </c>
      <c r="N13">
        <v>0.49903333768604002</v>
      </c>
      <c r="P13" t="str">
        <f t="shared" si="3"/>
        <v/>
      </c>
      <c r="Q13" t="str">
        <f t="shared" si="0"/>
        <v/>
      </c>
      <c r="R13" t="str">
        <f t="shared" si="1"/>
        <v/>
      </c>
      <c r="S13" t="str">
        <f t="shared" si="2"/>
        <v/>
      </c>
    </row>
    <row r="14" spans="1:19" x14ac:dyDescent="0.25">
      <c r="A14">
        <v>13</v>
      </c>
      <c r="B14" t="s">
        <v>32</v>
      </c>
      <c r="C14">
        <v>2.9298945295634999E-2</v>
      </c>
      <c r="D14">
        <v>2.30234312252992E-2</v>
      </c>
      <c r="E14">
        <v>0.203170401118586</v>
      </c>
      <c r="F14">
        <v>2.7838364372077099E-2</v>
      </c>
      <c r="G14">
        <v>1.9537445045856701E-2</v>
      </c>
      <c r="H14">
        <v>0.15419411637879199</v>
      </c>
      <c r="I14">
        <v>3.4264296549170702E-2</v>
      </c>
      <c r="J14">
        <v>2.2843104376704101E-2</v>
      </c>
      <c r="K14">
        <v>0.133618485077662</v>
      </c>
      <c r="L14">
        <v>3.0579022523355998E-2</v>
      </c>
      <c r="M14">
        <v>1.9432976107942E-2</v>
      </c>
      <c r="N14">
        <v>0.11558838971310401</v>
      </c>
      <c r="P14" t="str">
        <f t="shared" si="3"/>
        <v/>
      </c>
      <c r="Q14" t="str">
        <f t="shared" si="0"/>
        <v/>
      </c>
      <c r="R14" t="str">
        <f t="shared" si="1"/>
        <v/>
      </c>
      <c r="S14" t="str">
        <f t="shared" si="2"/>
        <v/>
      </c>
    </row>
    <row r="15" spans="1:19" x14ac:dyDescent="0.25">
      <c r="A15">
        <v>14</v>
      </c>
      <c r="B15" t="s">
        <v>33</v>
      </c>
      <c r="C15">
        <v>9.9222004642750307E-3</v>
      </c>
      <c r="D15">
        <v>5.8650313868073402E-3</v>
      </c>
      <c r="E15">
        <v>9.0692557347265002E-2</v>
      </c>
      <c r="F15">
        <v>9.5595193476820297E-3</v>
      </c>
      <c r="G15">
        <v>5.1915683564125598E-3</v>
      </c>
      <c r="H15">
        <v>6.5569581000433697E-2</v>
      </c>
      <c r="I15">
        <v>9.8194630273616603E-3</v>
      </c>
      <c r="J15">
        <v>5.8442890969202304E-3</v>
      </c>
      <c r="K15">
        <v>9.2922120601661606E-2</v>
      </c>
      <c r="L15">
        <v>9.6832223346070105E-3</v>
      </c>
      <c r="M15">
        <v>5.1739838985168703E-3</v>
      </c>
      <c r="N15">
        <v>6.1272826565014898E-2</v>
      </c>
      <c r="P15" t="str">
        <f t="shared" si="3"/>
        <v>^</v>
      </c>
      <c r="Q15" t="str">
        <f t="shared" si="0"/>
        <v>^</v>
      </c>
      <c r="R15" t="str">
        <f t="shared" si="1"/>
        <v>^</v>
      </c>
      <c r="S15" t="str">
        <f t="shared" si="2"/>
        <v>^</v>
      </c>
    </row>
    <row r="16" spans="1:19" x14ac:dyDescent="0.25">
      <c r="A16">
        <v>15</v>
      </c>
      <c r="B16" t="s">
        <v>118</v>
      </c>
      <c r="C16">
        <v>-1.93797238463084E-2</v>
      </c>
      <c r="D16">
        <v>1.02693675404542E-2</v>
      </c>
      <c r="E16">
        <v>5.9141634211041502E-2</v>
      </c>
      <c r="F16">
        <v>-1.7035850738234899E-2</v>
      </c>
      <c r="G16">
        <v>8.6698111697157305E-3</v>
      </c>
      <c r="H16">
        <v>4.94186192624596E-2</v>
      </c>
      <c r="I16">
        <v>-2.1188288176760699E-2</v>
      </c>
      <c r="J16">
        <v>1.02019278157461E-2</v>
      </c>
      <c r="K16">
        <v>3.7811655777644601E-2</v>
      </c>
      <c r="L16">
        <v>-1.8229516523016201E-2</v>
      </c>
      <c r="M16">
        <v>8.6314271071507107E-3</v>
      </c>
      <c r="N16">
        <v>3.4687020958808101E-2</v>
      </c>
      <c r="P16" t="str">
        <f t="shared" si="3"/>
        <v>^</v>
      </c>
      <c r="Q16" t="str">
        <f t="shared" si="0"/>
        <v>*</v>
      </c>
      <c r="R16" t="str">
        <f t="shared" si="1"/>
        <v>*</v>
      </c>
      <c r="S16" t="str">
        <f t="shared" si="2"/>
        <v>*</v>
      </c>
    </row>
    <row r="17" spans="1:19" x14ac:dyDescent="0.25">
      <c r="A17">
        <v>16</v>
      </c>
      <c r="B17" t="s">
        <v>34</v>
      </c>
      <c r="C17">
        <v>4.4217805259342598E-3</v>
      </c>
      <c r="D17">
        <v>1.0093187366283199E-3</v>
      </c>
      <c r="E17" s="1">
        <v>1.18159973889753E-5</v>
      </c>
      <c r="F17">
        <v>3.2367085174308699E-3</v>
      </c>
      <c r="G17">
        <v>7.5632356182592003E-4</v>
      </c>
      <c r="H17" s="1">
        <v>1.8728934450210499E-5</v>
      </c>
      <c r="I17">
        <v>4.2462108909908803E-3</v>
      </c>
      <c r="J17">
        <v>1.0005617267170501E-3</v>
      </c>
      <c r="K17" s="1">
        <v>2.1973976134681499E-5</v>
      </c>
      <c r="L17">
        <v>3.1088068947328399E-3</v>
      </c>
      <c r="M17">
        <v>7.4880336977937501E-4</v>
      </c>
      <c r="N17" s="1">
        <v>3.3001479114456298E-5</v>
      </c>
      <c r="P17" t="str">
        <f t="shared" si="3"/>
        <v>***</v>
      </c>
      <c r="Q17" t="str">
        <f t="shared" si="0"/>
        <v>***</v>
      </c>
      <c r="R17" t="str">
        <f t="shared" si="1"/>
        <v>***</v>
      </c>
      <c r="S17" t="str">
        <f t="shared" si="2"/>
        <v>***</v>
      </c>
    </row>
    <row r="18" spans="1:19" x14ac:dyDescent="0.25">
      <c r="A18">
        <v>17</v>
      </c>
      <c r="B18" t="s">
        <v>35</v>
      </c>
      <c r="C18">
        <v>-7.1582114015932301E-4</v>
      </c>
      <c r="D18">
        <v>4.6687455882937897E-4</v>
      </c>
      <c r="E18">
        <v>0.12522180097871999</v>
      </c>
      <c r="F18">
        <v>-7.9245037958774198E-4</v>
      </c>
      <c r="G18">
        <v>4.2392450201709202E-4</v>
      </c>
      <c r="H18">
        <v>6.1578363148881002E-2</v>
      </c>
      <c r="I18">
        <v>-8.1092943584542198E-4</v>
      </c>
      <c r="J18">
        <v>4.52917419545975E-4</v>
      </c>
      <c r="K18">
        <v>7.3380377698501101E-2</v>
      </c>
      <c r="L18">
        <v>-8.4123829330084098E-4</v>
      </c>
      <c r="M18">
        <v>4.07111098924553E-4</v>
      </c>
      <c r="N18">
        <v>3.8794452872595898E-2</v>
      </c>
      <c r="P18" t="str">
        <f t="shared" si="3"/>
        <v/>
      </c>
      <c r="Q18" t="str">
        <f t="shared" si="0"/>
        <v>^</v>
      </c>
      <c r="R18" t="str">
        <f t="shared" si="1"/>
        <v>^</v>
      </c>
      <c r="S18" t="str">
        <f t="shared" si="2"/>
        <v>*</v>
      </c>
    </row>
    <row r="19" spans="1:19" x14ac:dyDescent="0.25">
      <c r="A19">
        <v>18</v>
      </c>
      <c r="B19" t="s">
        <v>36</v>
      </c>
      <c r="C19">
        <v>2.4550225859142901E-4</v>
      </c>
      <c r="D19">
        <v>2.0674108468485901E-4</v>
      </c>
      <c r="E19">
        <v>0.23503575648401101</v>
      </c>
      <c r="F19">
        <v>6.4161193073153605E-4</v>
      </c>
      <c r="G19">
        <v>1.6343837116635201E-4</v>
      </c>
      <c r="H19" s="1">
        <v>8.6473667469315398E-5</v>
      </c>
      <c r="I19">
        <v>2.3761852066072299E-4</v>
      </c>
      <c r="J19">
        <v>2.0501498685175E-4</v>
      </c>
      <c r="K19">
        <v>0.246443955909569</v>
      </c>
      <c r="L19">
        <v>6.36173694276902E-4</v>
      </c>
      <c r="M19">
        <v>1.6166047362368901E-4</v>
      </c>
      <c r="N19" s="1">
        <v>8.3111603057384694E-5</v>
      </c>
      <c r="P19" t="str">
        <f t="shared" si="3"/>
        <v/>
      </c>
      <c r="Q19" t="str">
        <f t="shared" si="0"/>
        <v>***</v>
      </c>
      <c r="R19" t="str">
        <f t="shared" si="1"/>
        <v/>
      </c>
      <c r="S19" t="str">
        <f t="shared" si="2"/>
        <v>***</v>
      </c>
    </row>
    <row r="20" spans="1:19" x14ac:dyDescent="0.25">
      <c r="A20">
        <v>19</v>
      </c>
      <c r="B20" t="s">
        <v>37</v>
      </c>
      <c r="C20">
        <v>-9.94382214399471E-3</v>
      </c>
      <c r="D20">
        <v>3.6654726077146198E-2</v>
      </c>
      <c r="E20">
        <v>0.78617300088631203</v>
      </c>
      <c r="F20">
        <v>-9.0982048545599995E-3</v>
      </c>
      <c r="G20">
        <v>3.1678109811212801E-2</v>
      </c>
      <c r="H20">
        <v>0.77395310242809801</v>
      </c>
      <c r="I20">
        <v>-2.7434060447980302E-3</v>
      </c>
      <c r="J20">
        <v>3.6432052498581398E-2</v>
      </c>
      <c r="K20">
        <v>0.93997443836656802</v>
      </c>
      <c r="L20">
        <v>-9.1595987180807402E-4</v>
      </c>
      <c r="M20">
        <v>3.1501247653158398E-2</v>
      </c>
      <c r="N20">
        <v>0.97680322764286498</v>
      </c>
      <c r="P20" t="str">
        <f t="shared" si="3"/>
        <v/>
      </c>
      <c r="Q20" t="str">
        <f t="shared" si="0"/>
        <v/>
      </c>
      <c r="R20" t="str">
        <f t="shared" si="1"/>
        <v/>
      </c>
      <c r="S20" t="str">
        <f t="shared" si="2"/>
        <v/>
      </c>
    </row>
    <row r="21" spans="1:19" x14ac:dyDescent="0.25">
      <c r="A21">
        <v>20</v>
      </c>
      <c r="B21" t="s">
        <v>38</v>
      </c>
      <c r="C21">
        <v>8.7270894228196394E-2</v>
      </c>
      <c r="D21">
        <v>5.24371385308849E-2</v>
      </c>
      <c r="E21">
        <v>9.6053389204207903E-2</v>
      </c>
      <c r="F21">
        <v>2.86732904648564E-2</v>
      </c>
      <c r="G21">
        <v>4.3987866190156301E-2</v>
      </c>
      <c r="H21">
        <v>0.51450087778946296</v>
      </c>
      <c r="I21">
        <v>8.7946950833766704E-2</v>
      </c>
      <c r="J21">
        <v>5.2134050311070698E-2</v>
      </c>
      <c r="K21">
        <v>9.1615125717494403E-2</v>
      </c>
      <c r="L21">
        <v>3.11190205696577E-2</v>
      </c>
      <c r="M21">
        <v>4.3827319932477501E-2</v>
      </c>
      <c r="N21">
        <v>0.47768116645676001</v>
      </c>
      <c r="P21" t="str">
        <f t="shared" si="3"/>
        <v>^</v>
      </c>
      <c r="Q21" t="str">
        <f t="shared" si="0"/>
        <v/>
      </c>
      <c r="R21" t="str">
        <f t="shared" si="1"/>
        <v>^</v>
      </c>
      <c r="S21" t="str">
        <f t="shared" si="2"/>
        <v/>
      </c>
    </row>
    <row r="22" spans="1:19" x14ac:dyDescent="0.25">
      <c r="A22">
        <v>21</v>
      </c>
      <c r="B22" t="s">
        <v>40</v>
      </c>
      <c r="C22">
        <v>-0.29479429958457198</v>
      </c>
      <c r="D22">
        <v>9.6376060958235296E-2</v>
      </c>
      <c r="E22">
        <v>2.2223157745694402E-3</v>
      </c>
      <c r="F22">
        <v>-0.24355367062042799</v>
      </c>
      <c r="G22">
        <v>7.1554752579247302E-2</v>
      </c>
      <c r="H22">
        <v>6.6470340735122501E-4</v>
      </c>
      <c r="I22">
        <v>-0.265912585430641</v>
      </c>
      <c r="J22">
        <v>9.5526293039478197E-2</v>
      </c>
      <c r="K22">
        <v>5.37495798261922E-3</v>
      </c>
      <c r="L22">
        <v>-0.222465661998894</v>
      </c>
      <c r="M22">
        <v>7.0939436174574599E-2</v>
      </c>
      <c r="N22">
        <v>1.7127257765361401E-3</v>
      </c>
      <c r="P22" t="str">
        <f t="shared" si="3"/>
        <v>**</v>
      </c>
      <c r="Q22" t="str">
        <f t="shared" si="0"/>
        <v>***</v>
      </c>
      <c r="R22" t="str">
        <f t="shared" si="1"/>
        <v>**</v>
      </c>
      <c r="S22" t="str">
        <f t="shared" si="2"/>
        <v>**</v>
      </c>
    </row>
    <row r="23" spans="1:19" x14ac:dyDescent="0.25">
      <c r="A23">
        <v>22</v>
      </c>
      <c r="B23" t="s">
        <v>41</v>
      </c>
      <c r="C23">
        <v>-7.4982177670771505E-2</v>
      </c>
      <c r="D23">
        <v>8.3220683168233597E-2</v>
      </c>
      <c r="E23">
        <v>0.36758613380556698</v>
      </c>
      <c r="F23">
        <v>-6.9787820530955696E-2</v>
      </c>
      <c r="G23">
        <v>6.2324076470261697E-2</v>
      </c>
      <c r="H23">
        <v>0.262817330279769</v>
      </c>
      <c r="I23">
        <v>-5.5469584649487001E-2</v>
      </c>
      <c r="J23">
        <v>8.22160586036281E-2</v>
      </c>
      <c r="K23">
        <v>0.49987867473173497</v>
      </c>
      <c r="L23">
        <v>-5.5435446923595602E-2</v>
      </c>
      <c r="M23">
        <v>6.15419926752096E-2</v>
      </c>
      <c r="N23">
        <v>0.36770832125693598</v>
      </c>
      <c r="P23" t="str">
        <f t="shared" si="3"/>
        <v/>
      </c>
      <c r="Q23" t="str">
        <f t="shared" si="0"/>
        <v/>
      </c>
      <c r="R23" t="str">
        <f t="shared" si="1"/>
        <v/>
      </c>
      <c r="S23" t="str">
        <f t="shared" si="2"/>
        <v/>
      </c>
    </row>
    <row r="24" spans="1:19" x14ac:dyDescent="0.25">
      <c r="A24">
        <v>23</v>
      </c>
      <c r="B24" t="s">
        <v>39</v>
      </c>
      <c r="C24">
        <v>-0.105446422302807</v>
      </c>
      <c r="D24">
        <v>9.1102814230796997E-2</v>
      </c>
      <c r="E24">
        <v>0.24709093182936401</v>
      </c>
      <c r="F24">
        <v>-9.4159012008560306E-2</v>
      </c>
      <c r="G24">
        <v>6.8003551893171699E-2</v>
      </c>
      <c r="H24">
        <v>0.166168989648624</v>
      </c>
      <c r="I24">
        <v>-9.1105634284337503E-2</v>
      </c>
      <c r="J24">
        <v>9.0149366064766007E-2</v>
      </c>
      <c r="K24">
        <v>0.31220427790995597</v>
      </c>
      <c r="L24">
        <v>-8.2161838492953901E-2</v>
      </c>
      <c r="M24">
        <v>6.7253440608022699E-2</v>
      </c>
      <c r="N24">
        <v>0.22183060211284999</v>
      </c>
      <c r="P24" t="str">
        <f t="shared" si="3"/>
        <v/>
      </c>
      <c r="Q24" t="str">
        <f t="shared" si="0"/>
        <v/>
      </c>
      <c r="R24" t="str">
        <f t="shared" si="1"/>
        <v/>
      </c>
      <c r="S24" t="str">
        <f t="shared" si="2"/>
        <v/>
      </c>
    </row>
    <row r="25" spans="1:19" x14ac:dyDescent="0.25">
      <c r="A25">
        <v>24</v>
      </c>
      <c r="B25" t="s">
        <v>43</v>
      </c>
      <c r="C25">
        <v>-8.7073116570708806E-2</v>
      </c>
      <c r="D25">
        <v>1.23512078747351E-2</v>
      </c>
      <c r="E25" s="1">
        <v>1.79223302865239E-12</v>
      </c>
      <c r="F25">
        <v>-8.0358708443943494E-2</v>
      </c>
      <c r="G25">
        <v>1.1048019184316599E-2</v>
      </c>
      <c r="H25" s="1">
        <v>3.5006991681666701E-13</v>
      </c>
      <c r="I25">
        <v>-8.4483010026006805E-2</v>
      </c>
      <c r="J25">
        <v>1.22303395897322E-2</v>
      </c>
      <c r="K25" s="1">
        <v>4.9271697832864399E-12</v>
      </c>
      <c r="L25">
        <v>-7.7399109324717497E-2</v>
      </c>
      <c r="M25">
        <v>1.0914064673001199E-2</v>
      </c>
      <c r="N25" s="1">
        <v>1.3248875977786299E-12</v>
      </c>
      <c r="P25" t="str">
        <f t="shared" si="3"/>
        <v>***</v>
      </c>
      <c r="Q25" t="str">
        <f t="shared" si="0"/>
        <v>***</v>
      </c>
      <c r="R25" t="str">
        <f t="shared" si="1"/>
        <v>***</v>
      </c>
      <c r="S25" t="str">
        <f t="shared" si="2"/>
        <v>***</v>
      </c>
    </row>
    <row r="26" spans="1:19" x14ac:dyDescent="0.25">
      <c r="A26">
        <v>25</v>
      </c>
      <c r="B26" t="s">
        <v>44</v>
      </c>
      <c r="C26">
        <v>-1.31620241359716E-2</v>
      </c>
      <c r="D26">
        <v>3.3607274399508197E-2</v>
      </c>
      <c r="E26">
        <v>0.69532266302756396</v>
      </c>
      <c r="F26">
        <v>-8.8792383907077103E-3</v>
      </c>
      <c r="G26">
        <v>3.0089256669002098E-2</v>
      </c>
      <c r="H26">
        <v>0.76792006025977</v>
      </c>
      <c r="I26">
        <v>-6.7450895570630703E-3</v>
      </c>
      <c r="J26">
        <v>3.2618582147868801E-2</v>
      </c>
      <c r="K26">
        <v>0.83617642925309899</v>
      </c>
      <c r="L26">
        <v>-3.6786395693780799E-3</v>
      </c>
      <c r="M26">
        <v>2.8933716852536099E-2</v>
      </c>
      <c r="N26">
        <v>0.89882940666103295</v>
      </c>
      <c r="P26" t="str">
        <f t="shared" si="3"/>
        <v/>
      </c>
      <c r="Q26" t="str">
        <f t="shared" si="0"/>
        <v/>
      </c>
      <c r="R26" t="str">
        <f t="shared" si="1"/>
        <v/>
      </c>
      <c r="S26" t="str">
        <f t="shared" si="2"/>
        <v/>
      </c>
    </row>
    <row r="27" spans="1:19" x14ac:dyDescent="0.25">
      <c r="A27">
        <v>26</v>
      </c>
      <c r="B27" t="s">
        <v>134</v>
      </c>
      <c r="C27">
        <v>0.209322427514123</v>
      </c>
      <c r="D27">
        <v>0.40242898377444902</v>
      </c>
      <c r="E27">
        <v>0.602960777769732</v>
      </c>
      <c r="F27">
        <v>0.29143965490219298</v>
      </c>
      <c r="G27">
        <v>0.382115743193158</v>
      </c>
      <c r="H27">
        <v>0.44564236559971698</v>
      </c>
      <c r="I27">
        <v>-0.12656943774354401</v>
      </c>
      <c r="J27">
        <v>4.3047772000905003E-2</v>
      </c>
      <c r="K27">
        <v>3.27991147105555E-3</v>
      </c>
      <c r="L27">
        <v>-0.13806446370505401</v>
      </c>
      <c r="M27">
        <v>3.8505491061080303E-2</v>
      </c>
      <c r="N27">
        <v>3.36331717019942E-4</v>
      </c>
      <c r="P27" t="str">
        <f t="shared" si="3"/>
        <v/>
      </c>
      <c r="Q27" t="str">
        <f t="shared" si="0"/>
        <v/>
      </c>
      <c r="R27" t="str">
        <f t="shared" si="1"/>
        <v>**</v>
      </c>
      <c r="S27" t="str">
        <f t="shared" si="2"/>
        <v>***</v>
      </c>
    </row>
    <row r="28" spans="1:19" x14ac:dyDescent="0.25">
      <c r="A28">
        <v>27</v>
      </c>
      <c r="B28" t="s">
        <v>148</v>
      </c>
      <c r="C28">
        <v>-0.20331940594331699</v>
      </c>
      <c r="D28">
        <v>0.450757425756042</v>
      </c>
      <c r="E28">
        <v>0.65194508829717501</v>
      </c>
      <c r="F28">
        <v>-3.1402314309121E-2</v>
      </c>
      <c r="G28">
        <v>0.426965349129589</v>
      </c>
      <c r="H28">
        <v>0.941370297216094</v>
      </c>
      <c r="I28">
        <v>-0.55678922947551601</v>
      </c>
      <c r="J28">
        <v>0.19890870000713501</v>
      </c>
      <c r="K28">
        <v>5.1226208030270603E-3</v>
      </c>
      <c r="L28">
        <v>-0.46446513725551702</v>
      </c>
      <c r="M28">
        <v>0.18496144131610101</v>
      </c>
      <c r="N28">
        <v>1.2034000008305901E-2</v>
      </c>
      <c r="P28" t="str">
        <f t="shared" si="3"/>
        <v/>
      </c>
      <c r="Q28" t="str">
        <f t="shared" si="0"/>
        <v/>
      </c>
      <c r="R28" t="str">
        <f t="shared" si="1"/>
        <v>**</v>
      </c>
      <c r="S28" t="str">
        <f t="shared" si="2"/>
        <v>*</v>
      </c>
    </row>
    <row r="29" spans="1:19" x14ac:dyDescent="0.25">
      <c r="A29">
        <v>28</v>
      </c>
      <c r="B29" t="s">
        <v>46</v>
      </c>
      <c r="C29">
        <v>8.5665417798632501E-2</v>
      </c>
      <c r="D29">
        <v>0.41952948401015899</v>
      </c>
      <c r="E29">
        <v>0.83820187317853101</v>
      </c>
      <c r="F29">
        <v>0.198491503616125</v>
      </c>
      <c r="G29">
        <v>0.39691132019374398</v>
      </c>
      <c r="H29">
        <v>0.61701149158397695</v>
      </c>
      <c r="I29">
        <v>-0.25870658387232998</v>
      </c>
      <c r="J29">
        <v>0.115768124384499</v>
      </c>
      <c r="K29">
        <v>2.5437302402690199E-2</v>
      </c>
      <c r="L29">
        <v>-0.25138286401795501</v>
      </c>
      <c r="M29">
        <v>0.106946119020934</v>
      </c>
      <c r="N29">
        <v>1.8745376230818001E-2</v>
      </c>
      <c r="P29" t="str">
        <f t="shared" si="3"/>
        <v/>
      </c>
      <c r="Q29" t="str">
        <f t="shared" si="0"/>
        <v/>
      </c>
      <c r="R29" t="str">
        <f t="shared" si="1"/>
        <v>*</v>
      </c>
      <c r="S29" t="str">
        <f t="shared" si="2"/>
        <v>*</v>
      </c>
    </row>
    <row r="30" spans="1:19" x14ac:dyDescent="0.25">
      <c r="A30">
        <v>29</v>
      </c>
      <c r="B30" t="s">
        <v>132</v>
      </c>
      <c r="C30">
        <v>-0.249766611887696</v>
      </c>
      <c r="D30">
        <v>0.42338972339967901</v>
      </c>
      <c r="E30">
        <v>0.55524341985624004</v>
      </c>
      <c r="F30">
        <v>-0.16393028357888401</v>
      </c>
      <c r="G30">
        <v>0.40098372529176202</v>
      </c>
      <c r="H30">
        <v>0.682671547336961</v>
      </c>
      <c r="I30">
        <v>-0.58848914315585998</v>
      </c>
      <c r="J30">
        <v>0.130829820976369</v>
      </c>
      <c r="K30" s="1">
        <v>6.8554760681571702E-6</v>
      </c>
      <c r="L30">
        <v>-0.59501274527542602</v>
      </c>
      <c r="M30">
        <v>0.120219062317304</v>
      </c>
      <c r="N30" s="1">
        <v>7.4440965107877405E-7</v>
      </c>
      <c r="P30" t="str">
        <f t="shared" si="3"/>
        <v/>
      </c>
      <c r="Q30" t="str">
        <f t="shared" si="0"/>
        <v/>
      </c>
      <c r="R30" t="str">
        <f t="shared" si="1"/>
        <v>***</v>
      </c>
      <c r="S30" t="str">
        <f t="shared" si="2"/>
        <v>***</v>
      </c>
    </row>
    <row r="31" spans="1:19" x14ac:dyDescent="0.25">
      <c r="A31">
        <v>30</v>
      </c>
      <c r="B31" t="s">
        <v>133</v>
      </c>
      <c r="C31">
        <v>3.3973586361331097E-2</v>
      </c>
      <c r="D31">
        <v>0.41201071175555698</v>
      </c>
      <c r="E31">
        <v>0.93428250201022101</v>
      </c>
      <c r="F31">
        <v>0.160378562767299</v>
      </c>
      <c r="G31">
        <v>0.38637503282319202</v>
      </c>
      <c r="H31">
        <v>0.67807952394416804</v>
      </c>
      <c r="I31">
        <v>-0.252230098498057</v>
      </c>
      <c r="J31">
        <v>0.11545669401076</v>
      </c>
      <c r="K31">
        <v>2.8916023907193299E-2</v>
      </c>
      <c r="L31">
        <v>-0.22816027181928</v>
      </c>
      <c r="M31">
        <v>0.106570560839853</v>
      </c>
      <c r="N31">
        <v>3.2279561597412701E-2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-0.33944885791462098</v>
      </c>
      <c r="D32">
        <v>0.51211568507522098</v>
      </c>
      <c r="E32">
        <v>0.50743541225581801</v>
      </c>
      <c r="F32">
        <v>-0.135712343908892</v>
      </c>
      <c r="G32">
        <v>0.48118200601655597</v>
      </c>
      <c r="H32">
        <v>0.77791320423724997</v>
      </c>
      <c r="I32">
        <v>-0.71001419451061099</v>
      </c>
      <c r="J32">
        <v>0.315498054753996</v>
      </c>
      <c r="K32">
        <v>2.4420073047906599E-2</v>
      </c>
      <c r="L32">
        <v>-0.605496611703081</v>
      </c>
      <c r="M32">
        <v>0.291730291576072</v>
      </c>
      <c r="N32">
        <v>3.7936921118146297E-2</v>
      </c>
      <c r="P32" t="str">
        <f t="shared" si="4"/>
        <v/>
      </c>
      <c r="Q32" t="str">
        <f t="shared" si="5"/>
        <v/>
      </c>
      <c r="R32" t="str">
        <f t="shared" si="6"/>
        <v>*</v>
      </c>
      <c r="S32" t="str">
        <f t="shared" si="7"/>
        <v>*</v>
      </c>
    </row>
    <row r="33" spans="1:19" x14ac:dyDescent="0.25">
      <c r="A33">
        <v>32</v>
      </c>
      <c r="B33" t="s">
        <v>106</v>
      </c>
      <c r="C33">
        <v>0.104712309954073</v>
      </c>
      <c r="D33">
        <v>0.109846394482162</v>
      </c>
      <c r="E33">
        <v>0.34045772596851698</v>
      </c>
      <c r="F33">
        <v>8.2759438013214698E-2</v>
      </c>
      <c r="G33">
        <v>0.10140086350921799</v>
      </c>
      <c r="H33">
        <v>0.414408014977658</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0.15414568840300799</v>
      </c>
      <c r="D34">
        <v>0.35752274558802499</v>
      </c>
      <c r="E34">
        <v>0.66635980179255105</v>
      </c>
      <c r="F34">
        <v>1.6593227541443299E-2</v>
      </c>
      <c r="G34">
        <v>0.32649188126913398</v>
      </c>
      <c r="H34">
        <v>0.95946673244428404</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6.12063161374665E-2</v>
      </c>
      <c r="D35">
        <v>0.41976354671488197</v>
      </c>
      <c r="E35">
        <v>0.88407026543271805</v>
      </c>
      <c r="F35">
        <v>-5.8958712020796597E-2</v>
      </c>
      <c r="G35">
        <v>0.38274427422604901</v>
      </c>
      <c r="H35">
        <v>0.877576581395342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0.154309594206679</v>
      </c>
      <c r="D36">
        <v>0.359501782878341</v>
      </c>
      <c r="E36">
        <v>0.66775454941537205</v>
      </c>
      <c r="F36">
        <v>-1.45774826968439E-2</v>
      </c>
      <c r="G36">
        <v>0.32885339198191099</v>
      </c>
      <c r="H36">
        <v>0.96464278428376204</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48</v>
      </c>
      <c r="C37">
        <v>0.31242615937048601</v>
      </c>
      <c r="D37">
        <v>0.44812712832568802</v>
      </c>
      <c r="E37">
        <v>0.48568891364064898</v>
      </c>
      <c r="F37">
        <v>0.18355997850583</v>
      </c>
      <c r="G37">
        <v>0.40614667122541398</v>
      </c>
      <c r="H37">
        <v>0.65130147240471103</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55</v>
      </c>
      <c r="C38">
        <v>-0.39707507006708798</v>
      </c>
      <c r="D38">
        <v>0.44611013924652698</v>
      </c>
      <c r="E38">
        <v>0.373421297608999</v>
      </c>
      <c r="F38">
        <v>-0.42208132831041401</v>
      </c>
      <c r="G38">
        <v>0.40551143972831999</v>
      </c>
      <c r="H38">
        <v>0.29793973734252999</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54</v>
      </c>
      <c r="C39">
        <v>0.19246199696979299</v>
      </c>
      <c r="D39">
        <v>0.40786903018515003</v>
      </c>
      <c r="E39">
        <v>0.63701811649763196</v>
      </c>
      <c r="F39">
        <v>2.8340972001971599E-2</v>
      </c>
      <c r="G39">
        <v>0.371975475967393</v>
      </c>
      <c r="H39">
        <v>0.93926759516098302</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60</v>
      </c>
      <c r="C40">
        <v>9.9659035604774501E-2</v>
      </c>
      <c r="D40">
        <v>0.37718683168676098</v>
      </c>
      <c r="E40">
        <v>0.79161299317920397</v>
      </c>
      <c r="F40">
        <v>-7.8383635846813408E-3</v>
      </c>
      <c r="G40">
        <v>0.34656593720649498</v>
      </c>
      <c r="H40">
        <v>0.98195559501996299</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56</v>
      </c>
      <c r="C41">
        <v>-6.2530208796037004E-2</v>
      </c>
      <c r="D41">
        <v>0.39439043443573002</v>
      </c>
      <c r="E41">
        <v>0.87402421287786303</v>
      </c>
      <c r="F41">
        <v>-0.174525231053202</v>
      </c>
      <c r="G41">
        <v>0.36157718174886699</v>
      </c>
      <c r="H41">
        <v>0.62932462189369098</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52</v>
      </c>
      <c r="C42">
        <v>-4.1419128359449699E-2</v>
      </c>
      <c r="D42">
        <v>0.42885247518604902</v>
      </c>
      <c r="E42">
        <v>0.92305890972373805</v>
      </c>
      <c r="F42">
        <v>-0.112860401304053</v>
      </c>
      <c r="G42">
        <v>0.39120444443003899</v>
      </c>
      <c r="H42">
        <v>0.77296810166064001</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67</v>
      </c>
      <c r="C43">
        <v>0.13192321779472599</v>
      </c>
      <c r="D43">
        <v>0.36424206948951499</v>
      </c>
      <c r="E43">
        <v>0.71721336979183303</v>
      </c>
      <c r="F43">
        <v>1.5189544118574301E-2</v>
      </c>
      <c r="G43">
        <v>0.333186645271427</v>
      </c>
      <c r="H43">
        <v>0.96363808043999299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57</v>
      </c>
      <c r="C44">
        <v>9.9564577836035797E-2</v>
      </c>
      <c r="D44">
        <v>0.39035761524915702</v>
      </c>
      <c r="E44">
        <v>0.79867682821276997</v>
      </c>
      <c r="F44">
        <v>-2.7657087791489499E-2</v>
      </c>
      <c r="G44">
        <v>0.35639940462473202</v>
      </c>
      <c r="H44">
        <v>0.93814513978804404</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59</v>
      </c>
      <c r="C45">
        <v>0.24451125859846601</v>
      </c>
      <c r="D45">
        <v>0.36419197250656699</v>
      </c>
      <c r="E45">
        <v>0.50197839142897305</v>
      </c>
      <c r="F45">
        <v>6.3252420273157806E-2</v>
      </c>
      <c r="G45">
        <v>0.33307689239877603</v>
      </c>
      <c r="H45">
        <v>0.84938486120517998</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66</v>
      </c>
      <c r="C46">
        <v>7.5904856546462895E-2</v>
      </c>
      <c r="D46">
        <v>0.37262451260289903</v>
      </c>
      <c r="E46">
        <v>0.83858533457543305</v>
      </c>
      <c r="F46">
        <v>-5.7683350047205602E-2</v>
      </c>
      <c r="G46">
        <v>0.34180592965398099</v>
      </c>
      <c r="H46">
        <v>0.86598500498402198</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65</v>
      </c>
      <c r="C47">
        <v>0.25992509611000503</v>
      </c>
      <c r="D47">
        <v>0.42320026808415501</v>
      </c>
      <c r="E47">
        <v>0.53909021244566102</v>
      </c>
      <c r="F47">
        <v>3.1428506874506802E-2</v>
      </c>
      <c r="G47">
        <v>0.387168645942495</v>
      </c>
      <c r="H47">
        <v>0.93530259194596799</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58</v>
      </c>
      <c r="C48">
        <v>-4.1101590668421298E-2</v>
      </c>
      <c r="D48">
        <v>0.36098439953827</v>
      </c>
      <c r="E48">
        <v>0.90934897903833101</v>
      </c>
      <c r="F48">
        <v>-0.18993726507646699</v>
      </c>
      <c r="G48">
        <v>0.33009302577218802</v>
      </c>
      <c r="H48">
        <v>0.56501724397608</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-0.36545121712360701</v>
      </c>
      <c r="D49">
        <v>0.54089016654868405</v>
      </c>
      <c r="E49">
        <v>0.499264325193781</v>
      </c>
      <c r="F49">
        <v>-0.36576415057488099</v>
      </c>
      <c r="G49">
        <v>0.50579540136677803</v>
      </c>
      <c r="H49">
        <v>0.469589912288772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50</v>
      </c>
      <c r="C50">
        <v>-0.17679633212113499</v>
      </c>
      <c r="D50">
        <v>0.64022409361481403</v>
      </c>
      <c r="E50">
        <v>0.78243471971757195</v>
      </c>
      <c r="F50">
        <v>-0.20564326899499899</v>
      </c>
      <c r="G50">
        <v>0.59858078880080801</v>
      </c>
      <c r="H50">
        <v>0.73118367817683505</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47</v>
      </c>
      <c r="C51">
        <v>0.30300340311051499</v>
      </c>
      <c r="D51">
        <v>0.44323178360376497</v>
      </c>
      <c r="E51">
        <v>0.49421331207554697</v>
      </c>
      <c r="F51">
        <v>0.18002139498244199</v>
      </c>
      <c r="G51">
        <v>0.40553144176802097</v>
      </c>
      <c r="H51">
        <v>0.65710420861095498</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0.70506277300108799</v>
      </c>
      <c r="D52">
        <v>0.57963875762679395</v>
      </c>
      <c r="E52">
        <v>0.223839029188377</v>
      </c>
      <c r="F52">
        <v>0.47875221659025702</v>
      </c>
      <c r="G52">
        <v>0.51259395876922997</v>
      </c>
      <c r="H52">
        <v>0.35031450063386899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53</v>
      </c>
      <c r="C53">
        <v>1.21894083400896</v>
      </c>
      <c r="D53">
        <v>0.69995158201321295</v>
      </c>
      <c r="E53">
        <v>8.16021901710378E-2</v>
      </c>
      <c r="F53">
        <v>1.0366403964494699</v>
      </c>
      <c r="G53">
        <v>0.66238418325027404</v>
      </c>
      <c r="H53">
        <v>0.117579670480928</v>
      </c>
      <c r="I53" t="s">
        <v>173</v>
      </c>
      <c r="J53" t="s">
        <v>173</v>
      </c>
      <c r="K53" t="s">
        <v>173</v>
      </c>
      <c r="L53" t="s">
        <v>173</v>
      </c>
      <c r="M53" t="s">
        <v>173</v>
      </c>
      <c r="N53" t="s">
        <v>173</v>
      </c>
      <c r="P53" t="str">
        <f t="shared" si="4"/>
        <v>^</v>
      </c>
      <c r="Q53" t="str">
        <f t="shared" si="5"/>
        <v/>
      </c>
      <c r="R53" t="str">
        <f t="shared" si="6"/>
        <v/>
      </c>
      <c r="S53" t="str">
        <f t="shared" si="7"/>
        <v/>
      </c>
    </row>
    <row r="54" spans="1:19" x14ac:dyDescent="0.25">
      <c r="A54">
        <v>53</v>
      </c>
      <c r="B54" t="s">
        <v>51</v>
      </c>
      <c r="C54">
        <v>-0.64803012744381105</v>
      </c>
      <c r="D54">
        <v>0.64281206865834095</v>
      </c>
      <c r="E54">
        <v>0.31339803358770701</v>
      </c>
      <c r="F54">
        <v>-0.66447091201362696</v>
      </c>
      <c r="G54">
        <v>0.59885374604984898</v>
      </c>
      <c r="H54">
        <v>0.26718381686715098</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-0.53427365667808302</v>
      </c>
      <c r="D55">
        <v>0.54389251430303598</v>
      </c>
      <c r="E55">
        <v>0.325944794318061</v>
      </c>
      <c r="F55">
        <v>-0.50525250040519498</v>
      </c>
      <c r="G55">
        <v>0.50674680622694401</v>
      </c>
      <c r="H55">
        <v>0.31873966882446803</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78</v>
      </c>
      <c r="C56">
        <v>-0.48576838907285302</v>
      </c>
      <c r="D56">
        <v>0.53650127872497999</v>
      </c>
      <c r="E56">
        <v>0.36523364438262401</v>
      </c>
      <c r="F56">
        <v>-0.46832724617238902</v>
      </c>
      <c r="G56">
        <v>0.50079589989036999</v>
      </c>
      <c r="H56">
        <v>0.34970281138299403</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68</v>
      </c>
      <c r="C57">
        <v>-0.30247704547869803</v>
      </c>
      <c r="D57">
        <v>0.58733059660654896</v>
      </c>
      <c r="E57">
        <v>0.60655089242034499</v>
      </c>
      <c r="F57">
        <v>-0.23984003911329799</v>
      </c>
      <c r="G57">
        <v>0.54861267022403204</v>
      </c>
      <c r="H57">
        <v>0.66198404888960105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75</v>
      </c>
      <c r="C58">
        <v>-0.764471329920281</v>
      </c>
      <c r="D58">
        <v>0.55843932657072304</v>
      </c>
      <c r="E58">
        <v>0.171017248201421</v>
      </c>
      <c r="F58">
        <v>-0.63660728017180501</v>
      </c>
      <c r="G58">
        <v>0.52050945238886204</v>
      </c>
      <c r="H58">
        <v>0.22131212199662001</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79</v>
      </c>
      <c r="C59">
        <v>-0.475361029209662</v>
      </c>
      <c r="D59">
        <v>0.53893735690835998</v>
      </c>
      <c r="E59">
        <v>0.37775846482096898</v>
      </c>
      <c r="F59">
        <v>-0.41582546080660998</v>
      </c>
      <c r="G59">
        <v>0.50304802699429096</v>
      </c>
      <c r="H59">
        <v>0.40845709800472402</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-0.28933866919443502</v>
      </c>
      <c r="D60">
        <v>0.56197557035041401</v>
      </c>
      <c r="E60">
        <v>0.60665094496837202</v>
      </c>
      <c r="F60">
        <v>-0.22644962440163799</v>
      </c>
      <c r="G60">
        <v>0.52425226699351402</v>
      </c>
      <c r="H60">
        <v>0.66577933728676597</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71</v>
      </c>
      <c r="C61">
        <v>-0.35282991761701499</v>
      </c>
      <c r="D61">
        <v>0.55888046856715901</v>
      </c>
      <c r="E61">
        <v>0.52783423643543803</v>
      </c>
      <c r="F61">
        <v>-0.36979553828581502</v>
      </c>
      <c r="G61">
        <v>0.52130505995990195</v>
      </c>
      <c r="H61">
        <v>0.47809803192941502</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76</v>
      </c>
      <c r="C62">
        <v>-0.27121159205908002</v>
      </c>
      <c r="D62">
        <v>0.55118557636466103</v>
      </c>
      <c r="E62">
        <v>0.62268306223347303</v>
      </c>
      <c r="F62">
        <v>-0.29331708539031998</v>
      </c>
      <c r="G62">
        <v>0.515293817325014</v>
      </c>
      <c r="H62">
        <v>0.56920482340733802</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72</v>
      </c>
      <c r="C63">
        <v>-0.40092284064768802</v>
      </c>
      <c r="D63">
        <v>0.535362553783581</v>
      </c>
      <c r="E63">
        <v>0.45392893756476599</v>
      </c>
      <c r="F63">
        <v>-0.29111583765211801</v>
      </c>
      <c r="G63">
        <v>0.50050333416099901</v>
      </c>
      <c r="H63">
        <v>0.56080505017225601</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82</v>
      </c>
      <c r="C64">
        <v>-0.68547510828427505</v>
      </c>
      <c r="D64">
        <v>0.55221767984074399</v>
      </c>
      <c r="E64">
        <v>0.21449006155453401</v>
      </c>
      <c r="F64">
        <v>-0.64391471798158795</v>
      </c>
      <c r="G64">
        <v>0.51529814651949202</v>
      </c>
      <c r="H64">
        <v>0.21144701236819199</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81</v>
      </c>
      <c r="C65">
        <v>-0.54937043458421897</v>
      </c>
      <c r="D65">
        <v>0.55526443927489999</v>
      </c>
      <c r="E65">
        <v>0.32247469850856503</v>
      </c>
      <c r="F65">
        <v>-0.53223458546761104</v>
      </c>
      <c r="G65">
        <v>0.51907834332340297</v>
      </c>
      <c r="H65">
        <v>0.30520024665015899</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77</v>
      </c>
      <c r="C66">
        <v>-0.321032132892696</v>
      </c>
      <c r="D66">
        <v>0.54842912678615796</v>
      </c>
      <c r="E66">
        <v>0.55830119329996797</v>
      </c>
      <c r="F66">
        <v>-0.29130518138379802</v>
      </c>
      <c r="G66">
        <v>0.51249680634515404</v>
      </c>
      <c r="H66">
        <v>0.56976074561107504</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-0.61376110675250395</v>
      </c>
      <c r="D67">
        <v>0.57211311163943501</v>
      </c>
      <c r="E67">
        <v>0.28336230367464099</v>
      </c>
      <c r="F67">
        <v>-0.60307666315082398</v>
      </c>
      <c r="G67">
        <v>0.532650947945848</v>
      </c>
      <c r="H67">
        <v>0.25754305306501402</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70</v>
      </c>
      <c r="C68">
        <v>-0.26659931242019003</v>
      </c>
      <c r="D68">
        <v>0.58033189830429799</v>
      </c>
      <c r="E68">
        <v>0.64595333421010104</v>
      </c>
      <c r="F68">
        <v>-0.22523460154420299</v>
      </c>
      <c r="G68">
        <v>0.53903472129455299</v>
      </c>
      <c r="H68">
        <v>0.67605822477757205</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73</v>
      </c>
      <c r="C69">
        <v>-1.0092128805732901</v>
      </c>
      <c r="D69">
        <v>0.84447947533557599</v>
      </c>
      <c r="E69">
        <v>0.23205931463599799</v>
      </c>
      <c r="F69">
        <v>-0.69080320645895699</v>
      </c>
      <c r="G69">
        <v>0.77029529530961205</v>
      </c>
      <c r="H69">
        <v>0.36982399508861002</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69</v>
      </c>
      <c r="C70">
        <v>-1.5626898800602</v>
      </c>
      <c r="D70">
        <v>0.66547182467831401</v>
      </c>
      <c r="E70">
        <v>1.88621862333915E-2</v>
      </c>
      <c r="F70">
        <v>-1.35280153356372</v>
      </c>
      <c r="G70">
        <v>0.612969913583854</v>
      </c>
      <c r="H70">
        <v>2.73166883656581E-2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83</v>
      </c>
      <c r="C71">
        <v>0.91360105269057401</v>
      </c>
      <c r="D71">
        <v>1.1814200364826499</v>
      </c>
      <c r="E71">
        <v>0.43934037920749702</v>
      </c>
      <c r="F71">
        <v>0.76390684534103404</v>
      </c>
      <c r="G71">
        <v>1.1262057839897801</v>
      </c>
      <c r="H71">
        <v>0.49758067572007703</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506</v>
      </c>
      <c r="C72">
        <v>-4.1061722911686999E-2</v>
      </c>
      <c r="D72">
        <v>5.1842225634790101E-2</v>
      </c>
      <c r="E72">
        <v>0.42833053177119401</v>
      </c>
      <c r="F72">
        <v>-2.2060003060268601E-2</v>
      </c>
      <c r="G72">
        <v>4.4998286206879401E-2</v>
      </c>
      <c r="H72">
        <v>0.62396339914363996</v>
      </c>
      <c r="I72">
        <v>-5.1813271841338403E-2</v>
      </c>
      <c r="J72">
        <v>5.1399774595569998E-2</v>
      </c>
      <c r="K72">
        <v>0.313432989772644</v>
      </c>
      <c r="L72">
        <v>-3.2313206975612997E-2</v>
      </c>
      <c r="M72">
        <v>4.4640964180320798E-2</v>
      </c>
      <c r="N72">
        <v>0.46915996025374002</v>
      </c>
      <c r="P72" t="str">
        <f t="shared" si="4"/>
        <v/>
      </c>
      <c r="Q72" t="str">
        <f t="shared" si="5"/>
        <v/>
      </c>
      <c r="R72" t="str">
        <f t="shared" si="6"/>
        <v/>
      </c>
      <c r="S72" t="str">
        <f t="shared" si="7"/>
        <v/>
      </c>
    </row>
    <row r="73" spans="1:19" x14ac:dyDescent="0.25">
      <c r="B73" t="s">
        <v>507</v>
      </c>
      <c r="C73">
        <v>-2.3867271589004899E-2</v>
      </c>
      <c r="D73">
        <v>5.7529019702945002E-2</v>
      </c>
      <c r="E73">
        <v>0.67823443588896204</v>
      </c>
      <c r="F73">
        <v>-9.2190025400082296E-3</v>
      </c>
      <c r="G73">
        <v>4.9163075345896597E-2</v>
      </c>
      <c r="H73">
        <v>0.85125385859513603</v>
      </c>
      <c r="I73">
        <v>-3.1734805204011597E-2</v>
      </c>
      <c r="J73">
        <v>5.7023075227543699E-2</v>
      </c>
      <c r="K73">
        <v>0.57785155034104496</v>
      </c>
      <c r="L73">
        <v>-2.0926113767783801E-2</v>
      </c>
      <c r="M73">
        <v>4.8696856488717799E-2</v>
      </c>
      <c r="N73">
        <v>0.66739783017482501</v>
      </c>
      <c r="P73" t="str">
        <f t="shared" si="4"/>
        <v/>
      </c>
      <c r="Q73" t="str">
        <f t="shared" si="5"/>
        <v/>
      </c>
      <c r="R73" t="str">
        <f t="shared" si="6"/>
        <v/>
      </c>
      <c r="S73" t="str">
        <f t="shared" si="7"/>
        <v/>
      </c>
    </row>
    <row r="74" spans="1:19" x14ac:dyDescent="0.25">
      <c r="B74" t="s">
        <v>508</v>
      </c>
      <c r="C74">
        <v>2.0464893966049901E-2</v>
      </c>
      <c r="D74">
        <v>5.2388063677875199E-2</v>
      </c>
      <c r="E74">
        <v>0.69606306147404096</v>
      </c>
      <c r="F74">
        <v>1.9232592566007699E-2</v>
      </c>
      <c r="G74">
        <v>4.6009433520075103E-2</v>
      </c>
      <c r="H74">
        <v>0.67593679833526898</v>
      </c>
      <c r="I74">
        <v>1.0411634177617399E-2</v>
      </c>
      <c r="J74">
        <v>5.1936683959523097E-2</v>
      </c>
      <c r="K74">
        <v>0.841114717550559</v>
      </c>
      <c r="L74">
        <v>7.0761499336046202E-3</v>
      </c>
      <c r="M74">
        <v>4.5599565768414202E-2</v>
      </c>
      <c r="N74">
        <v>0.87667925388421097</v>
      </c>
      <c r="P74" t="str">
        <f t="shared" si="4"/>
        <v/>
      </c>
      <c r="Q74" t="str">
        <f t="shared" si="5"/>
        <v/>
      </c>
      <c r="R74" t="str">
        <f t="shared" si="6"/>
        <v/>
      </c>
      <c r="S74"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B27" zoomScaleNormal="100" workbookViewId="0">
      <selection activeCell="C35" sqref="C35:L35"/>
    </sheetView>
  </sheetViews>
  <sheetFormatPr defaultRowHeight="15" x14ac:dyDescent="0.25"/>
  <cols>
    <col min="1" max="1" width="14.140625" style="11" bestFit="1" customWidth="1"/>
    <col min="2" max="2" width="43" style="87"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5" t="s">
        <v>608</v>
      </c>
      <c r="B1" s="95"/>
      <c r="C1" s="95"/>
      <c r="D1" s="95"/>
      <c r="E1" s="95"/>
      <c r="F1" s="95"/>
      <c r="G1" s="95"/>
      <c r="H1" s="95"/>
      <c r="I1" s="95"/>
      <c r="J1" s="95"/>
      <c r="K1" s="95"/>
      <c r="L1" s="95"/>
    </row>
    <row r="2" spans="1:19" ht="18.75" x14ac:dyDescent="0.3">
      <c r="A2" s="96" t="s">
        <v>609</v>
      </c>
      <c r="B2" s="96"/>
      <c r="C2" s="96"/>
      <c r="D2" s="96"/>
      <c r="E2" s="96"/>
      <c r="F2" s="96"/>
      <c r="G2" s="96"/>
      <c r="H2" s="96"/>
      <c r="I2" s="96"/>
      <c r="J2" s="96"/>
      <c r="K2" s="96"/>
      <c r="L2" s="96"/>
    </row>
    <row r="3" spans="1:19" x14ac:dyDescent="0.25">
      <c r="C3" s="97" t="s">
        <v>607</v>
      </c>
      <c r="D3" s="98"/>
      <c r="E3" s="97" t="s">
        <v>123</v>
      </c>
      <c r="F3" s="98"/>
      <c r="G3" s="97" t="s">
        <v>606</v>
      </c>
      <c r="H3" s="98"/>
      <c r="I3" s="97" t="s">
        <v>0</v>
      </c>
      <c r="J3" s="98"/>
      <c r="K3" s="97" t="s">
        <v>2</v>
      </c>
      <c r="L3" s="98"/>
    </row>
    <row r="4" spans="1:19" x14ac:dyDescent="0.25">
      <c r="A4" s="79" t="s">
        <v>17</v>
      </c>
      <c r="B4" s="88" t="s">
        <v>605</v>
      </c>
      <c r="C4" s="80" t="s">
        <v>604</v>
      </c>
      <c r="D4" s="81" t="s">
        <v>603</v>
      </c>
      <c r="E4" s="80" t="s">
        <v>604</v>
      </c>
      <c r="F4" s="81" t="s">
        <v>603</v>
      </c>
      <c r="G4" s="80" t="s">
        <v>604</v>
      </c>
      <c r="H4" s="81" t="s">
        <v>603</v>
      </c>
      <c r="I4" s="80" t="s">
        <v>604</v>
      </c>
      <c r="J4" s="81" t="s">
        <v>603</v>
      </c>
      <c r="K4" s="80" t="s">
        <v>604</v>
      </c>
      <c r="L4" s="81" t="s">
        <v>603</v>
      </c>
      <c r="M4" s="11" t="s">
        <v>19</v>
      </c>
    </row>
    <row r="5" spans="1:19" x14ac:dyDescent="0.25">
      <c r="A5" s="82" t="s">
        <v>602</v>
      </c>
      <c r="B5" s="89" t="s">
        <v>601</v>
      </c>
      <c r="C5" s="83" t="str">
        <f>FIXED(VLOOKUP($M5,'Full Sample by BMI Level'!$A:$AH,3,0),3)</f>
        <v>12.607</v>
      </c>
      <c r="D5" s="84" t="str">
        <f>FIXED(VLOOKUP($M5,'Full Sample by BMI Level'!$A:$AH,4,0),3)</f>
        <v>17.537</v>
      </c>
      <c r="E5" s="83" t="str">
        <f>FIXED(VLOOKUP($M5,'Full Sample by BMI Level'!$A:$AH,31,0),3)</f>
        <v>11.330</v>
      </c>
      <c r="F5" s="84" t="str">
        <f>FIXED(VLOOKUP($M5,'Full Sample by BMI Level'!$A:$AH,32,0),3)</f>
        <v>14.036</v>
      </c>
      <c r="G5" s="83" t="str">
        <f>FIXED(VLOOKUP($M5,'Full Sample by BMI Level'!$A:$AH,10,0),3)</f>
        <v>11.419</v>
      </c>
      <c r="H5" s="84" t="str">
        <f>FIXED(VLOOKUP($M5,'Full Sample by BMI Level'!$A:$AH,11,0),3)</f>
        <v>15.932</v>
      </c>
      <c r="I5" s="83" t="str">
        <f>FIXED(VLOOKUP($M5,'Full Sample by BMI Level'!$A:$AH,17,0),3)</f>
        <v>12.907</v>
      </c>
      <c r="J5" s="84" t="str">
        <f>FIXED(VLOOKUP($M5,'Full Sample by BMI Level'!$A:$AH,18,0),3)</f>
        <v>17.344</v>
      </c>
      <c r="K5" s="83" t="str">
        <f>FIXED(VLOOKUP($M5,'Full Sample by BMI Level'!$A:$AH,24,0),3)</f>
        <v>14.675</v>
      </c>
      <c r="L5" s="84" t="str">
        <f>FIXED(VLOOKUP($M5,'Full Sample by BMI Level'!$A:$AH,25,0),3)</f>
        <v>20.541</v>
      </c>
      <c r="M5" s="11" t="s">
        <v>524</v>
      </c>
    </row>
    <row r="6" spans="1:19" x14ac:dyDescent="0.25">
      <c r="A6" s="82" t="s">
        <v>523</v>
      </c>
      <c r="B6" s="89" t="s">
        <v>600</v>
      </c>
      <c r="C6" s="83" t="str">
        <f>FIXED(VLOOKUP($M6,'Full Sample by BMI Level'!$A:$AH,3,0),3)</f>
        <v>26.759</v>
      </c>
      <c r="D6" s="84" t="str">
        <f>FIXED(VLOOKUP($M6,'Full Sample by BMI Level'!$A:$AH,4,0),3)</f>
        <v>6.607</v>
      </c>
      <c r="E6" s="83" t="str">
        <f>FIXED(VLOOKUP($M6,'Full Sample by BMI Level'!$A:$AH,31,0),3)</f>
        <v>17.535</v>
      </c>
      <c r="F6" s="84" t="str">
        <f>FIXED(VLOOKUP($M6,'Full Sample by BMI Level'!$A:$AH,32,0),3)</f>
        <v>1.017</v>
      </c>
      <c r="G6" s="83" t="str">
        <f>FIXED(VLOOKUP($M6,'Full Sample by BMI Level'!$A:$AH,10,0),3)</f>
        <v>22.091</v>
      </c>
      <c r="H6" s="84" t="str">
        <f>FIXED(VLOOKUP($M6,'Full Sample by BMI Level'!$A:$AH,11,0),3)</f>
        <v>1.700</v>
      </c>
      <c r="I6" s="83" t="str">
        <f>FIXED(VLOOKUP($M6,'Full Sample by BMI Level'!$A:$AH,17,0),3)</f>
        <v>27.212</v>
      </c>
      <c r="J6" s="84" t="str">
        <f>FIXED(VLOOKUP($M6,'Full Sample by BMI Level'!$A:$AH,18,0),3)</f>
        <v>1.476</v>
      </c>
      <c r="K6" s="83" t="str">
        <f>FIXED(VLOOKUP($M6,'Full Sample by BMI Level'!$A:$AH,24,0),3)</f>
        <v>36.124</v>
      </c>
      <c r="L6" s="84" t="str">
        <f>FIXED(VLOOKUP($M6,'Full Sample by BMI Level'!$A:$AH,25,0),3)</f>
        <v>5.753</v>
      </c>
      <c r="M6" s="11" t="s">
        <v>523</v>
      </c>
      <c r="P6" s="11" t="s">
        <v>123</v>
      </c>
      <c r="Q6" s="11" t="s">
        <v>606</v>
      </c>
      <c r="R6" s="11" t="s">
        <v>0</v>
      </c>
      <c r="S6" s="11" t="s">
        <v>2</v>
      </c>
    </row>
    <row r="7" spans="1:19" x14ac:dyDescent="0.25">
      <c r="A7" s="82" t="s">
        <v>599</v>
      </c>
      <c r="B7" s="90" t="s">
        <v>598</v>
      </c>
      <c r="C7" s="83" t="str">
        <f>FIXED(VLOOKUP($M7,'Full Sample by BMI Level'!$A:$AH,3,0),3)</f>
        <v>0.026</v>
      </c>
      <c r="D7" s="84" t="str">
        <f>FIXED(VLOOKUP($M7,'Full Sample by BMI Level'!$A:$AH,4,0),3)</f>
        <v>0.158</v>
      </c>
      <c r="E7" s="83"/>
      <c r="F7" s="84"/>
      <c r="G7" s="83"/>
      <c r="H7" s="84"/>
      <c r="I7" s="83"/>
      <c r="J7" s="84"/>
      <c r="K7" s="83"/>
      <c r="L7" s="84"/>
      <c r="M7" s="11" t="s">
        <v>120</v>
      </c>
      <c r="O7" s="11" t="s">
        <v>123</v>
      </c>
    </row>
    <row r="8" spans="1:19" x14ac:dyDescent="0.25">
      <c r="A8" s="82" t="s">
        <v>597</v>
      </c>
      <c r="B8" s="89" t="s">
        <v>596</v>
      </c>
      <c r="C8" s="83" t="str">
        <f>FIXED(VLOOKUP($M8,'Full Sample by BMI Level'!$A:$AH,3,0),3)</f>
        <v>0.463</v>
      </c>
      <c r="D8" s="84" t="str">
        <f>FIXED(VLOOKUP($M8,'Full Sample by BMI Level'!$A:$AH,4,0),3)</f>
        <v>0.499</v>
      </c>
      <c r="E8" s="83"/>
      <c r="F8" s="84"/>
      <c r="G8" s="83"/>
      <c r="H8" s="84"/>
      <c r="I8" s="83"/>
      <c r="J8" s="84"/>
      <c r="K8" s="83"/>
      <c r="L8" s="84"/>
      <c r="M8" s="11" t="s">
        <v>521</v>
      </c>
      <c r="O8" s="11" t="s">
        <v>606</v>
      </c>
      <c r="P8" s="11">
        <f>((E5-G5)/(SQRT(((F5^2)/E55)+((H5^2)/G55))))</f>
        <v>-0.12112946950439071</v>
      </c>
    </row>
    <row r="9" spans="1:19" x14ac:dyDescent="0.25">
      <c r="A9" s="82" t="s">
        <v>595</v>
      </c>
      <c r="B9" s="89" t="s">
        <v>594</v>
      </c>
      <c r="C9" s="83" t="str">
        <f>FIXED(VLOOKUP($M9,'Full Sample by BMI Level'!$A:$AH,3,0),3)</f>
        <v>0.268</v>
      </c>
      <c r="D9" s="84" t="str">
        <f>FIXED(VLOOKUP($M9,'Full Sample by BMI Level'!$A:$AH,4,0),3)</f>
        <v>0.443</v>
      </c>
      <c r="E9" s="83"/>
      <c r="F9" s="84"/>
      <c r="G9" s="83"/>
      <c r="H9" s="84"/>
      <c r="I9" s="83"/>
      <c r="J9" s="84"/>
      <c r="K9" s="83"/>
      <c r="L9" s="84"/>
      <c r="M9" s="11" t="s">
        <v>10</v>
      </c>
      <c r="O9" s="11" t="s">
        <v>0</v>
      </c>
      <c r="P9" s="11">
        <f>(E5-I5)/(SQRT(((F5^2)/E55)+((J5^2)/I55)))</f>
        <v>-2.0751493121983455</v>
      </c>
      <c r="Q9" s="11">
        <f>((G5-I5)/(SQRT(((H5^2)/G55)+((J5^2)/I55))))</f>
        <v>-4.4935257601196366</v>
      </c>
    </row>
    <row r="10" spans="1:19" x14ac:dyDescent="0.25">
      <c r="A10" s="82" t="s">
        <v>593</v>
      </c>
      <c r="B10" s="89" t="s">
        <v>592</v>
      </c>
      <c r="C10" s="83" t="str">
        <f>FIXED(VLOOKUP($M10,'Full Sample by BMI Level'!$A:$AH,3,0),3)</f>
        <v>0.243</v>
      </c>
      <c r="D10" s="84" t="str">
        <f>FIXED(VLOOKUP($M10,'Full Sample by BMI Level'!$A:$AH,4,0),3)</f>
        <v>0.429</v>
      </c>
      <c r="E10" s="83"/>
      <c r="F10" s="84"/>
      <c r="G10" s="83"/>
      <c r="H10" s="84"/>
      <c r="I10" s="83"/>
      <c r="J10" s="84"/>
      <c r="K10" s="83"/>
      <c r="L10" s="84"/>
      <c r="M10" s="11" t="s">
        <v>12</v>
      </c>
      <c r="O10" s="11" t="s">
        <v>2</v>
      </c>
      <c r="P10" s="11">
        <f>(E5-K5)/(SQRT(((F5^2)/E55)+((L5^2)/K55)))</f>
        <v>-4.2555931291670763</v>
      </c>
      <c r="Q10" s="11">
        <f>(G5-K5)/(SQRT(((H5^2)/G55)+((L5^2)/K55)))</f>
        <v>-8.4077068058975524</v>
      </c>
      <c r="R10" s="11">
        <f>((I5-K5)/(SQRT(((J5^2)/I55)+((L5^2)/K55))))</f>
        <v>-4.0815950431794992</v>
      </c>
    </row>
    <row r="11" spans="1:19" x14ac:dyDescent="0.25">
      <c r="A11" s="82" t="s">
        <v>506</v>
      </c>
      <c r="B11" s="90" t="s">
        <v>591</v>
      </c>
      <c r="C11" s="83" t="str">
        <f>FIXED(VLOOKUP($M11,'Full Sample by BMI Level'!$A:$AH,3,0),3)</f>
        <v>0.427</v>
      </c>
      <c r="D11" s="84" t="str">
        <f>FIXED(VLOOKUP($M11,'Full Sample by BMI Level'!$A:$AH,4,0),3)</f>
        <v>0.495</v>
      </c>
      <c r="E11" s="83" t="str">
        <f>FIXED(VLOOKUP($M11,'Full Sample by BMI Level'!$A:$AH,31,0),3)</f>
        <v>0.092</v>
      </c>
      <c r="F11" s="84" t="str">
        <f>FIXED(VLOOKUP($M11,'Full Sample by BMI Level'!$A:$AH,32,0),3)</f>
        <v>0.289</v>
      </c>
      <c r="G11" s="83" t="str">
        <f>FIXED(VLOOKUP($M11,'Full Sample by BMI Level'!$A:$AH,10,0),3)</f>
        <v>0.228</v>
      </c>
      <c r="H11" s="84" t="str">
        <f>FIXED(VLOOKUP($M11,'Full Sample by BMI Level'!$A:$AH,11,0),3)</f>
        <v>0.420</v>
      </c>
      <c r="I11" s="83" t="str">
        <f>FIXED(VLOOKUP($M11,'Full Sample by BMI Level'!$A:$AH,17,0),3)</f>
        <v>0.502</v>
      </c>
      <c r="J11" s="84" t="str">
        <f>FIXED(VLOOKUP($M11,'Full Sample by BMI Level'!$A:$AH,18,0),3)</f>
        <v>0.500</v>
      </c>
      <c r="K11" s="83" t="str">
        <f>FIXED(VLOOKUP($M11,'Full Sample by BMI Level'!$A:$AH,24,0),3)</f>
        <v>0.757</v>
      </c>
      <c r="L11" s="84" t="str">
        <f>FIXED(VLOOKUP($M11,'Full Sample by BMI Level'!$A:$AH,25,0),3)</f>
        <v>0.429</v>
      </c>
      <c r="M11" s="11" t="s">
        <v>506</v>
      </c>
    </row>
    <row r="12" spans="1:19" x14ac:dyDescent="0.25">
      <c r="A12" s="82" t="s">
        <v>507</v>
      </c>
      <c r="B12" s="90" t="s">
        <v>590</v>
      </c>
      <c r="C12" s="83" t="str">
        <f>FIXED(VLOOKUP($M12,'Full Sample by BMI Level'!$A:$AH,3,0),3)</f>
        <v>0.166</v>
      </c>
      <c r="D12" s="84" t="str">
        <f>FIXED(VLOOKUP($M12,'Full Sample by BMI Level'!$A:$AH,4,0),3)</f>
        <v>0.372</v>
      </c>
      <c r="E12" s="83" t="str">
        <f>FIXED(VLOOKUP($M12,'Full Sample by BMI Level'!$A:$AH,31,0),3)</f>
        <v>0.488</v>
      </c>
      <c r="F12" s="84" t="str">
        <f>FIXED(VLOOKUP($M12,'Full Sample by BMI Level'!$A:$AH,32,0),3)</f>
        <v>0.501</v>
      </c>
      <c r="G12" s="83" t="str">
        <f>FIXED(VLOOKUP($M12,'Full Sample by BMI Level'!$A:$AH,10,0),3)</f>
        <v>0.283</v>
      </c>
      <c r="H12" s="84" t="str">
        <f>FIXED(VLOOKUP($M12,'Full Sample by BMI Level'!$A:$AH,11,0),3)</f>
        <v>0.451</v>
      </c>
      <c r="I12" s="83" t="str">
        <f>FIXED(VLOOKUP($M12,'Full Sample by BMI Level'!$A:$AH,17,0),3)</f>
        <v>0.075</v>
      </c>
      <c r="J12" s="84" t="str">
        <f>FIXED(VLOOKUP($M12,'Full Sample by BMI Level'!$A:$AH,18,0),3)</f>
        <v>0.264</v>
      </c>
      <c r="K12" s="83" t="str">
        <f>FIXED(VLOOKUP($M12,'Full Sample by BMI Level'!$A:$AH,24,0),3)</f>
        <v>0.009</v>
      </c>
      <c r="L12" s="84" t="str">
        <f>FIXED(VLOOKUP($M12,'Full Sample by BMI Level'!$A:$AH,25,0),3)</f>
        <v>0.093</v>
      </c>
      <c r="M12" s="11" t="s">
        <v>507</v>
      </c>
    </row>
    <row r="13" spans="1:19" x14ac:dyDescent="0.25">
      <c r="A13" s="82" t="s">
        <v>508</v>
      </c>
      <c r="B13" s="90" t="s">
        <v>589</v>
      </c>
      <c r="C13" s="83" t="str">
        <f>FIXED(VLOOKUP($M13,'Full Sample by BMI Level'!$A:$AH,3,0),3)</f>
        <v>0.217</v>
      </c>
      <c r="D13" s="84" t="str">
        <f>FIXED(VLOOKUP($M13,'Full Sample by BMI Level'!$A:$AH,4,0),3)</f>
        <v>0.412</v>
      </c>
      <c r="E13" s="83" t="str">
        <f>FIXED(VLOOKUP($M13,'Full Sample by BMI Level'!$A:$AH,31,0),3)</f>
        <v>0.161</v>
      </c>
      <c r="F13" s="84" t="str">
        <f>FIXED(VLOOKUP($M13,'Full Sample by BMI Level'!$A:$AH,32,0),3)</f>
        <v>0.368</v>
      </c>
      <c r="G13" s="83" t="str">
        <f>FIXED(VLOOKUP($M13,'Full Sample by BMI Level'!$A:$AH,10,0),3)</f>
        <v>0.276</v>
      </c>
      <c r="H13" s="84" t="str">
        <f>FIXED(VLOOKUP($M13,'Full Sample by BMI Level'!$A:$AH,11,0),3)</f>
        <v>0.447</v>
      </c>
      <c r="I13" s="83" t="str">
        <f>FIXED(VLOOKUP($M13,'Full Sample by BMI Level'!$A:$AH,17,0),3)</f>
        <v>0.235</v>
      </c>
      <c r="J13" s="84" t="str">
        <f>FIXED(VLOOKUP($M13,'Full Sample by BMI Level'!$A:$AH,18,0),3)</f>
        <v>0.424</v>
      </c>
      <c r="K13" s="83" t="str">
        <f>FIXED(VLOOKUP($M13,'Full Sample by BMI Level'!$A:$AH,24,0),3)</f>
        <v>0.091</v>
      </c>
      <c r="L13" s="84" t="str">
        <f>FIXED(VLOOKUP($M13,'Full Sample by BMI Level'!$A:$AH,25,0),3)</f>
        <v>0.288</v>
      </c>
      <c r="M13" s="11" t="s">
        <v>508</v>
      </c>
    </row>
    <row r="14" spans="1:19" x14ac:dyDescent="0.25">
      <c r="A14" s="82" t="s">
        <v>514</v>
      </c>
      <c r="B14" s="90" t="s">
        <v>588</v>
      </c>
      <c r="C14" s="83" t="str">
        <f>FIXED(VLOOKUP($M14,'Full Sample by BMI Level'!$A:$AH,3,0),3)</f>
        <v>0.190</v>
      </c>
      <c r="D14" s="84" t="str">
        <f>FIXED(VLOOKUP($M14,'Full Sample by BMI Level'!$A:$AH,4,0),3)</f>
        <v>0.393</v>
      </c>
      <c r="E14" s="83" t="str">
        <f>FIXED(VLOOKUP($M14,'Full Sample by BMI Level'!$A:$AH,31,0),3)</f>
        <v>0.258</v>
      </c>
      <c r="F14" s="84" t="str">
        <f>FIXED(VLOOKUP($M14,'Full Sample by BMI Level'!$A:$AH,32,0),3)</f>
        <v>0.438</v>
      </c>
      <c r="G14" s="83" t="str">
        <f>FIXED(VLOOKUP($M14,'Full Sample by BMI Level'!$A:$AH,10,0),3)</f>
        <v>0.213</v>
      </c>
      <c r="H14" s="84" t="str">
        <f>FIXED(VLOOKUP($M14,'Full Sample by BMI Level'!$A:$AH,11,0),3)</f>
        <v>0.410</v>
      </c>
      <c r="I14" s="83" t="str">
        <f>FIXED(VLOOKUP($M14,'Full Sample by BMI Level'!$A:$AH,17,0),3)</f>
        <v>0.188</v>
      </c>
      <c r="J14" s="84" t="str">
        <f>FIXED(VLOOKUP($M14,'Full Sample by BMI Level'!$A:$AH,18,0),3)</f>
        <v>0.390</v>
      </c>
      <c r="K14" s="83" t="str">
        <f>FIXED(VLOOKUP($M14,'Full Sample by BMI Level'!$A:$AH,24,0),3)</f>
        <v>0.143</v>
      </c>
      <c r="L14" s="84" t="str">
        <f>FIXED(VLOOKUP($M14,'Full Sample by BMI Level'!$A:$AH,25,0),3)</f>
        <v>0.350</v>
      </c>
      <c r="M14" s="11" t="s">
        <v>514</v>
      </c>
    </row>
    <row r="15" spans="1:19" x14ac:dyDescent="0.25">
      <c r="A15" s="82" t="s">
        <v>31</v>
      </c>
      <c r="B15" s="89" t="s">
        <v>587</v>
      </c>
      <c r="C15" s="83" t="str">
        <f>FIXED(VLOOKUP($M15,'Full Sample by BMI Level'!$A:$AH,3,0),3)</f>
        <v>22.796</v>
      </c>
      <c r="D15" s="84" t="str">
        <f>FIXED(VLOOKUP($M15,'Full Sample by BMI Level'!$A:$AH,4,0),3)</f>
        <v>3.545</v>
      </c>
      <c r="E15" s="83" t="str">
        <f>FIXED(VLOOKUP($M15,'Full Sample by BMI Level'!$A:$AH,31,0),3)</f>
        <v>21.440</v>
      </c>
      <c r="F15" s="84" t="str">
        <f>FIXED(VLOOKUP($M15,'Full Sample by BMI Level'!$A:$AH,32,0),3)</f>
        <v>3.550</v>
      </c>
      <c r="G15" s="83" t="str">
        <f>FIXED(VLOOKUP($M15,'Full Sample by BMI Level'!$A:$AH,10,0),3)</f>
        <v>22.123</v>
      </c>
      <c r="H15" s="84" t="str">
        <f>FIXED(VLOOKUP($M15,'Full Sample by BMI Level'!$A:$AH,11,0),3)</f>
        <v>3.392</v>
      </c>
      <c r="I15" s="83" t="str">
        <f>FIXED(VLOOKUP($M15,'Full Sample by BMI Level'!$A:$AH,17,0),3)</f>
        <v>23.180</v>
      </c>
      <c r="J15" s="84" t="str">
        <f>FIXED(VLOOKUP($M15,'Full Sample by BMI Level'!$A:$AH,18,0),3)</f>
        <v>3.505</v>
      </c>
      <c r="K15" s="83" t="str">
        <f>FIXED(VLOOKUP($M15,'Full Sample by BMI Level'!$A:$AH,24,0),3)</f>
        <v>23.796</v>
      </c>
      <c r="L15" s="84" t="str">
        <f>FIXED(VLOOKUP($M15,'Full Sample by BMI Level'!$A:$AH,25,0),3)</f>
        <v>3.560</v>
      </c>
      <c r="M15" s="11" t="s">
        <v>31</v>
      </c>
    </row>
    <row r="16" spans="1:19" x14ac:dyDescent="0.25">
      <c r="A16" s="82" t="s">
        <v>176</v>
      </c>
      <c r="B16" s="90" t="s">
        <v>586</v>
      </c>
      <c r="C16" s="83" t="str">
        <f>FIXED(VLOOKUP($M16,'Full Sample by BMI Level'!$A:$AH,3,0),3)</f>
        <v>0.578</v>
      </c>
      <c r="D16" s="84" t="str">
        <f>FIXED(VLOOKUP($M16,'Full Sample by BMI Level'!$A:$AH,4,0),3)</f>
        <v>0.494</v>
      </c>
      <c r="E16" s="83" t="str">
        <f>FIXED(VLOOKUP($M16,'Full Sample by BMI Level'!$A:$AH,31,0),3)</f>
        <v>0.389</v>
      </c>
      <c r="F16" s="84" t="str">
        <f>FIXED(VLOOKUP($M16,'Full Sample by BMI Level'!$A:$AH,32,0),3)</f>
        <v>0.488</v>
      </c>
      <c r="G16" s="83" t="str">
        <f>FIXED(VLOOKUP($M16,'Full Sample by BMI Level'!$A:$AH,10,0),3)</f>
        <v>0.497</v>
      </c>
      <c r="H16" s="84" t="str">
        <f>FIXED(VLOOKUP($M16,'Full Sample by BMI Level'!$A:$AH,11,0),3)</f>
        <v>0.500</v>
      </c>
      <c r="I16" s="83" t="str">
        <f>FIXED(VLOOKUP($M16,'Full Sample by BMI Level'!$A:$AH,17,0),3)</f>
        <v>0.631</v>
      </c>
      <c r="J16" s="84" t="str">
        <f>FIXED(VLOOKUP($M16,'Full Sample by BMI Level'!$A:$AH,18,0),3)</f>
        <v>0.482</v>
      </c>
      <c r="K16" s="83" t="str">
        <f>FIXED(VLOOKUP($M16,'Full Sample by BMI Level'!$A:$AH,24,0),3)</f>
        <v>0.693</v>
      </c>
      <c r="L16" s="84" t="str">
        <f>FIXED(VLOOKUP($M16,'Full Sample by BMI Level'!$A:$AH,25,0),3)</f>
        <v>0.461</v>
      </c>
      <c r="M16" s="11" t="s">
        <v>176</v>
      </c>
    </row>
    <row r="17" spans="1:13" x14ac:dyDescent="0.25">
      <c r="A17" s="82" t="s">
        <v>89</v>
      </c>
      <c r="B17" s="89" t="s">
        <v>585</v>
      </c>
      <c r="C17" s="83" t="str">
        <f>FIXED(VLOOKUP($M17,'Full Sample by BMI Level'!$A:$AH,3,0),3)</f>
        <v>0.499</v>
      </c>
      <c r="D17" s="84" t="str">
        <f>FIXED(VLOOKUP($M17,'Full Sample by BMI Level'!$A:$AH,4,0),3)</f>
        <v>0.500</v>
      </c>
      <c r="E17" s="83" t="str">
        <f>FIXED(VLOOKUP($M17,'Full Sample by BMI Level'!$A:$AH,31,0),3)</f>
        <v>0.688</v>
      </c>
      <c r="F17" s="84" t="str">
        <f>FIXED(VLOOKUP($M17,'Full Sample by BMI Level'!$A:$AH,32,0),3)</f>
        <v>0.464</v>
      </c>
      <c r="G17" s="83" t="str">
        <f>FIXED(VLOOKUP($M17,'Full Sample by BMI Level'!$A:$AH,10,0),3)</f>
        <v>0.487</v>
      </c>
      <c r="H17" s="84" t="str">
        <f>FIXED(VLOOKUP($M17,'Full Sample by BMI Level'!$A:$AH,11,0),3)</f>
        <v>0.500</v>
      </c>
      <c r="I17" s="83" t="str">
        <f>FIXED(VLOOKUP($M17,'Full Sample by BMI Level'!$A:$AH,17,0),3)</f>
        <v>0.431</v>
      </c>
      <c r="J17" s="84" t="str">
        <f>FIXED(VLOOKUP($M17,'Full Sample by BMI Level'!$A:$AH,18,0),3)</f>
        <v>0.495</v>
      </c>
      <c r="K17" s="83" t="str">
        <f>FIXED(VLOOKUP($M17,'Full Sample by BMI Level'!$A:$AH,24,0),3)</f>
        <v>0.575</v>
      </c>
      <c r="L17" s="84" t="str">
        <f>FIXED(VLOOKUP($M17,'Full Sample by BMI Level'!$A:$AH,25,0),3)</f>
        <v>0.494</v>
      </c>
      <c r="M17" s="11" t="s">
        <v>127</v>
      </c>
    </row>
    <row r="18" spans="1:13" x14ac:dyDescent="0.25">
      <c r="A18" s="82" t="s">
        <v>584</v>
      </c>
      <c r="B18" s="89" t="s">
        <v>583</v>
      </c>
      <c r="C18" s="83" t="str">
        <f>FIXED(VLOOKUP($M18,'Full Sample by BMI Level'!$A:$AH,3,0),3)</f>
        <v>0.501</v>
      </c>
      <c r="D18" s="84" t="str">
        <f>FIXED(VLOOKUP($M18,'Full Sample by BMI Level'!$A:$AH,4,0),3)</f>
        <v>0.500</v>
      </c>
      <c r="E18" s="83" t="str">
        <f>FIXED(VLOOKUP($M18,'Full Sample by BMI Level'!$A:$AH,31,0),3)</f>
        <v>0.312</v>
      </c>
      <c r="F18" s="84" t="str">
        <f>FIXED(VLOOKUP($M18,'Full Sample by BMI Level'!$A:$AH,32,0),3)</f>
        <v>0.464</v>
      </c>
      <c r="G18" s="83" t="str">
        <f>FIXED(VLOOKUP($M18,'Full Sample by BMI Level'!$A:$AH,10,0),3)</f>
        <v>0.513</v>
      </c>
      <c r="H18" s="84" t="str">
        <f>FIXED(VLOOKUP($M18,'Full Sample by BMI Level'!$A:$AH,11,0),3)</f>
        <v>0.500</v>
      </c>
      <c r="I18" s="83" t="str">
        <f>FIXED(VLOOKUP($M18,'Full Sample by BMI Level'!$A:$AH,17,0),3)</f>
        <v>0.569</v>
      </c>
      <c r="J18" s="84" t="str">
        <f>FIXED(VLOOKUP($M18,'Full Sample by BMI Level'!$A:$AH,18,0),3)</f>
        <v>0.495</v>
      </c>
      <c r="K18" s="83" t="str">
        <f>FIXED(VLOOKUP($M18,'Full Sample by BMI Level'!$A:$AH,24,0),3)</f>
        <v>0.425</v>
      </c>
      <c r="L18" s="84" t="str">
        <f>FIXED(VLOOKUP($M18,'Full Sample by BMI Level'!$A:$AH,25,0),3)</f>
        <v>0.494</v>
      </c>
      <c r="M18" s="11" t="s">
        <v>522</v>
      </c>
    </row>
    <row r="19" spans="1:13" x14ac:dyDescent="0.25">
      <c r="A19" s="82" t="s">
        <v>582</v>
      </c>
      <c r="B19" s="89" t="s">
        <v>581</v>
      </c>
      <c r="C19" s="83" t="str">
        <f>FIXED(VLOOKUP($M19,'Full Sample by BMI Level'!$A:$AH,3,0),3)</f>
        <v>0.443</v>
      </c>
      <c r="D19" s="84" t="str">
        <f>FIXED(VLOOKUP($M19,'Full Sample by BMI Level'!$A:$AH,4,0),3)</f>
        <v>0.497</v>
      </c>
      <c r="E19" s="83" t="str">
        <f>FIXED(VLOOKUP($M19,'Full Sample by BMI Level'!$A:$AH,31,0),3)</f>
        <v>0.586</v>
      </c>
      <c r="F19" s="84" t="str">
        <f>FIXED(VLOOKUP($M19,'Full Sample by BMI Level'!$A:$AH,32,0),3)</f>
        <v>0.493</v>
      </c>
      <c r="G19" s="83" t="str">
        <f>FIXED(VLOOKUP($M19,'Full Sample by BMI Level'!$A:$AH,10,0),3)</f>
        <v>0.489</v>
      </c>
      <c r="H19" s="84" t="str">
        <f>FIXED(VLOOKUP($M19,'Full Sample by BMI Level'!$A:$AH,11,0),3)</f>
        <v>0.500</v>
      </c>
      <c r="I19" s="83" t="str">
        <f>FIXED(VLOOKUP($M19,'Full Sample by BMI Level'!$A:$AH,17,0),3)</f>
        <v>0.423</v>
      </c>
      <c r="J19" s="84" t="str">
        <f>FIXED(VLOOKUP($M19,'Full Sample by BMI Level'!$A:$AH,18,0),3)</f>
        <v>0.494</v>
      </c>
      <c r="K19" s="83" t="str">
        <f>FIXED(VLOOKUP($M19,'Full Sample by BMI Level'!$A:$AH,24,0),3)</f>
        <v>0.362</v>
      </c>
      <c r="L19" s="84" t="str">
        <f>FIXED(VLOOKUP($M19,'Full Sample by BMI Level'!$A:$AH,25,0),3)</f>
        <v>0.481</v>
      </c>
      <c r="M19" s="11" t="s">
        <v>520</v>
      </c>
    </row>
    <row r="20" spans="1:13" x14ac:dyDescent="0.25">
      <c r="A20" s="82" t="s">
        <v>90</v>
      </c>
      <c r="B20" s="89" t="s">
        <v>580</v>
      </c>
      <c r="C20" s="83" t="str">
        <f>FIXED(VLOOKUP($M20,'Full Sample by BMI Level'!$A:$AH,3,0),3)</f>
        <v>0.365</v>
      </c>
      <c r="D20" s="84" t="str">
        <f>FIXED(VLOOKUP($M20,'Full Sample by BMI Level'!$A:$AH,4,0),3)</f>
        <v>0.481</v>
      </c>
      <c r="E20" s="83" t="str">
        <f>FIXED(VLOOKUP($M20,'Full Sample by BMI Level'!$A:$AH,31,0),3)</f>
        <v>0.276</v>
      </c>
      <c r="F20" s="84" t="str">
        <f>FIXED(VLOOKUP($M20,'Full Sample by BMI Level'!$A:$AH,32,0),3)</f>
        <v>0.448</v>
      </c>
      <c r="G20" s="83" t="str">
        <f>FIXED(VLOOKUP($M20,'Full Sample by BMI Level'!$A:$AH,10,0),3)</f>
        <v>0.341</v>
      </c>
      <c r="H20" s="84" t="str">
        <f>FIXED(VLOOKUP($M20,'Full Sample by BMI Level'!$A:$AH,11,0),3)</f>
        <v>0.474</v>
      </c>
      <c r="I20" s="83" t="str">
        <f>FIXED(VLOOKUP($M20,'Full Sample by BMI Level'!$A:$AH,17,0),3)</f>
        <v>0.371</v>
      </c>
      <c r="J20" s="84" t="str">
        <f>FIXED(VLOOKUP($M20,'Full Sample by BMI Level'!$A:$AH,18,0),3)</f>
        <v>0.483</v>
      </c>
      <c r="K20" s="83" t="str">
        <f>FIXED(VLOOKUP($M20,'Full Sample by BMI Level'!$A:$AH,24,0),3)</f>
        <v>0.413</v>
      </c>
      <c r="L20" s="84" t="str">
        <f>FIXED(VLOOKUP($M20,'Full Sample by BMI Level'!$A:$AH,25,0),3)</f>
        <v>0.492</v>
      </c>
      <c r="M20" s="11" t="s">
        <v>23</v>
      </c>
    </row>
    <row r="21" spans="1:13" x14ac:dyDescent="0.25">
      <c r="A21" s="82" t="s">
        <v>91</v>
      </c>
      <c r="B21" s="89" t="s">
        <v>579</v>
      </c>
      <c r="C21" s="83" t="str">
        <f>FIXED(VLOOKUP($M21,'Full Sample by BMI Level'!$A:$AH,3,0),3)</f>
        <v>0.192</v>
      </c>
      <c r="D21" s="84" t="str">
        <f>FIXED(VLOOKUP($M21,'Full Sample by BMI Level'!$A:$AH,4,0),3)</f>
        <v>0.394</v>
      </c>
      <c r="E21" s="83" t="str">
        <f>FIXED(VLOOKUP($M21,'Full Sample by BMI Level'!$A:$AH,31,0),3)</f>
        <v>0.138</v>
      </c>
      <c r="F21" s="84" t="str">
        <f>FIXED(VLOOKUP($M21,'Full Sample by BMI Level'!$A:$AH,32,0),3)</f>
        <v>0.345</v>
      </c>
      <c r="G21" s="83" t="str">
        <f>FIXED(VLOOKUP($M21,'Full Sample by BMI Level'!$A:$AH,10,0),3)</f>
        <v>0.170</v>
      </c>
      <c r="H21" s="84" t="str">
        <f>FIXED(VLOOKUP($M21,'Full Sample by BMI Level'!$A:$AH,11,0),3)</f>
        <v>0.376</v>
      </c>
      <c r="I21" s="83" t="str">
        <f>FIXED(VLOOKUP($M21,'Full Sample by BMI Level'!$A:$AH,17,0),3)</f>
        <v>0.206</v>
      </c>
      <c r="J21" s="84" t="str">
        <f>FIXED(VLOOKUP($M21,'Full Sample by BMI Level'!$A:$AH,18,0),3)</f>
        <v>0.405</v>
      </c>
      <c r="K21" s="83" t="str">
        <f>FIXED(VLOOKUP($M21,'Full Sample by BMI Level'!$A:$AH,24,0),3)</f>
        <v>0.226</v>
      </c>
      <c r="L21" s="84" t="str">
        <f>FIXED(VLOOKUP($M21,'Full Sample by BMI Level'!$A:$AH,25,0),3)</f>
        <v>0.418</v>
      </c>
      <c r="M21" s="11" t="s">
        <v>24</v>
      </c>
    </row>
    <row r="22" spans="1:13" x14ac:dyDescent="0.25">
      <c r="A22" s="82" t="s">
        <v>578</v>
      </c>
      <c r="B22" s="89" t="s">
        <v>577</v>
      </c>
      <c r="C22" s="83" t="str">
        <f>FIXED(VLOOKUP($M22,'Full Sample by BMI Level'!$A:$AH,3,0),3)</f>
        <v>0.842</v>
      </c>
      <c r="D22" s="84" t="str">
        <f>FIXED(VLOOKUP($M22,'Full Sample by BMI Level'!$A:$AH,4,0),3)</f>
        <v>0.365</v>
      </c>
      <c r="E22" s="83" t="str">
        <f>FIXED(VLOOKUP($M22,'Full Sample by BMI Level'!$A:$AH,31,0),3)</f>
        <v>0.885</v>
      </c>
      <c r="F22" s="84" t="str">
        <f>FIXED(VLOOKUP($M22,'Full Sample by BMI Level'!$A:$AH,32,0),3)</f>
        <v>0.320</v>
      </c>
      <c r="G22" s="83" t="str">
        <f>FIXED(VLOOKUP($M22,'Full Sample by BMI Level'!$A:$AH,10,0),3)</f>
        <v>0.877</v>
      </c>
      <c r="H22" s="84" t="str">
        <f>FIXED(VLOOKUP($M22,'Full Sample by BMI Level'!$A:$AH,11,0),3)</f>
        <v>0.328</v>
      </c>
      <c r="I22" s="83" t="str">
        <f>FIXED(VLOOKUP($M22,'Full Sample by BMI Level'!$A:$AH,17,0),3)</f>
        <v>0.829</v>
      </c>
      <c r="J22" s="84" t="str">
        <f>FIXED(VLOOKUP($M22,'Full Sample by BMI Level'!$A:$AH,18,0),3)</f>
        <v>0.377</v>
      </c>
      <c r="K22" s="83" t="str">
        <f>FIXED(VLOOKUP($M22,'Full Sample by BMI Level'!$A:$AH,24,0),3)</f>
        <v>0.783</v>
      </c>
      <c r="L22" s="84" t="str">
        <f>FIXED(VLOOKUP($M22,'Full Sample by BMI Level'!$A:$AH,25,0),3)</f>
        <v>0.412</v>
      </c>
      <c r="M22" s="11" t="s">
        <v>518</v>
      </c>
    </row>
    <row r="23" spans="1:13" x14ac:dyDescent="0.25">
      <c r="A23" s="82" t="s">
        <v>92</v>
      </c>
      <c r="B23" s="89" t="s">
        <v>576</v>
      </c>
      <c r="C23" s="83" t="str">
        <f>FIXED(VLOOKUP($M23,'Full Sample by BMI Level'!$A:$AH,3,0),3)</f>
        <v>0.124</v>
      </c>
      <c r="D23" s="84" t="str">
        <f>FIXED(VLOOKUP($M23,'Full Sample by BMI Level'!$A:$AH,4,0),3)</f>
        <v>0.329</v>
      </c>
      <c r="E23" s="83" t="str">
        <f>FIXED(VLOOKUP($M23,'Full Sample by BMI Level'!$A:$AH,31,0),3)</f>
        <v>0.064</v>
      </c>
      <c r="F23" s="84" t="str">
        <f>FIXED(VLOOKUP($M23,'Full Sample by BMI Level'!$A:$AH,32,0),3)</f>
        <v>0.245</v>
      </c>
      <c r="G23" s="83" t="str">
        <f>FIXED(VLOOKUP($M23,'Full Sample by BMI Level'!$A:$AH,10,0),3)</f>
        <v>0.093</v>
      </c>
      <c r="H23" s="84" t="str">
        <f>FIXED(VLOOKUP($M23,'Full Sample by BMI Level'!$A:$AH,11,0),3)</f>
        <v>0.291</v>
      </c>
      <c r="I23" s="83" t="str">
        <f>FIXED(VLOOKUP($M23,'Full Sample by BMI Level'!$A:$AH,17,0),3)</f>
        <v>0.134</v>
      </c>
      <c r="J23" s="84" t="str">
        <f>FIXED(VLOOKUP($M23,'Full Sample by BMI Level'!$A:$AH,18,0),3)</f>
        <v>0.340</v>
      </c>
      <c r="K23" s="83" t="str">
        <f>FIXED(VLOOKUP($M23,'Full Sample by BMI Level'!$A:$AH,24,0),3)</f>
        <v>0.177</v>
      </c>
      <c r="L23" s="84" t="str">
        <f>FIXED(VLOOKUP($M23,'Full Sample by BMI Level'!$A:$AH,25,0),3)</f>
        <v>0.382</v>
      </c>
      <c r="M23" s="11" t="s">
        <v>25</v>
      </c>
    </row>
    <row r="24" spans="1:13" x14ac:dyDescent="0.25">
      <c r="A24" s="82" t="s">
        <v>93</v>
      </c>
      <c r="B24" s="89" t="s">
        <v>575</v>
      </c>
      <c r="C24" s="83" t="str">
        <f>FIXED(VLOOKUP($M24,'Full Sample by BMI Level'!$A:$AH,3,0),3)</f>
        <v>0.035</v>
      </c>
      <c r="D24" s="84" t="str">
        <f>FIXED(VLOOKUP($M24,'Full Sample by BMI Level'!$A:$AH,4,0),3)</f>
        <v>0.183</v>
      </c>
      <c r="E24" s="83" t="str">
        <f>FIXED(VLOOKUP($M24,'Full Sample by BMI Level'!$A:$AH,31,0),3)</f>
        <v>0.051</v>
      </c>
      <c r="F24" s="84" t="str">
        <f>FIXED(VLOOKUP($M24,'Full Sample by BMI Level'!$A:$AH,32,0),3)</f>
        <v>0.221</v>
      </c>
      <c r="G24" s="83" t="str">
        <f>FIXED(VLOOKUP($M24,'Full Sample by BMI Level'!$A:$AH,10,0),3)</f>
        <v>0.029</v>
      </c>
      <c r="H24" s="84" t="str">
        <f>FIXED(VLOOKUP($M24,'Full Sample by BMI Level'!$A:$AH,11,0),3)</f>
        <v>0.169</v>
      </c>
      <c r="I24" s="83" t="str">
        <f>FIXED(VLOOKUP($M24,'Full Sample by BMI Level'!$A:$AH,17,0),3)</f>
        <v>0.037</v>
      </c>
      <c r="J24" s="84" t="str">
        <f>FIXED(VLOOKUP($M24,'Full Sample by BMI Level'!$A:$AH,18,0),3)</f>
        <v>0.190</v>
      </c>
      <c r="K24" s="83" t="str">
        <f>FIXED(VLOOKUP($M24,'Full Sample by BMI Level'!$A:$AH,24,0),3)</f>
        <v>0.040</v>
      </c>
      <c r="L24" s="84" t="str">
        <f>FIXED(VLOOKUP($M24,'Full Sample by BMI Level'!$A:$AH,25,0),3)</f>
        <v>0.197</v>
      </c>
      <c r="M24" s="11" t="s">
        <v>26</v>
      </c>
    </row>
    <row r="25" spans="1:13" x14ac:dyDescent="0.25">
      <c r="A25" s="82" t="s">
        <v>32</v>
      </c>
      <c r="B25" s="89" t="s">
        <v>574</v>
      </c>
      <c r="C25" s="83" t="str">
        <f>FIXED(VLOOKUP($M25,'Full Sample by BMI Level'!$A:$AH,3,0),3)</f>
        <v>0.453</v>
      </c>
      <c r="D25" s="84" t="str">
        <f>FIXED(VLOOKUP($M25,'Full Sample by BMI Level'!$A:$AH,4,0),3)</f>
        <v>0.790</v>
      </c>
      <c r="E25" s="83" t="str">
        <f>FIXED(VLOOKUP($M25,'Full Sample by BMI Level'!$A:$AH,31,0),3)</f>
        <v>0.338</v>
      </c>
      <c r="F25" s="84" t="str">
        <f>FIXED(VLOOKUP($M25,'Full Sample by BMI Level'!$A:$AH,32,0),3)</f>
        <v>0.708</v>
      </c>
      <c r="G25" s="83" t="str">
        <f>FIXED(VLOOKUP($M25,'Full Sample by BMI Level'!$A:$AH,10,0),3)</f>
        <v>0.385</v>
      </c>
      <c r="H25" s="84" t="str">
        <f>FIXED(VLOOKUP($M25,'Full Sample by BMI Level'!$A:$AH,11,0),3)</f>
        <v>0.755</v>
      </c>
      <c r="I25" s="83" t="str">
        <f>FIXED(VLOOKUP($M25,'Full Sample by BMI Level'!$A:$AH,17,0),3)</f>
        <v>0.458</v>
      </c>
      <c r="J25" s="84" t="str">
        <f>FIXED(VLOOKUP($M25,'Full Sample by BMI Level'!$A:$AH,18,0),3)</f>
        <v>0.777</v>
      </c>
      <c r="K25" s="83" t="str">
        <f>FIXED(VLOOKUP($M25,'Full Sample by BMI Level'!$A:$AH,24,0),3)</f>
        <v>0.589</v>
      </c>
      <c r="L25" s="84" t="str">
        <f>FIXED(VLOOKUP($M25,'Full Sample by BMI Level'!$A:$AH,25,0),3)</f>
        <v>0.859</v>
      </c>
      <c r="M25" s="11" t="s">
        <v>32</v>
      </c>
    </row>
    <row r="26" spans="1:13" x14ac:dyDescent="0.25">
      <c r="A26" s="82" t="s">
        <v>33</v>
      </c>
      <c r="B26" s="89" t="s">
        <v>573</v>
      </c>
      <c r="C26" s="83" t="str">
        <f>FIXED(VLOOKUP($M26,'Full Sample by BMI Level'!$A:$AH,3,0),3)</f>
        <v>10.438</v>
      </c>
      <c r="D26" s="84" t="str">
        <f>FIXED(VLOOKUP($M26,'Full Sample by BMI Level'!$A:$AH,4,0),3)</f>
        <v>2.466</v>
      </c>
      <c r="E26" s="83" t="str">
        <f>FIXED(VLOOKUP($M26,'Full Sample by BMI Level'!$A:$AH,31,0),3)</f>
        <v>10.450</v>
      </c>
      <c r="F26" s="84" t="str">
        <f>FIXED(VLOOKUP($M26,'Full Sample by BMI Level'!$A:$AH,32,0),3)</f>
        <v>2.177</v>
      </c>
      <c r="G26" s="83" t="str">
        <f>FIXED(VLOOKUP($M26,'Full Sample by BMI Level'!$A:$AH,10,0),3)</f>
        <v>10.492</v>
      </c>
      <c r="H26" s="84" t="str">
        <f>FIXED(VLOOKUP($M26,'Full Sample by BMI Level'!$A:$AH,11,0),3)</f>
        <v>2.417</v>
      </c>
      <c r="I26" s="83" t="str">
        <f>FIXED(VLOOKUP($M26,'Full Sample by BMI Level'!$A:$AH,17,0),3)</f>
        <v>10.436</v>
      </c>
      <c r="J26" s="84" t="str">
        <f>FIXED(VLOOKUP($M26,'Full Sample by BMI Level'!$A:$AH,18,0),3)</f>
        <v>2.523</v>
      </c>
      <c r="K26" s="83" t="str">
        <f>FIXED(VLOOKUP($M26,'Full Sample by BMI Level'!$A:$AH,24,0),3)</f>
        <v>10.337</v>
      </c>
      <c r="L26" s="84" t="str">
        <f>FIXED(VLOOKUP($M26,'Full Sample by BMI Level'!$A:$AH,25,0),3)</f>
        <v>2.521</v>
      </c>
      <c r="M26" s="11" t="s">
        <v>33</v>
      </c>
    </row>
    <row r="27" spans="1:13" x14ac:dyDescent="0.25">
      <c r="A27" s="82" t="s">
        <v>118</v>
      </c>
      <c r="B27" s="89" t="s">
        <v>572</v>
      </c>
      <c r="C27" s="83" t="str">
        <f>FIXED(VLOOKUP($M27,'Full Sample by BMI Level'!$A:$AH,3,0),3)</f>
        <v>3.662</v>
      </c>
      <c r="D27" s="84" t="str">
        <f>FIXED(VLOOKUP($M27,'Full Sample by BMI Level'!$A:$AH,4,0),3)</f>
        <v>1.803</v>
      </c>
      <c r="E27" s="83" t="str">
        <f>FIXED(VLOOKUP($M27,'Full Sample by BMI Level'!$A:$AH,31,0),3)</f>
        <v>3.514</v>
      </c>
      <c r="F27" s="84" t="str">
        <f>FIXED(VLOOKUP($M27,'Full Sample by BMI Level'!$A:$AH,32,0),3)</f>
        <v>1.871</v>
      </c>
      <c r="G27" s="83" t="str">
        <f>FIXED(VLOOKUP($M27,'Full Sample by BMI Level'!$A:$AH,10,0),3)</f>
        <v>3.649</v>
      </c>
      <c r="H27" s="84" t="str">
        <f>FIXED(VLOOKUP($M27,'Full Sample by BMI Level'!$A:$AH,11,0),3)</f>
        <v>1.784</v>
      </c>
      <c r="I27" s="83" t="str">
        <f>FIXED(VLOOKUP($M27,'Full Sample by BMI Level'!$A:$AH,17,0),3)</f>
        <v>3.632</v>
      </c>
      <c r="J27" s="84" t="str">
        <f>FIXED(VLOOKUP($M27,'Full Sample by BMI Level'!$A:$AH,18,0),3)</f>
        <v>1.830</v>
      </c>
      <c r="K27" s="83" t="str">
        <f>FIXED(VLOOKUP($M27,'Full Sample by BMI Level'!$A:$AH,24,0),3)</f>
        <v>3.734</v>
      </c>
      <c r="L27" s="84" t="str">
        <f>FIXED(VLOOKUP($M27,'Full Sample by BMI Level'!$A:$AH,25,0),3)</f>
        <v>1.801</v>
      </c>
      <c r="M27" s="11" t="s">
        <v>118</v>
      </c>
    </row>
    <row r="28" spans="1:13" x14ac:dyDescent="0.25">
      <c r="A28" s="82" t="s">
        <v>571</v>
      </c>
      <c r="B28" s="89" t="s">
        <v>570</v>
      </c>
      <c r="C28" s="83" t="str">
        <f>FIXED(VLOOKUP($M28,'Full Sample by BMI Level'!$A:$AH,3,0),3)</f>
        <v>0.221</v>
      </c>
      <c r="D28" s="84" t="str">
        <f>FIXED(VLOOKUP($M28,'Full Sample by BMI Level'!$A:$AH,4,0),3)</f>
        <v>0.415</v>
      </c>
      <c r="E28" s="83" t="str">
        <f>FIXED(VLOOKUP($M28,'Full Sample by BMI Level'!$A:$AH,31,0),3)</f>
        <v>0.304</v>
      </c>
      <c r="F28" s="84" t="str">
        <f>FIXED(VLOOKUP($M28,'Full Sample by BMI Level'!$A:$AH,32,0),3)</f>
        <v>0.461</v>
      </c>
      <c r="G28" s="83" t="str">
        <f>FIXED(VLOOKUP($M28,'Full Sample by BMI Level'!$A:$AH,10,0),3)</f>
        <v>0.221</v>
      </c>
      <c r="H28" s="84" t="str">
        <f>FIXED(VLOOKUP($M28,'Full Sample by BMI Level'!$A:$AH,11,0),3)</f>
        <v>0.415</v>
      </c>
      <c r="I28" s="83" t="str">
        <f>FIXED(VLOOKUP($M28,'Full Sample by BMI Level'!$A:$AH,17,0),3)</f>
        <v>0.202</v>
      </c>
      <c r="J28" s="84" t="str">
        <f>FIXED(VLOOKUP($M28,'Full Sample by BMI Level'!$A:$AH,18,0),3)</f>
        <v>0.401</v>
      </c>
      <c r="K28" s="83" t="str">
        <f>FIXED(VLOOKUP($M28,'Full Sample by BMI Level'!$A:$AH,24,0),3)</f>
        <v>0.233</v>
      </c>
      <c r="L28" s="84" t="str">
        <f>FIXED(VLOOKUP($M28,'Full Sample by BMI Level'!$A:$AH,25,0),3)</f>
        <v>0.423</v>
      </c>
      <c r="M28" s="11" t="s">
        <v>516</v>
      </c>
    </row>
    <row r="29" spans="1:13" x14ac:dyDescent="0.25">
      <c r="A29" s="82" t="s">
        <v>95</v>
      </c>
      <c r="B29" s="89" t="s">
        <v>569</v>
      </c>
      <c r="C29" s="83" t="str">
        <f>FIXED(VLOOKUP($M29,'Full Sample by BMI Level'!$A:$AH,3,0),3)</f>
        <v>0.317</v>
      </c>
      <c r="D29" s="84" t="str">
        <f>FIXED(VLOOKUP($M29,'Full Sample by BMI Level'!$A:$AH,4,0),3)</f>
        <v>0.465</v>
      </c>
      <c r="E29" s="83" t="str">
        <f>FIXED(VLOOKUP($M29,'Full Sample by BMI Level'!$A:$AH,31,0),3)</f>
        <v>0.276</v>
      </c>
      <c r="F29" s="84" t="str">
        <f>FIXED(VLOOKUP($M29,'Full Sample by BMI Level'!$A:$AH,32,0),3)</f>
        <v>0.448</v>
      </c>
      <c r="G29" s="83" t="str">
        <f>FIXED(VLOOKUP($M29,'Full Sample by BMI Level'!$A:$AH,10,0),3)</f>
        <v>0.303</v>
      </c>
      <c r="H29" s="84" t="str">
        <f>FIXED(VLOOKUP($M29,'Full Sample by BMI Level'!$A:$AH,11,0),3)</f>
        <v>0.459</v>
      </c>
      <c r="I29" s="83" t="str">
        <f>FIXED(VLOOKUP($M29,'Full Sample by BMI Level'!$A:$AH,17,0),3)</f>
        <v>0.331</v>
      </c>
      <c r="J29" s="84" t="str">
        <f>FIXED(VLOOKUP($M29,'Full Sample by BMI Level'!$A:$AH,18,0),3)</f>
        <v>0.471</v>
      </c>
      <c r="K29" s="83" t="str">
        <f>FIXED(VLOOKUP($M29,'Full Sample by BMI Level'!$A:$AH,24,0),3)</f>
        <v>0.334</v>
      </c>
      <c r="L29" s="84" t="str">
        <f>FIXED(VLOOKUP($M29,'Full Sample by BMI Level'!$A:$AH,25,0),3)</f>
        <v>0.472</v>
      </c>
      <c r="M29" s="11" t="s">
        <v>29</v>
      </c>
    </row>
    <row r="30" spans="1:13" x14ac:dyDescent="0.25">
      <c r="A30" s="82" t="s">
        <v>96</v>
      </c>
      <c r="B30" s="89" t="s">
        <v>568</v>
      </c>
      <c r="C30" s="83" t="str">
        <f>FIXED(VLOOKUP($M30,'Full Sample by BMI Level'!$A:$AH,3,0),3)</f>
        <v>0.361</v>
      </c>
      <c r="D30" s="84" t="str">
        <f>FIXED(VLOOKUP($M30,'Full Sample by BMI Level'!$A:$AH,4,0),3)</f>
        <v>0.480</v>
      </c>
      <c r="E30" s="83" t="str">
        <f>FIXED(VLOOKUP($M30,'Full Sample by BMI Level'!$A:$AH,31,0),3)</f>
        <v>0.345</v>
      </c>
      <c r="F30" s="84" t="str">
        <f>FIXED(VLOOKUP($M30,'Full Sample by BMI Level'!$A:$AH,32,0),3)</f>
        <v>0.476</v>
      </c>
      <c r="G30" s="83" t="str">
        <f>FIXED(VLOOKUP($M30,'Full Sample by BMI Level'!$A:$AH,10,0),3)</f>
        <v>0.369</v>
      </c>
      <c r="H30" s="84" t="str">
        <f>FIXED(VLOOKUP($M30,'Full Sample by BMI Level'!$A:$AH,11,0),3)</f>
        <v>0.483</v>
      </c>
      <c r="I30" s="83" t="str">
        <f>FIXED(VLOOKUP($M30,'Full Sample by BMI Level'!$A:$AH,17,0),3)</f>
        <v>0.357</v>
      </c>
      <c r="J30" s="84" t="str">
        <f>FIXED(VLOOKUP($M30,'Full Sample by BMI Level'!$A:$AH,18,0),3)</f>
        <v>0.479</v>
      </c>
      <c r="K30" s="83" t="str">
        <f>FIXED(VLOOKUP($M30,'Full Sample by BMI Level'!$A:$AH,24,0),3)</f>
        <v>0.353</v>
      </c>
      <c r="L30" s="84" t="str">
        <f>FIXED(VLOOKUP($M30,'Full Sample by BMI Level'!$A:$AH,25,0),3)</f>
        <v>0.478</v>
      </c>
      <c r="M30" s="11" t="s">
        <v>30</v>
      </c>
    </row>
    <row r="31" spans="1:13" x14ac:dyDescent="0.25">
      <c r="A31" s="82" t="s">
        <v>97</v>
      </c>
      <c r="B31" s="89" t="s">
        <v>567</v>
      </c>
      <c r="C31" s="83" t="str">
        <f>FIXED(VLOOKUP($M31,'Full Sample by BMI Level'!$A:$AH,3,0),3)</f>
        <v>0.078</v>
      </c>
      <c r="D31" s="84" t="str">
        <f>FIXED(VLOOKUP($M31,'Full Sample by BMI Level'!$A:$AH,4,0),3)</f>
        <v>0.268</v>
      </c>
      <c r="E31" s="83" t="str">
        <f>FIXED(VLOOKUP($M31,'Full Sample by BMI Level'!$A:$AH,31,0),3)</f>
        <v>0.049</v>
      </c>
      <c r="F31" s="84" t="str">
        <f>FIXED(VLOOKUP($M31,'Full Sample by BMI Level'!$A:$AH,32,0),3)</f>
        <v>0.215</v>
      </c>
      <c r="G31" s="83" t="str">
        <f>FIXED(VLOOKUP($M31,'Full Sample by BMI Level'!$A:$AH,10,0),3)</f>
        <v>0.084</v>
      </c>
      <c r="H31" s="84" t="str">
        <f>FIXED(VLOOKUP($M31,'Full Sample by BMI Level'!$A:$AH,11,0),3)</f>
        <v>0.277</v>
      </c>
      <c r="I31" s="83" t="str">
        <f>FIXED(VLOOKUP($M31,'Full Sample by BMI Level'!$A:$AH,17,0),3)</f>
        <v>0.085</v>
      </c>
      <c r="J31" s="84" t="str">
        <f>FIXED(VLOOKUP($M31,'Full Sample by BMI Level'!$A:$AH,18,0),3)</f>
        <v>0.279</v>
      </c>
      <c r="K31" s="83" t="str">
        <f>FIXED(VLOOKUP($M31,'Full Sample by BMI Level'!$A:$AH,24,0),3)</f>
        <v>0.063</v>
      </c>
      <c r="L31" s="84" t="str">
        <f>FIXED(VLOOKUP($M31,'Full Sample by BMI Level'!$A:$AH,25,0),3)</f>
        <v>0.243</v>
      </c>
      <c r="M31" s="11" t="s">
        <v>27</v>
      </c>
    </row>
    <row r="32" spans="1:13" x14ac:dyDescent="0.25">
      <c r="A32" s="82" t="s">
        <v>98</v>
      </c>
      <c r="B32" s="89" t="s">
        <v>566</v>
      </c>
      <c r="C32" s="83" t="str">
        <f>FIXED(VLOOKUP($M32,'Full Sample by BMI Level'!$A:$AH,3,0),3)</f>
        <v>0.023</v>
      </c>
      <c r="D32" s="84" t="str">
        <f>FIXED(VLOOKUP($M32,'Full Sample by BMI Level'!$A:$AH,4,0),3)</f>
        <v>0.148</v>
      </c>
      <c r="E32" s="83" t="str">
        <f>FIXED(VLOOKUP($M32,'Full Sample by BMI Level'!$A:$AH,31,0),3)</f>
        <v>0.026</v>
      </c>
      <c r="F32" s="84" t="str">
        <f>FIXED(VLOOKUP($M32,'Full Sample by BMI Level'!$A:$AH,32,0),3)</f>
        <v>0.158</v>
      </c>
      <c r="G32" s="83" t="str">
        <f>FIXED(VLOOKUP($M32,'Full Sample by BMI Level'!$A:$AH,10,0),3)</f>
        <v>0.024</v>
      </c>
      <c r="H32" s="84" t="str">
        <f>FIXED(VLOOKUP($M32,'Full Sample by BMI Level'!$A:$AH,11,0),3)</f>
        <v>0.153</v>
      </c>
      <c r="I32" s="83" t="str">
        <f>FIXED(VLOOKUP($M32,'Full Sample by BMI Level'!$A:$AH,17,0),3)</f>
        <v>0.025</v>
      </c>
      <c r="J32" s="84" t="str">
        <f>FIXED(VLOOKUP($M32,'Full Sample by BMI Level'!$A:$AH,18,0),3)</f>
        <v>0.156</v>
      </c>
      <c r="K32" s="83" t="str">
        <f>FIXED(VLOOKUP($M32,'Full Sample by BMI Level'!$A:$AH,24,0),3)</f>
        <v>0.017</v>
      </c>
      <c r="L32" s="84" t="str">
        <f>FIXED(VLOOKUP($M32,'Full Sample by BMI Level'!$A:$AH,25,0),3)</f>
        <v>0.129</v>
      </c>
      <c r="M32" s="11" t="s">
        <v>28</v>
      </c>
    </row>
    <row r="33" spans="1:13" x14ac:dyDescent="0.25">
      <c r="A33" s="82" t="s">
        <v>34</v>
      </c>
      <c r="B33" s="89" t="s">
        <v>565</v>
      </c>
      <c r="C33" s="83" t="str">
        <f>FIXED(VLOOKUP($M33,'Full Sample by BMI Level'!$A:$AH,3,0),3)</f>
        <v>38.563</v>
      </c>
      <c r="D33" s="84" t="str">
        <f>FIXED(VLOOKUP($M33,'Full Sample by BMI Level'!$A:$AH,4,0),3)</f>
        <v>28.572</v>
      </c>
      <c r="E33" s="83" t="str">
        <f>FIXED(VLOOKUP($M33,'Full Sample by BMI Level'!$A:$AH,31,0),3)</f>
        <v>38.113</v>
      </c>
      <c r="F33" s="84" t="str">
        <f>FIXED(VLOOKUP($M33,'Full Sample by BMI Level'!$A:$AH,32,0),3)</f>
        <v>28.377</v>
      </c>
      <c r="G33" s="83" t="str">
        <f>FIXED(VLOOKUP($M33,'Full Sample by BMI Level'!$A:$AH,10,0),3)</f>
        <v>40.848</v>
      </c>
      <c r="H33" s="84" t="str">
        <f>FIXED(VLOOKUP($M33,'Full Sample by BMI Level'!$A:$AH,11,0),3)</f>
        <v>29.384</v>
      </c>
      <c r="I33" s="83" t="str">
        <f>FIXED(VLOOKUP($M33,'Full Sample by BMI Level'!$A:$AH,17,0),3)</f>
        <v>37.912</v>
      </c>
      <c r="J33" s="84" t="str">
        <f>FIXED(VLOOKUP($M33,'Full Sample by BMI Level'!$A:$AH,18,0),3)</f>
        <v>28.379</v>
      </c>
      <c r="K33" s="83" t="str">
        <f>FIXED(VLOOKUP($M33,'Full Sample by BMI Level'!$A:$AH,24,0),3)</f>
        <v>34.977</v>
      </c>
      <c r="L33" s="84" t="str">
        <f>FIXED(VLOOKUP($M33,'Full Sample by BMI Level'!$A:$AH,25,0),3)</f>
        <v>26.784</v>
      </c>
      <c r="M33" s="11" t="s">
        <v>34</v>
      </c>
    </row>
    <row r="34" spans="1:13" x14ac:dyDescent="0.25">
      <c r="A34" s="82" t="s">
        <v>35</v>
      </c>
      <c r="B34" s="89" t="s">
        <v>564</v>
      </c>
      <c r="C34" s="83" t="str">
        <f>FIXED(VLOOKUP($M34,'Full Sample by BMI Level'!$A:$AH,3,0),3)</f>
        <v>21.655</v>
      </c>
      <c r="D34" s="84" t="str">
        <f>FIXED(VLOOKUP($M34,'Full Sample by BMI Level'!$A:$AH,4,0),3)</f>
        <v>51.615</v>
      </c>
      <c r="E34" s="83" t="str">
        <f>FIXED(VLOOKUP($M34,'Full Sample by BMI Level'!$A:$AH,31,0),3)</f>
        <v>15.425</v>
      </c>
      <c r="F34" s="84" t="str">
        <f>FIXED(VLOOKUP($M34,'Full Sample by BMI Level'!$A:$AH,32,0),3)</f>
        <v>36.544</v>
      </c>
      <c r="G34" s="83" t="str">
        <f>FIXED(VLOOKUP($M34,'Full Sample by BMI Level'!$A:$AH,10,0),3)</f>
        <v>19.754</v>
      </c>
      <c r="H34" s="84" t="str">
        <f>FIXED(VLOOKUP($M34,'Full Sample by BMI Level'!$A:$AH,11,0),3)</f>
        <v>49.229</v>
      </c>
      <c r="I34" s="83" t="str">
        <f>FIXED(VLOOKUP($M34,'Full Sample by BMI Level'!$A:$AH,17,0),3)</f>
        <v>22.063</v>
      </c>
      <c r="J34" s="84" t="str">
        <f>FIXED(VLOOKUP($M34,'Full Sample by BMI Level'!$A:$AH,18,0),3)</f>
        <v>51.395</v>
      </c>
      <c r="K34" s="83" t="str">
        <f>FIXED(VLOOKUP($M34,'Full Sample by BMI Level'!$A:$AH,24,0),3)</f>
        <v>25.483</v>
      </c>
      <c r="L34" s="84" t="str">
        <f>FIXED(VLOOKUP($M34,'Full Sample by BMI Level'!$A:$AH,25,0),3)</f>
        <v>57.131</v>
      </c>
      <c r="M34" s="11" t="s">
        <v>35</v>
      </c>
    </row>
    <row r="35" spans="1:13" ht="30" x14ac:dyDescent="0.25">
      <c r="A35" s="82" t="s">
        <v>36</v>
      </c>
      <c r="B35" s="89" t="s">
        <v>563</v>
      </c>
      <c r="C35" s="83" t="str">
        <f>FIXED(VLOOKUP($M35,'Full Sample by BMI Level'!$A:$AH,3,0),3)</f>
        <v>182.565</v>
      </c>
      <c r="D35" s="84" t="str">
        <f>FIXED(VLOOKUP($M35,'Full Sample by BMI Level'!$A:$AH,4,0),3)</f>
        <v>147.192</v>
      </c>
      <c r="E35" s="83" t="str">
        <f>FIXED(VLOOKUP($M35,'Full Sample by BMI Level'!$A:$AH,31,0),3)</f>
        <v>133.432</v>
      </c>
      <c r="F35" s="84" t="str">
        <f>FIXED(VLOOKUP($M35,'Full Sample by BMI Level'!$A:$AH,32,0),3)</f>
        <v>126.932</v>
      </c>
      <c r="G35" s="83" t="str">
        <f>FIXED(VLOOKUP($M35,'Full Sample by BMI Level'!$A:$AH,10,0),3)</f>
        <v>161.805</v>
      </c>
      <c r="H35" s="84" t="str">
        <f>FIXED(VLOOKUP($M35,'Full Sample by BMI Level'!$A:$AH,11,0),3)</f>
        <v>137.712</v>
      </c>
      <c r="I35" s="83" t="str">
        <f>FIXED(VLOOKUP($M35,'Full Sample by BMI Level'!$A:$AH,17,0),3)</f>
        <v>194.127</v>
      </c>
      <c r="J35" s="84" t="str">
        <f>FIXED(VLOOKUP($M35,'Full Sample by BMI Level'!$A:$AH,18,0),3)</f>
        <v>148.620</v>
      </c>
      <c r="K35" s="83" t="str">
        <f>FIXED(VLOOKUP($M35,'Full Sample by BMI Level'!$A:$AH,24,0),3)</f>
        <v>214.542</v>
      </c>
      <c r="L35" s="84" t="str">
        <f>FIXED(VLOOKUP($M35,'Full Sample by BMI Level'!$A:$AH,25,0),3)</f>
        <v>157.165</v>
      </c>
      <c r="M35" s="11" t="s">
        <v>36</v>
      </c>
    </row>
    <row r="36" spans="1:13" x14ac:dyDescent="0.25">
      <c r="A36" s="82" t="s">
        <v>562</v>
      </c>
      <c r="B36" s="89" t="s">
        <v>561</v>
      </c>
      <c r="C36" s="83" t="str">
        <f>FIXED(VLOOKUP($M36,'Full Sample by BMI Level'!$A:$AH,3,0),3)</f>
        <v>0.592</v>
      </c>
      <c r="D36" s="84" t="str">
        <f>FIXED(VLOOKUP($M36,'Full Sample by BMI Level'!$A:$AH,4,0),3)</f>
        <v>0.492</v>
      </c>
      <c r="E36" s="83" t="str">
        <f>FIXED(VLOOKUP($M36,'Full Sample by BMI Level'!$A:$AH,31,0),3)</f>
        <v>0.621</v>
      </c>
      <c r="F36" s="84" t="str">
        <f>FIXED(VLOOKUP($M36,'Full Sample by BMI Level'!$A:$AH,32,0),3)</f>
        <v>0.486</v>
      </c>
      <c r="G36" s="83" t="str">
        <f>FIXED(VLOOKUP($M36,'Full Sample by BMI Level'!$A:$AH,10,0),3)</f>
        <v>0.658</v>
      </c>
      <c r="H36" s="84" t="str">
        <f>FIXED(VLOOKUP($M36,'Full Sample by BMI Level'!$A:$AH,11,0),3)</f>
        <v>0.475</v>
      </c>
      <c r="I36" s="83" t="str">
        <f>FIXED(VLOOKUP($M36,'Full Sample by BMI Level'!$A:$AH,17,0),3)</f>
        <v>0.620</v>
      </c>
      <c r="J36" s="84" t="str">
        <f>FIXED(VLOOKUP($M36,'Full Sample by BMI Level'!$A:$AH,18,0),3)</f>
        <v>0.486</v>
      </c>
      <c r="K36" s="83" t="str">
        <f>FIXED(VLOOKUP($M36,'Full Sample by BMI Level'!$A:$AH,24,0),3)</f>
        <v>0.431</v>
      </c>
      <c r="L36" s="84" t="str">
        <f>FIXED(VLOOKUP($M36,'Full Sample by BMI Level'!$A:$AH,25,0),3)</f>
        <v>0.495</v>
      </c>
      <c r="M36" s="11" t="s">
        <v>517</v>
      </c>
    </row>
    <row r="37" spans="1:13" x14ac:dyDescent="0.25">
      <c r="A37" s="82" t="s">
        <v>560</v>
      </c>
      <c r="B37" s="89" t="s">
        <v>559</v>
      </c>
      <c r="C37" s="83" t="str">
        <f>FIXED(VLOOKUP($M37,'Full Sample by BMI Level'!$A:$AH,3,0),3)</f>
        <v>0.298</v>
      </c>
      <c r="D37" s="84" t="str">
        <f>FIXED(VLOOKUP($M37,'Full Sample by BMI Level'!$A:$AH,4,0),3)</f>
        <v>0.457</v>
      </c>
      <c r="E37" s="83" t="str">
        <f>FIXED(VLOOKUP($M37,'Full Sample by BMI Level'!$A:$AH,31,0),3)</f>
        <v>0.243</v>
      </c>
      <c r="F37" s="84" t="str">
        <f>FIXED(VLOOKUP($M37,'Full Sample by BMI Level'!$A:$AH,32,0),3)</f>
        <v>0.429</v>
      </c>
      <c r="G37" s="83" t="str">
        <f>FIXED(VLOOKUP($M37,'Full Sample by BMI Level'!$A:$AH,10,0),3)</f>
        <v>0.263</v>
      </c>
      <c r="H37" s="84" t="str">
        <f>FIXED(VLOOKUP($M37,'Full Sample by BMI Level'!$A:$AH,11,0),3)</f>
        <v>0.440</v>
      </c>
      <c r="I37" s="83" t="str">
        <f>FIXED(VLOOKUP($M37,'Full Sample by BMI Level'!$A:$AH,17,0),3)</f>
        <v>0.287</v>
      </c>
      <c r="J37" s="84" t="str">
        <f>FIXED(VLOOKUP($M37,'Full Sample by BMI Level'!$A:$AH,18,0),3)</f>
        <v>0.452</v>
      </c>
      <c r="K37" s="83" t="str">
        <f>FIXED(VLOOKUP($M37,'Full Sample by BMI Level'!$A:$AH,24,0),3)</f>
        <v>0.381</v>
      </c>
      <c r="L37" s="84" t="str">
        <f>FIXED(VLOOKUP($M37,'Full Sample by BMI Level'!$A:$AH,25,0),3)</f>
        <v>0.486</v>
      </c>
      <c r="M37" s="11" t="s">
        <v>37</v>
      </c>
    </row>
    <row r="38" spans="1:13" x14ac:dyDescent="0.25">
      <c r="A38" s="82" t="s">
        <v>558</v>
      </c>
      <c r="B38" s="89" t="s">
        <v>557</v>
      </c>
      <c r="C38" s="83" t="str">
        <f>FIXED(VLOOKUP($M38,'Full Sample by BMI Level'!$A:$AH,3,0),3)</f>
        <v>0.111</v>
      </c>
      <c r="D38" s="84" t="str">
        <f>FIXED(VLOOKUP($M38,'Full Sample by BMI Level'!$A:$AH,4,0),3)</f>
        <v>0.314</v>
      </c>
      <c r="E38" s="83" t="str">
        <f>FIXED(VLOOKUP($M38,'Full Sample by BMI Level'!$A:$AH,31,0),3)</f>
        <v>0.136</v>
      </c>
      <c r="F38" s="84" t="str">
        <f>FIXED(VLOOKUP($M38,'Full Sample by BMI Level'!$A:$AH,32,0),3)</f>
        <v>0.343</v>
      </c>
      <c r="G38" s="83" t="str">
        <f>FIXED(VLOOKUP($M38,'Full Sample by BMI Level'!$A:$AH,10,0),3)</f>
        <v>0.079</v>
      </c>
      <c r="H38" s="84" t="str">
        <f>FIXED(VLOOKUP($M38,'Full Sample by BMI Level'!$A:$AH,11,0),3)</f>
        <v>0.270</v>
      </c>
      <c r="I38" s="83" t="str">
        <f>FIXED(VLOOKUP($M38,'Full Sample by BMI Level'!$A:$AH,17,0),3)</f>
        <v>0.093</v>
      </c>
      <c r="J38" s="84" t="str">
        <f>FIXED(VLOOKUP($M38,'Full Sample by BMI Level'!$A:$AH,18,0),3)</f>
        <v>0.291</v>
      </c>
      <c r="K38" s="83" t="str">
        <f>FIXED(VLOOKUP($M38,'Full Sample by BMI Level'!$A:$AH,24,0),3)</f>
        <v>0.187</v>
      </c>
      <c r="L38" s="84" t="str">
        <f>FIXED(VLOOKUP($M38,'Full Sample by BMI Level'!$A:$AH,25,0),3)</f>
        <v>0.390</v>
      </c>
      <c r="M38" s="11" t="s">
        <v>38</v>
      </c>
    </row>
    <row r="39" spans="1:13" x14ac:dyDescent="0.25">
      <c r="A39" s="82" t="s">
        <v>556</v>
      </c>
      <c r="B39" s="89" t="s">
        <v>555</v>
      </c>
      <c r="C39" s="83" t="str">
        <f>FIXED(VLOOKUP($M39,'Full Sample by BMI Level'!$A:$AH,3,0),3)</f>
        <v>0.212</v>
      </c>
      <c r="D39" s="84" t="str">
        <f>FIXED(VLOOKUP($M39,'Full Sample by BMI Level'!$A:$AH,4,0),3)</f>
        <v>0.409</v>
      </c>
      <c r="E39" s="83" t="str">
        <f>FIXED(VLOOKUP($M39,'Full Sample by BMI Level'!$A:$AH,31,0),3)</f>
        <v>0.258</v>
      </c>
      <c r="F39" s="84" t="str">
        <f>FIXED(VLOOKUP($M39,'Full Sample by BMI Level'!$A:$AH,32,0),3)</f>
        <v>0.438</v>
      </c>
      <c r="G39" s="83" t="str">
        <f>FIXED(VLOOKUP($M39,'Full Sample by BMI Level'!$A:$AH,10,0),3)</f>
        <v>0.217</v>
      </c>
      <c r="H39" s="84" t="str">
        <f>FIXED(VLOOKUP($M39,'Full Sample by BMI Level'!$A:$AH,11,0),3)</f>
        <v>0.412</v>
      </c>
      <c r="I39" s="83" t="str">
        <f>FIXED(VLOOKUP($M39,'Full Sample by BMI Level'!$A:$AH,17,0),3)</f>
        <v>0.218</v>
      </c>
      <c r="J39" s="84" t="str">
        <f>FIXED(VLOOKUP($M39,'Full Sample by BMI Level'!$A:$AH,18,0),3)</f>
        <v>0.413</v>
      </c>
      <c r="K39" s="83" t="str">
        <f>FIXED(VLOOKUP($M39,'Full Sample by BMI Level'!$A:$AH,24,0),3)</f>
        <v>0.190</v>
      </c>
      <c r="L39" s="84" t="str">
        <f>FIXED(VLOOKUP($M39,'Full Sample by BMI Level'!$A:$AH,25,0),3)</f>
        <v>0.392</v>
      </c>
      <c r="M39" s="11" t="s">
        <v>519</v>
      </c>
    </row>
    <row r="40" spans="1:13" x14ac:dyDescent="0.25">
      <c r="A40" s="82" t="s">
        <v>554</v>
      </c>
      <c r="B40" s="89" t="s">
        <v>553</v>
      </c>
      <c r="C40" s="83" t="str">
        <f>FIXED(VLOOKUP($M40,'Full Sample by BMI Level'!$A:$AH,3,0),3)</f>
        <v>0.143</v>
      </c>
      <c r="D40" s="84" t="str">
        <f>FIXED(VLOOKUP($M40,'Full Sample by BMI Level'!$A:$AH,4,0),3)</f>
        <v>0.350</v>
      </c>
      <c r="E40" s="83" t="str">
        <f>FIXED(VLOOKUP($M40,'Full Sample by BMI Level'!$A:$AH,31,0),3)</f>
        <v>0.133</v>
      </c>
      <c r="F40" s="84" t="str">
        <f>FIXED(VLOOKUP($M40,'Full Sample by BMI Level'!$A:$AH,32,0),3)</f>
        <v>0.340</v>
      </c>
      <c r="G40" s="83" t="str">
        <f>FIXED(VLOOKUP($M40,'Full Sample by BMI Level'!$A:$AH,10,0),3)</f>
        <v>0.152</v>
      </c>
      <c r="H40" s="84" t="str">
        <f>FIXED(VLOOKUP($M40,'Full Sample by BMI Level'!$A:$AH,11,0),3)</f>
        <v>0.359</v>
      </c>
      <c r="I40" s="83" t="str">
        <f>FIXED(VLOOKUP($M40,'Full Sample by BMI Level'!$A:$AH,17,0),3)</f>
        <v>0.135</v>
      </c>
      <c r="J40" s="84" t="str">
        <f>FIXED(VLOOKUP($M40,'Full Sample by BMI Level'!$A:$AH,18,0),3)</f>
        <v>0.342</v>
      </c>
      <c r="K40" s="83" t="str">
        <f>FIXED(VLOOKUP($M40,'Full Sample by BMI Level'!$A:$AH,24,0),3)</f>
        <v>0.136</v>
      </c>
      <c r="L40" s="84" t="str">
        <f>FIXED(VLOOKUP($M40,'Full Sample by BMI Level'!$A:$AH,25,0),3)</f>
        <v>0.342</v>
      </c>
      <c r="M40" s="11" t="s">
        <v>40</v>
      </c>
    </row>
    <row r="41" spans="1:13" x14ac:dyDescent="0.25">
      <c r="A41" s="82" t="s">
        <v>552</v>
      </c>
      <c r="B41" s="89" t="s">
        <v>551</v>
      </c>
      <c r="C41" s="83" t="str">
        <f>FIXED(VLOOKUP($M41,'Full Sample by BMI Level'!$A:$AH,3,0),3)</f>
        <v>0.436</v>
      </c>
      <c r="D41" s="84" t="str">
        <f>FIXED(VLOOKUP($M41,'Full Sample by BMI Level'!$A:$AH,4,0),3)</f>
        <v>0.496</v>
      </c>
      <c r="E41" s="83" t="str">
        <f>FIXED(VLOOKUP($M41,'Full Sample by BMI Level'!$A:$AH,31,0),3)</f>
        <v>0.414</v>
      </c>
      <c r="F41" s="84" t="str">
        <f>FIXED(VLOOKUP($M41,'Full Sample by BMI Level'!$A:$AH,32,0),3)</f>
        <v>0.493</v>
      </c>
      <c r="G41" s="83" t="str">
        <f>FIXED(VLOOKUP($M41,'Full Sample by BMI Level'!$A:$AH,10,0),3)</f>
        <v>0.419</v>
      </c>
      <c r="H41" s="84" t="str">
        <f>FIXED(VLOOKUP($M41,'Full Sample by BMI Level'!$A:$AH,11,0),3)</f>
        <v>0.493</v>
      </c>
      <c r="I41" s="83" t="str">
        <f>FIXED(VLOOKUP($M41,'Full Sample by BMI Level'!$A:$AH,17,0),3)</f>
        <v>0.422</v>
      </c>
      <c r="J41" s="84" t="str">
        <f>FIXED(VLOOKUP($M41,'Full Sample by BMI Level'!$A:$AH,18,0),3)</f>
        <v>0.494</v>
      </c>
      <c r="K41" s="83" t="str">
        <f>FIXED(VLOOKUP($M41,'Full Sample by BMI Level'!$A:$AH,24,0),3)</f>
        <v>0.485</v>
      </c>
      <c r="L41" s="84" t="str">
        <f>FIXED(VLOOKUP($M41,'Full Sample by BMI Level'!$A:$AH,25,0),3)</f>
        <v>0.500</v>
      </c>
      <c r="M41" s="11" t="s">
        <v>41</v>
      </c>
    </row>
    <row r="42" spans="1:13" x14ac:dyDescent="0.25">
      <c r="A42" s="82" t="s">
        <v>103</v>
      </c>
      <c r="B42" s="89" t="s">
        <v>550</v>
      </c>
      <c r="C42" s="83" t="str">
        <f>FIXED(VLOOKUP($M42,'Full Sample by BMI Level'!$A:$AH,3,0),3)</f>
        <v>0.210</v>
      </c>
      <c r="D42" s="84" t="str">
        <f>FIXED(VLOOKUP($M42,'Full Sample by BMI Level'!$A:$AH,4,0),3)</f>
        <v>0.407</v>
      </c>
      <c r="E42" s="83" t="str">
        <f>FIXED(VLOOKUP($M42,'Full Sample by BMI Level'!$A:$AH,31,0),3)</f>
        <v>0.194</v>
      </c>
      <c r="F42" s="84" t="str">
        <f>FIXED(VLOOKUP($M42,'Full Sample by BMI Level'!$A:$AH,32,0),3)</f>
        <v>0.396</v>
      </c>
      <c r="G42" s="83" t="str">
        <f>FIXED(VLOOKUP($M42,'Full Sample by BMI Level'!$A:$AH,10,0),3)</f>
        <v>0.213</v>
      </c>
      <c r="H42" s="84" t="str">
        <f>FIXED(VLOOKUP($M42,'Full Sample by BMI Level'!$A:$AH,11,0),3)</f>
        <v>0.409</v>
      </c>
      <c r="I42" s="83" t="str">
        <f>FIXED(VLOOKUP($M42,'Full Sample by BMI Level'!$A:$AH,17,0),3)</f>
        <v>0.225</v>
      </c>
      <c r="J42" s="84" t="str">
        <f>FIXED(VLOOKUP($M42,'Full Sample by BMI Level'!$A:$AH,18,0),3)</f>
        <v>0.417</v>
      </c>
      <c r="K42" s="83" t="str">
        <f>FIXED(VLOOKUP($M42,'Full Sample by BMI Level'!$A:$AH,24,0),3)</f>
        <v>0.190</v>
      </c>
      <c r="L42" s="84" t="str">
        <f>FIXED(VLOOKUP($M42,'Full Sample by BMI Level'!$A:$AH,25,0),3)</f>
        <v>0.392</v>
      </c>
      <c r="M42" s="11" t="s">
        <v>39</v>
      </c>
    </row>
    <row r="43" spans="1:13" x14ac:dyDescent="0.25">
      <c r="A43" s="82" t="s">
        <v>549</v>
      </c>
      <c r="B43" s="89" t="s">
        <v>548</v>
      </c>
      <c r="C43" s="83" t="str">
        <f>FIXED(VLOOKUP($M43,'Full Sample by BMI Level'!$A:$AH,3,0),3)</f>
        <v>6.012</v>
      </c>
      <c r="D43" s="84" t="str">
        <f>FIXED(VLOOKUP($M43,'Full Sample by BMI Level'!$A:$AH,4,0),3)</f>
        <v>1.868</v>
      </c>
      <c r="E43" s="83" t="str">
        <f>FIXED(VLOOKUP($M43,'Full Sample by BMI Level'!$A:$AH,31,0),3)</f>
        <v>5.608</v>
      </c>
      <c r="F43" s="84" t="str">
        <f>FIXED(VLOOKUP($M43,'Full Sample by BMI Level'!$A:$AH,32,0),3)</f>
        <v>1.677</v>
      </c>
      <c r="G43" s="83" t="str">
        <f>FIXED(VLOOKUP($M43,'Full Sample by BMI Level'!$A:$AH,10,0),3)</f>
        <v>5.759</v>
      </c>
      <c r="H43" s="84" t="str">
        <f>FIXED(VLOOKUP($M43,'Full Sample by BMI Level'!$A:$AH,11,0),3)</f>
        <v>1.703</v>
      </c>
      <c r="I43" s="83" t="str">
        <f>FIXED(VLOOKUP($M43,'Full Sample by BMI Level'!$A:$AH,17,0),3)</f>
        <v>6.129</v>
      </c>
      <c r="J43" s="84" t="str">
        <f>FIXED(VLOOKUP($M43,'Full Sample by BMI Level'!$A:$AH,18,0),3)</f>
        <v>1.891</v>
      </c>
      <c r="K43" s="83" t="str">
        <f>FIXED(VLOOKUP($M43,'Full Sample by BMI Level'!$A:$AH,24,0),3)</f>
        <v>6.406</v>
      </c>
      <c r="L43" s="84" t="str">
        <f>FIXED(VLOOKUP($M43,'Full Sample by BMI Level'!$A:$AH,25,0),3)</f>
        <v>2.067</v>
      </c>
      <c r="M43" s="11" t="s">
        <v>43</v>
      </c>
    </row>
    <row r="44" spans="1:13" ht="30" x14ac:dyDescent="0.25">
      <c r="A44" s="82" t="s">
        <v>44</v>
      </c>
      <c r="B44" s="89" t="s">
        <v>547</v>
      </c>
      <c r="C44" s="83" t="str">
        <f>FIXED(VLOOKUP($M44,'Full Sample by BMI Level'!$A:$AH,3,0),3)</f>
        <v>0.074</v>
      </c>
      <c r="D44" s="84" t="str">
        <f>FIXED(VLOOKUP($M44,'Full Sample by BMI Level'!$A:$AH,4,0),3)</f>
        <v>0.516</v>
      </c>
      <c r="E44" s="83" t="str">
        <f>FIXED(VLOOKUP($M44,'Full Sample by BMI Level'!$A:$AH,31,0),3)</f>
        <v>0.072</v>
      </c>
      <c r="F44" s="84" t="str">
        <f>FIXED(VLOOKUP($M44,'Full Sample by BMI Level'!$A:$AH,32,0),3)</f>
        <v>0.486</v>
      </c>
      <c r="G44" s="83" t="str">
        <f>FIXED(VLOOKUP($M44,'Full Sample by BMI Level'!$A:$AH,10,0),3)</f>
        <v>0.084</v>
      </c>
      <c r="H44" s="84" t="str">
        <f>FIXED(VLOOKUP($M44,'Full Sample by BMI Level'!$A:$AH,11,0),3)</f>
        <v>0.548</v>
      </c>
      <c r="I44" s="83" t="str">
        <f>FIXED(VLOOKUP($M44,'Full Sample by BMI Level'!$A:$AH,17,0),3)</f>
        <v>0.070</v>
      </c>
      <c r="J44" s="84" t="str">
        <f>FIXED(VLOOKUP($M44,'Full Sample by BMI Level'!$A:$AH,18,0),3)</f>
        <v>0.495</v>
      </c>
      <c r="K44" s="83" t="str">
        <f>FIXED(VLOOKUP($M44,'Full Sample by BMI Level'!$A:$AH,24,0),3)</f>
        <v>0.059</v>
      </c>
      <c r="L44" s="84" t="str">
        <f>FIXED(VLOOKUP($M44,'Full Sample by BMI Level'!$A:$AH,25,0),3)</f>
        <v>0.478</v>
      </c>
      <c r="M44" s="11" t="s">
        <v>44</v>
      </c>
    </row>
    <row r="45" spans="1:13" x14ac:dyDescent="0.25">
      <c r="A45" s="82" t="s">
        <v>546</v>
      </c>
      <c r="B45" s="89" t="s">
        <v>545</v>
      </c>
      <c r="C45" s="83" t="str">
        <f>FIXED(VLOOKUP($M45,'Full Sample by BMI Level'!$A:$AH,3,0),3)</f>
        <v>0.631</v>
      </c>
      <c r="D45" s="84" t="str">
        <f>FIXED(VLOOKUP($M45,'Full Sample by BMI Level'!$A:$AH,4,0),3)</f>
        <v>0.482</v>
      </c>
      <c r="E45" s="83" t="str">
        <f>FIXED(VLOOKUP($M45,'Full Sample by BMI Level'!$A:$AH,31,0),3)</f>
        <v>0.678</v>
      </c>
      <c r="F45" s="84" t="str">
        <f>FIXED(VLOOKUP($M45,'Full Sample by BMI Level'!$A:$AH,32,0),3)</f>
        <v>0.468</v>
      </c>
      <c r="G45" s="83" t="str">
        <f>FIXED(VLOOKUP($M45,'Full Sample by BMI Level'!$A:$AH,10,0),3)</f>
        <v>0.651</v>
      </c>
      <c r="H45" s="84" t="str">
        <f>FIXED(VLOOKUP($M45,'Full Sample by BMI Level'!$A:$AH,11,0),3)</f>
        <v>0.477</v>
      </c>
      <c r="I45" s="83" t="str">
        <f>FIXED(VLOOKUP($M45,'Full Sample by BMI Level'!$A:$AH,17,0),3)</f>
        <v>0.622</v>
      </c>
      <c r="J45" s="84" t="str">
        <f>FIXED(VLOOKUP($M45,'Full Sample by BMI Level'!$A:$AH,18,0),3)</f>
        <v>0.485</v>
      </c>
      <c r="K45" s="83" t="str">
        <f>FIXED(VLOOKUP($M45,'Full Sample by BMI Level'!$A:$AH,24,0),3)</f>
        <v>0.599</v>
      </c>
      <c r="L45" s="84" t="str">
        <f>FIXED(VLOOKUP($M45,'Full Sample by BMI Level'!$A:$AH,25,0),3)</f>
        <v>0.490</v>
      </c>
      <c r="M45" s="11" t="s">
        <v>515</v>
      </c>
    </row>
    <row r="46" spans="1:13" x14ac:dyDescent="0.25">
      <c r="A46" s="82" t="s">
        <v>544</v>
      </c>
      <c r="B46" s="89" t="s">
        <v>543</v>
      </c>
      <c r="C46" s="83" t="str">
        <f>FIXED(VLOOKUP($M46,'Full Sample by BMI Level'!$A:$AH,3,0),3)</f>
        <v>0.011</v>
      </c>
      <c r="D46" s="84" t="str">
        <f>FIXED(VLOOKUP($M46,'Full Sample by BMI Level'!$A:$AH,4,0),3)</f>
        <v>0.104</v>
      </c>
      <c r="E46" s="83" t="str">
        <f>FIXED(VLOOKUP($M46,'Full Sample by BMI Level'!$A:$AH,31,0),3)</f>
        <v>0.003</v>
      </c>
      <c r="F46" s="84" t="str">
        <f>FIXED(VLOOKUP($M46,'Full Sample by BMI Level'!$A:$AH,32,0),3)</f>
        <v>0.051</v>
      </c>
      <c r="G46" s="83" t="str">
        <f>FIXED(VLOOKUP($M46,'Full Sample by BMI Level'!$A:$AH,10,0),3)</f>
        <v>0.011</v>
      </c>
      <c r="H46" s="84" t="str">
        <f>FIXED(VLOOKUP($M46,'Full Sample by BMI Level'!$A:$AH,11,0),3)</f>
        <v>0.104</v>
      </c>
      <c r="I46" s="83" t="str">
        <f>FIXED(VLOOKUP($M46,'Full Sample by BMI Level'!$A:$AH,17,0),3)</f>
        <v>0.013</v>
      </c>
      <c r="J46" s="84" t="str">
        <f>FIXED(VLOOKUP($M46,'Full Sample by BMI Level'!$A:$AH,18,0),3)</f>
        <v>0.114</v>
      </c>
      <c r="K46" s="83" t="str">
        <f>FIXED(VLOOKUP($M46,'Full Sample by BMI Level'!$A:$AH,24,0),3)</f>
        <v>0.009</v>
      </c>
      <c r="L46" s="84" t="str">
        <f>FIXED(VLOOKUP($M46,'Full Sample by BMI Level'!$A:$AH,25,0),3)</f>
        <v>0.097</v>
      </c>
      <c r="M46" s="11" t="s">
        <v>132</v>
      </c>
    </row>
    <row r="47" spans="1:13" x14ac:dyDescent="0.25">
      <c r="A47" s="82" t="s">
        <v>542</v>
      </c>
      <c r="B47" s="89" t="s">
        <v>541</v>
      </c>
      <c r="C47" s="83" t="str">
        <f>FIXED(VLOOKUP($M47,'Full Sample by BMI Level'!$A:$AH,3,0),3)</f>
        <v>0.007</v>
      </c>
      <c r="D47" s="84" t="str">
        <f>FIXED(VLOOKUP($M47,'Full Sample by BMI Level'!$A:$AH,4,0),3)</f>
        <v>0.083</v>
      </c>
      <c r="E47" s="83" t="str">
        <f>FIXED(VLOOKUP($M47,'Full Sample by BMI Level'!$A:$AH,31,0),3)</f>
        <v>0.005</v>
      </c>
      <c r="F47" s="84" t="str">
        <f>FIXED(VLOOKUP($M47,'Full Sample by BMI Level'!$A:$AH,32,0),3)</f>
        <v>0.071</v>
      </c>
      <c r="G47" s="83" t="str">
        <f>FIXED(VLOOKUP($M47,'Full Sample by BMI Level'!$A:$AH,10,0),3)</f>
        <v>0.007</v>
      </c>
      <c r="H47" s="84" t="str">
        <f>FIXED(VLOOKUP($M47,'Full Sample by BMI Level'!$A:$AH,11,0),3)</f>
        <v>0.081</v>
      </c>
      <c r="I47" s="83" t="str">
        <f>FIXED(VLOOKUP($M47,'Full Sample by BMI Level'!$A:$AH,17,0),3)</f>
        <v>0.007</v>
      </c>
      <c r="J47" s="84" t="str">
        <f>FIXED(VLOOKUP($M47,'Full Sample by BMI Level'!$A:$AH,18,0),3)</f>
        <v>0.081</v>
      </c>
      <c r="K47" s="83" t="str">
        <f>FIXED(VLOOKUP($M47,'Full Sample by BMI Level'!$A:$AH,24,0),3)</f>
        <v>0.008</v>
      </c>
      <c r="L47" s="84" t="str">
        <f>FIXED(VLOOKUP($M47,'Full Sample by BMI Level'!$A:$AH,25,0),3)</f>
        <v>0.091</v>
      </c>
      <c r="M47" s="11" t="s">
        <v>148</v>
      </c>
    </row>
    <row r="48" spans="1:13" x14ac:dyDescent="0.25">
      <c r="A48" s="82" t="s">
        <v>540</v>
      </c>
      <c r="B48" s="89" t="s">
        <v>539</v>
      </c>
      <c r="C48" s="83" t="str">
        <f>FIXED(VLOOKUP($M48,'Full Sample by BMI Level'!$A:$AH,3,0),3)</f>
        <v>0.002</v>
      </c>
      <c r="D48" s="84" t="str">
        <f>FIXED(VLOOKUP($M48,'Full Sample by BMI Level'!$A:$AH,4,0),3)</f>
        <v>0.045</v>
      </c>
      <c r="E48" s="83" t="s">
        <v>538</v>
      </c>
      <c r="F48" s="84" t="s">
        <v>538</v>
      </c>
      <c r="G48" s="83" t="str">
        <f>FIXED(VLOOKUP($M48,'Full Sample by BMI Level'!$A:$AH,10,0),3)</f>
        <v>0.001</v>
      </c>
      <c r="H48" s="84" t="str">
        <f>FIXED(VLOOKUP($M48,'Full Sample by BMI Level'!$A:$AH,11,0),3)</f>
        <v>0.036</v>
      </c>
      <c r="I48" s="83" t="str">
        <f>FIXED(VLOOKUP($M48,'Full Sample by BMI Level'!$A:$AH,17,0),3)</f>
        <v>0.003</v>
      </c>
      <c r="J48" s="84" t="str">
        <f>FIXED(VLOOKUP($M48,'Full Sample by BMI Level'!$A:$AH,18,0),3)</f>
        <v>0.052</v>
      </c>
      <c r="K48" s="83" t="str">
        <f>FIXED(VLOOKUP($M48,'Full Sample by BMI Level'!$A:$AH,24,0),3)</f>
        <v>0.003</v>
      </c>
      <c r="L48" s="84" t="str">
        <f>FIXED(VLOOKUP($M48,'Full Sample by BMI Level'!$A:$AH,25,0),3)</f>
        <v>0.054</v>
      </c>
      <c r="M48" s="11" t="s">
        <v>45</v>
      </c>
    </row>
    <row r="49" spans="1:13" x14ac:dyDescent="0.25">
      <c r="A49" s="82" t="s">
        <v>537</v>
      </c>
      <c r="B49" s="89" t="s">
        <v>536</v>
      </c>
      <c r="C49" s="83" t="str">
        <f>FIXED(VLOOKUP($M49,'Full Sample by BMI Level'!$A:$AH,3,0),3)</f>
        <v>0.018</v>
      </c>
      <c r="D49" s="84" t="str">
        <f>FIXED(VLOOKUP($M49,'Full Sample by BMI Level'!$A:$AH,4,0),3)</f>
        <v>0.134</v>
      </c>
      <c r="E49" s="83" t="str">
        <f>FIXED(VLOOKUP($M49,'Full Sample by BMI Level'!$A:$AH,31,0),3)</f>
        <v>0.010</v>
      </c>
      <c r="F49" s="84" t="str">
        <f>FIXED(VLOOKUP($M49,'Full Sample by BMI Level'!$A:$AH,32,0),3)</f>
        <v>0.101</v>
      </c>
      <c r="G49" s="83" t="str">
        <f>FIXED(VLOOKUP($M49,'Full Sample by BMI Level'!$A:$AH,10,0),3)</f>
        <v>0.019</v>
      </c>
      <c r="H49" s="84" t="str">
        <f>FIXED(VLOOKUP($M49,'Full Sample by BMI Level'!$A:$AH,11,0),3)</f>
        <v>0.138</v>
      </c>
      <c r="I49" s="83" t="str">
        <f>FIXED(VLOOKUP($M49,'Full Sample by BMI Level'!$A:$AH,17,0),3)</f>
        <v>0.018</v>
      </c>
      <c r="J49" s="84" t="str">
        <f>FIXED(VLOOKUP($M49,'Full Sample by BMI Level'!$A:$AH,18,0),3)</f>
        <v>0.133</v>
      </c>
      <c r="K49" s="83" t="str">
        <f>FIXED(VLOOKUP($M49,'Full Sample by BMI Level'!$A:$AH,24,0),3)</f>
        <v>0.017</v>
      </c>
      <c r="L49" s="84" t="str">
        <f>FIXED(VLOOKUP($M49,'Full Sample by BMI Level'!$A:$AH,25,0),3)</f>
        <v>0.130</v>
      </c>
      <c r="M49" s="11" t="s">
        <v>46</v>
      </c>
    </row>
    <row r="50" spans="1:13" x14ac:dyDescent="0.25">
      <c r="A50" s="82" t="s">
        <v>535</v>
      </c>
      <c r="B50" s="90" t="s">
        <v>534</v>
      </c>
      <c r="C50" s="83" t="str">
        <f>FIXED(VLOOKUP($M50,'Full Sample by BMI Level'!$A:$AH,3,0),3)</f>
        <v>0.317</v>
      </c>
      <c r="D50" s="84" t="str">
        <f>FIXED(VLOOKUP($M50,'Full Sample by BMI Level'!$A:$AH,4,0),3)</f>
        <v>0.465</v>
      </c>
      <c r="E50" s="83" t="str">
        <f>FIXED(VLOOKUP($M50,'Full Sample by BMI Level'!$A:$AH,31,0),3)</f>
        <v>0.286</v>
      </c>
      <c r="F50" s="84" t="str">
        <f>FIXED(VLOOKUP($M50,'Full Sample by BMI Level'!$A:$AH,32,0),3)</f>
        <v>0.453</v>
      </c>
      <c r="G50" s="83" t="str">
        <f>FIXED(VLOOKUP($M50,'Full Sample by BMI Level'!$A:$AH,10,0),3)</f>
        <v>0.297</v>
      </c>
      <c r="H50" s="84" t="str">
        <f>FIXED(VLOOKUP($M50,'Full Sample by BMI Level'!$A:$AH,11,0),3)</f>
        <v>0.457</v>
      </c>
      <c r="I50" s="83" t="str">
        <f>FIXED(VLOOKUP($M50,'Full Sample by BMI Level'!$A:$AH,17,0),3)</f>
        <v>0.324</v>
      </c>
      <c r="J50" s="84" t="str">
        <f>FIXED(VLOOKUP($M50,'Full Sample by BMI Level'!$A:$AH,18,0),3)</f>
        <v>0.468</v>
      </c>
      <c r="K50" s="83" t="str">
        <f>FIXED(VLOOKUP($M50,'Full Sample by BMI Level'!$A:$AH,24,0),3)</f>
        <v>0.349</v>
      </c>
      <c r="L50" s="84" t="str">
        <f>FIXED(VLOOKUP($M50,'Full Sample by BMI Level'!$A:$AH,25,0),3)</f>
        <v>0.477</v>
      </c>
      <c r="M50" s="11" t="s">
        <v>134</v>
      </c>
    </row>
    <row r="51" spans="1:13" x14ac:dyDescent="0.25">
      <c r="A51" s="82" t="s">
        <v>533</v>
      </c>
      <c r="B51" s="90" t="s">
        <v>532</v>
      </c>
      <c r="C51" s="83" t="str">
        <f>FIXED(VLOOKUP($M51,'Full Sample by BMI Level'!$A:$AH,3,0),3)</f>
        <v>0.014</v>
      </c>
      <c r="D51" s="84" t="str">
        <f>FIXED(VLOOKUP($M51,'Full Sample by BMI Level'!$A:$AH,4,0),3)</f>
        <v>0.117</v>
      </c>
      <c r="E51" s="83" t="str">
        <f>FIXED(VLOOKUP($M51,'Full Sample by BMI Level'!$A:$AH,31,0),3)</f>
        <v>0.018</v>
      </c>
      <c r="F51" s="84" t="str">
        <f>FIXED(VLOOKUP($M51,'Full Sample by BMI Level'!$A:$AH,32,0),3)</f>
        <v>0.133</v>
      </c>
      <c r="G51" s="83" t="str">
        <f>FIXED(VLOOKUP($M51,'Full Sample by BMI Level'!$A:$AH,10,0),3)</f>
        <v>0.014</v>
      </c>
      <c r="H51" s="84" t="str">
        <f>FIXED(VLOOKUP($M51,'Full Sample by BMI Level'!$A:$AH,11,0),3)</f>
        <v>0.116</v>
      </c>
      <c r="I51" s="83" t="str">
        <f>FIXED(VLOOKUP($M51,'Full Sample by BMI Level'!$A:$AH,17,0),3)</f>
        <v>0.013</v>
      </c>
      <c r="J51" s="84" t="str">
        <f>FIXED(VLOOKUP($M51,'Full Sample by BMI Level'!$A:$AH,18,0),3)</f>
        <v>0.115</v>
      </c>
      <c r="K51" s="83" t="str">
        <f>FIXED(VLOOKUP($M51,'Full Sample by BMI Level'!$A:$AH,24,0),3)</f>
        <v>0.015</v>
      </c>
      <c r="L51" s="84" t="str">
        <f>FIXED(VLOOKUP($M51,'Full Sample by BMI Level'!$A:$AH,25,0),3)</f>
        <v>0.120</v>
      </c>
      <c r="M51" s="11" t="s">
        <v>133</v>
      </c>
    </row>
    <row r="52" spans="1:13" x14ac:dyDescent="0.25">
      <c r="A52" s="79" t="s">
        <v>106</v>
      </c>
      <c r="B52" s="88" t="s">
        <v>531</v>
      </c>
      <c r="C52" s="80" t="str">
        <f>FIXED(VLOOKUP($M52,'Full Sample by BMI Level'!$A:$AH,3,0),3)</f>
        <v>0.019</v>
      </c>
      <c r="D52" s="81" t="str">
        <f>FIXED(VLOOKUP($M52,'Full Sample by BMI Level'!$A:$AH,4,0),3)</f>
        <v>0.136</v>
      </c>
      <c r="E52" s="80" t="str">
        <f>FIXED(VLOOKUP($M52,'Full Sample by BMI Level'!$A:$AH,31,0),3)</f>
        <v>0.013</v>
      </c>
      <c r="F52" s="81" t="str">
        <f>FIXED(VLOOKUP($M52,'Full Sample by BMI Level'!$A:$AH,32,0),3)</f>
        <v>0.113</v>
      </c>
      <c r="G52" s="80" t="str">
        <f>FIXED(VLOOKUP($M52,'Full Sample by BMI Level'!$A:$AH,10,0),3)</f>
        <v>0.016</v>
      </c>
      <c r="H52" s="81" t="str">
        <f>FIXED(VLOOKUP($M52,'Full Sample by BMI Level'!$A:$AH,11,0),3)</f>
        <v>0.127</v>
      </c>
      <c r="I52" s="80" t="str">
        <f>FIXED(VLOOKUP($M52,'Full Sample by BMI Level'!$A:$AH,17,0),3)</f>
        <v>0.024</v>
      </c>
      <c r="J52" s="81" t="str">
        <f>FIXED(VLOOKUP($M52,'Full Sample by BMI Level'!$A:$AH,18,0),3)</f>
        <v>0.152</v>
      </c>
      <c r="K52" s="80" t="str">
        <f>FIXED(VLOOKUP($M52,'Full Sample by BMI Level'!$A:$AH,24,0),3)</f>
        <v>0.019</v>
      </c>
      <c r="L52" s="81" t="str">
        <f>FIXED(VLOOKUP($M52,'Full Sample by BMI Level'!$A:$AH,25,0),3)</f>
        <v>0.138</v>
      </c>
      <c r="M52" s="11" t="s">
        <v>106</v>
      </c>
    </row>
    <row r="53" spans="1:13" x14ac:dyDescent="0.25">
      <c r="A53" s="85" t="s">
        <v>530</v>
      </c>
      <c r="B53" s="99" t="s">
        <v>529</v>
      </c>
      <c r="C53" s="100"/>
      <c r="D53" s="100"/>
      <c r="E53" s="100"/>
      <c r="F53" s="100"/>
      <c r="G53" s="100"/>
      <c r="H53" s="100"/>
      <c r="I53" s="100"/>
      <c r="J53" s="100"/>
      <c r="K53" s="86"/>
      <c r="L53" s="86"/>
    </row>
    <row r="54" spans="1:13" x14ac:dyDescent="0.25">
      <c r="A54" s="79" t="s">
        <v>528</v>
      </c>
      <c r="B54" s="101" t="s">
        <v>527</v>
      </c>
      <c r="C54" s="102"/>
      <c r="D54" s="102"/>
      <c r="E54" s="102"/>
      <c r="F54" s="102"/>
      <c r="G54" s="102"/>
      <c r="H54" s="102"/>
      <c r="I54" s="102"/>
      <c r="J54" s="102"/>
      <c r="K54" s="12"/>
      <c r="L54" s="12"/>
    </row>
    <row r="55" spans="1:13" x14ac:dyDescent="0.25">
      <c r="A55" s="93" t="s">
        <v>526</v>
      </c>
      <c r="B55" s="94"/>
      <c r="C55" s="91">
        <f>'Full Sample by BMI Level'!B1</f>
        <v>15228</v>
      </c>
      <c r="D55" s="92"/>
      <c r="E55" s="103">
        <f>'Full Sample by BMI Level'!AD1</f>
        <v>391</v>
      </c>
      <c r="F55" s="92"/>
      <c r="G55" s="91">
        <f>'Full Sample by BMI Level'!I1</f>
        <v>7051</v>
      </c>
      <c r="H55" s="92"/>
      <c r="I55" s="91">
        <f>'Full Sample by BMI Level'!P1</f>
        <v>4084</v>
      </c>
      <c r="J55" s="92"/>
      <c r="K55" s="91">
        <f>'Full Sample by BMI Level'!W1</f>
        <v>3702</v>
      </c>
      <c r="L55" s="92"/>
    </row>
    <row r="56" spans="1:13" ht="15.75" thickBot="1" x14ac:dyDescent="0.3">
      <c r="A56" s="106" t="s">
        <v>525</v>
      </c>
      <c r="B56" s="107"/>
      <c r="C56" s="104">
        <v>4691</v>
      </c>
      <c r="D56" s="105"/>
      <c r="E56" s="108">
        <v>224</v>
      </c>
      <c r="F56" s="105"/>
      <c r="G56" s="104">
        <v>2746</v>
      </c>
      <c r="H56" s="105"/>
      <c r="I56" s="104">
        <v>1941</v>
      </c>
      <c r="J56" s="105"/>
      <c r="K56" s="104">
        <v>1351</v>
      </c>
      <c r="L56" s="105"/>
    </row>
    <row r="57" spans="1:13" x14ac:dyDescent="0.25">
      <c r="C57" s="11">
        <f>C55/C56</f>
        <v>3.2462161586015776</v>
      </c>
      <c r="E57" s="11">
        <f>E55/E56</f>
        <v>1.7455357142857142</v>
      </c>
      <c r="G57" s="11">
        <f>G55/G56</f>
        <v>2.5677348871085215</v>
      </c>
      <c r="I57" s="11">
        <f>I55/I56</f>
        <v>2.1040700669757855</v>
      </c>
      <c r="K57" s="11">
        <f>K55/K56</f>
        <v>2.7401924500370098</v>
      </c>
    </row>
    <row r="71" spans="2:5" x14ac:dyDescent="0.25">
      <c r="B71" s="87">
        <v>17750</v>
      </c>
      <c r="C71" s="11" t="e">
        <f>LOG(B71+(SQRT((B71^2)+1)),1)</f>
        <v>#DIV/0!</v>
      </c>
      <c r="E71" s="11">
        <f>ASINH(B71)</f>
        <v>10.477287976257001</v>
      </c>
    </row>
    <row r="72" spans="2:5" x14ac:dyDescent="0.25">
      <c r="B72" s="87">
        <v>57356</v>
      </c>
      <c r="C72" s="11">
        <f>LOG(B72+(SQRT((B72^2)+1)))</f>
        <v>5.0596088517719746</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-6.8082527336877502E-2</v>
      </c>
      <c r="D2">
        <v>0.150530847202445</v>
      </c>
      <c r="E2">
        <v>0.65106519694010401</v>
      </c>
      <c r="F2">
        <v>-7.9014749817679208E-3</v>
      </c>
      <c r="G2">
        <v>0.12512007271555201</v>
      </c>
      <c r="H2">
        <v>0.94964615327426105</v>
      </c>
      <c r="I2">
        <v>-5.7291884470099599E-2</v>
      </c>
      <c r="J2">
        <v>0.148326581404853</v>
      </c>
      <c r="K2">
        <v>0.69930782026619898</v>
      </c>
      <c r="L2">
        <v>-1.61764754084074E-4</v>
      </c>
      <c r="M2">
        <v>0.123700650308012</v>
      </c>
      <c r="N2">
        <v>0.99895659753883903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2.09300898568664E-2</v>
      </c>
      <c r="D3">
        <v>6.2472948758299597E-2</v>
      </c>
      <c r="E3">
        <v>0.73760513851749998</v>
      </c>
      <c r="F3">
        <v>1.7681990411247898E-2</v>
      </c>
      <c r="G3">
        <v>5.3078123304610703E-2</v>
      </c>
      <c r="H3">
        <v>0.73903508540705198</v>
      </c>
      <c r="I3">
        <v>1.9916389603240998E-2</v>
      </c>
      <c r="J3">
        <v>6.1653525449814797E-2</v>
      </c>
      <c r="K3">
        <v>0.74666697899615997</v>
      </c>
      <c r="L3">
        <v>1.5716294998007401E-2</v>
      </c>
      <c r="M3">
        <v>5.2635385421944299E-2</v>
      </c>
      <c r="N3">
        <v>0.76525441483845802</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-0.15362252120203701</v>
      </c>
      <c r="D4">
        <v>6.8234728394328301E-2</v>
      </c>
      <c r="E4">
        <v>2.4361277220557399E-2</v>
      </c>
      <c r="F4">
        <v>-0.111539643895713</v>
      </c>
      <c r="G4">
        <v>5.6343364637349E-2</v>
      </c>
      <c r="H4">
        <v>4.7743864194364397E-2</v>
      </c>
      <c r="I4">
        <v>-0.153976639448861</v>
      </c>
      <c r="J4">
        <v>6.7567568137859704E-2</v>
      </c>
      <c r="K4">
        <v>2.2675731099083399E-2</v>
      </c>
      <c r="L4">
        <v>-0.121071397870022</v>
      </c>
      <c r="M4">
        <v>5.6052784155435E-2</v>
      </c>
      <c r="N4">
        <v>3.0776282540564099E-2</v>
      </c>
      <c r="P4" t="str">
        <f t="shared" ref="P4:P29" si="3">IF(E4&lt;0.001,"***",IF(E4&lt;0.01,"**",IF(E4&lt;0.05,"*",IF(E4&lt;0.1,"^",""))))</f>
        <v>*</v>
      </c>
      <c r="Q4" t="str">
        <f t="shared" si="0"/>
        <v>*</v>
      </c>
      <c r="R4" t="str">
        <f t="shared" si="1"/>
        <v>*</v>
      </c>
      <c r="S4" t="str">
        <f t="shared" si="2"/>
        <v>*</v>
      </c>
    </row>
    <row r="5" spans="1:19" x14ac:dyDescent="0.25">
      <c r="A5">
        <v>4</v>
      </c>
      <c r="B5" t="s">
        <v>25</v>
      </c>
      <c r="C5">
        <v>-2.5590641054161901E-2</v>
      </c>
      <c r="D5">
        <v>8.5938953861348602E-2</v>
      </c>
      <c r="E5">
        <v>0.76587339494847595</v>
      </c>
      <c r="F5">
        <v>-5.7799889243361498E-2</v>
      </c>
      <c r="G5">
        <v>7.1938072851361806E-2</v>
      </c>
      <c r="H5">
        <v>0.42170468908342301</v>
      </c>
      <c r="I5">
        <v>-2.0253968402132901E-2</v>
      </c>
      <c r="J5">
        <v>8.4661509673958593E-2</v>
      </c>
      <c r="K5">
        <v>0.81092361961330806</v>
      </c>
      <c r="L5">
        <v>-5.2504860838719303E-2</v>
      </c>
      <c r="M5">
        <v>7.1104249241822307E-2</v>
      </c>
      <c r="N5">
        <v>0.46025874261649002</v>
      </c>
      <c r="P5" t="str">
        <f t="shared" si="3"/>
        <v/>
      </c>
      <c r="Q5" t="str">
        <f t="shared" si="0"/>
        <v/>
      </c>
      <c r="R5" t="str">
        <f t="shared" si="1"/>
        <v/>
      </c>
      <c r="S5" t="str">
        <f t="shared" si="2"/>
        <v/>
      </c>
    </row>
    <row r="6" spans="1:19" x14ac:dyDescent="0.25">
      <c r="A6">
        <v>5</v>
      </c>
      <c r="B6" t="s">
        <v>26</v>
      </c>
      <c r="C6">
        <v>4.6777511476461101E-2</v>
      </c>
      <c r="D6">
        <v>0.15873402321330801</v>
      </c>
      <c r="E6">
        <v>0.76822982616923796</v>
      </c>
      <c r="F6">
        <v>9.4116244262017798E-2</v>
      </c>
      <c r="G6">
        <v>0.131494791852345</v>
      </c>
      <c r="H6">
        <v>0.474151146343466</v>
      </c>
      <c r="I6">
        <v>5.0056963773248198E-2</v>
      </c>
      <c r="J6">
        <v>0.15584793810411701</v>
      </c>
      <c r="K6">
        <v>0.74806560984702897</v>
      </c>
      <c r="L6">
        <v>9.3435915007214806E-2</v>
      </c>
      <c r="M6">
        <v>0.12970840747267101</v>
      </c>
      <c r="N6">
        <v>0.47130732636232497</v>
      </c>
      <c r="P6" t="str">
        <f t="shared" si="3"/>
        <v/>
      </c>
      <c r="Q6" t="str">
        <f t="shared" si="0"/>
        <v/>
      </c>
      <c r="R6" t="str">
        <f t="shared" si="1"/>
        <v/>
      </c>
      <c r="S6" t="str">
        <f t="shared" si="2"/>
        <v/>
      </c>
    </row>
    <row r="7" spans="1:19" x14ac:dyDescent="0.25">
      <c r="A7">
        <v>6</v>
      </c>
      <c r="B7" t="s">
        <v>30</v>
      </c>
      <c r="C7">
        <v>7.2584472621574497E-2</v>
      </c>
      <c r="D7">
        <v>7.6072565632310504E-2</v>
      </c>
      <c r="E7">
        <v>0.340008823366864</v>
      </c>
      <c r="F7">
        <v>4.9612972917410798E-2</v>
      </c>
      <c r="G7">
        <v>5.9466244387068198E-2</v>
      </c>
      <c r="H7">
        <v>0.40410924970012402</v>
      </c>
      <c r="I7">
        <v>4.9573707370118097E-2</v>
      </c>
      <c r="J7">
        <v>7.4971951053963606E-2</v>
      </c>
      <c r="K7">
        <v>0.50846478917996496</v>
      </c>
      <c r="L7">
        <v>3.0012881106301001E-2</v>
      </c>
      <c r="M7">
        <v>5.8854523821856797E-2</v>
      </c>
      <c r="N7">
        <v>0.61008629283172899</v>
      </c>
      <c r="P7" t="str">
        <f t="shared" si="3"/>
        <v/>
      </c>
      <c r="Q7" t="str">
        <f t="shared" si="0"/>
        <v/>
      </c>
      <c r="R7" t="str">
        <f t="shared" si="1"/>
        <v/>
      </c>
      <c r="S7" t="str">
        <f t="shared" si="2"/>
        <v/>
      </c>
    </row>
    <row r="8" spans="1:19" x14ac:dyDescent="0.25">
      <c r="A8">
        <v>7</v>
      </c>
      <c r="B8" t="s">
        <v>27</v>
      </c>
      <c r="C8">
        <v>6.3824340949799496E-2</v>
      </c>
      <c r="D8">
        <v>0.13268367924767099</v>
      </c>
      <c r="E8">
        <v>0.63049779797011796</v>
      </c>
      <c r="F8">
        <v>6.7525732728854607E-2</v>
      </c>
      <c r="G8">
        <v>0.111792191345263</v>
      </c>
      <c r="H8">
        <v>0.54582431908061302</v>
      </c>
      <c r="I8">
        <v>5.4415117367014099E-2</v>
      </c>
      <c r="J8">
        <v>0.12801588470359601</v>
      </c>
      <c r="K8">
        <v>0.670789033297022</v>
      </c>
      <c r="L8">
        <v>4.8898635999172199E-2</v>
      </c>
      <c r="M8">
        <v>0.10715181298960499</v>
      </c>
      <c r="N8">
        <v>0.64813894422310503</v>
      </c>
      <c r="P8" t="str">
        <f t="shared" si="3"/>
        <v/>
      </c>
      <c r="Q8" t="str">
        <f t="shared" si="0"/>
        <v/>
      </c>
      <c r="R8" t="str">
        <f t="shared" si="1"/>
        <v/>
      </c>
      <c r="S8" t="str">
        <f t="shared" si="2"/>
        <v/>
      </c>
    </row>
    <row r="9" spans="1:19" x14ac:dyDescent="0.25">
      <c r="A9">
        <v>8</v>
      </c>
      <c r="B9" t="s">
        <v>29</v>
      </c>
      <c r="C9">
        <v>7.3689946170318196E-2</v>
      </c>
      <c r="D9">
        <v>7.1173662400491403E-2</v>
      </c>
      <c r="E9">
        <v>0.30050355350948399</v>
      </c>
      <c r="F9">
        <v>3.7192046984325301E-2</v>
      </c>
      <c r="G9">
        <v>5.6166003685224203E-2</v>
      </c>
      <c r="H9">
        <v>0.50785538344075398</v>
      </c>
      <c r="I9">
        <v>7.0111604046303094E-2</v>
      </c>
      <c r="J9">
        <v>7.0269649928304895E-2</v>
      </c>
      <c r="K9">
        <v>0.31840018122293501</v>
      </c>
      <c r="L9">
        <v>3.13332546912998E-2</v>
      </c>
      <c r="M9">
        <v>5.5641130448249899E-2</v>
      </c>
      <c r="N9">
        <v>0.57334557029649602</v>
      </c>
      <c r="P9" t="str">
        <f t="shared" si="3"/>
        <v/>
      </c>
      <c r="Q9" t="str">
        <f t="shared" si="0"/>
        <v/>
      </c>
      <c r="R9" t="str">
        <f t="shared" si="1"/>
        <v/>
      </c>
      <c r="S9" t="str">
        <f t="shared" si="2"/>
        <v/>
      </c>
    </row>
    <row r="10" spans="1:19" x14ac:dyDescent="0.25">
      <c r="A10">
        <v>9</v>
      </c>
      <c r="B10" t="s">
        <v>28</v>
      </c>
      <c r="C10">
        <v>2.9710472140622298E-3</v>
      </c>
      <c r="D10">
        <v>0.18403600405419901</v>
      </c>
      <c r="E10">
        <v>0.98711964135796604</v>
      </c>
      <c r="F10">
        <v>1.43560487541886E-2</v>
      </c>
      <c r="G10">
        <v>0.15251761848536199</v>
      </c>
      <c r="H10">
        <v>0.92500815353417698</v>
      </c>
      <c r="I10">
        <v>2.0387622414130401E-2</v>
      </c>
      <c r="J10">
        <v>0.178354025812301</v>
      </c>
      <c r="K10">
        <v>0.90899217239387198</v>
      </c>
      <c r="L10">
        <v>3.1917905683963299E-2</v>
      </c>
      <c r="M10">
        <v>0.14775186392161699</v>
      </c>
      <c r="N10">
        <v>0.82896926660902703</v>
      </c>
      <c r="P10" t="str">
        <f t="shared" si="3"/>
        <v/>
      </c>
      <c r="Q10" t="str">
        <f t="shared" si="0"/>
        <v/>
      </c>
      <c r="R10" t="str">
        <f t="shared" si="1"/>
        <v/>
      </c>
      <c r="S10" t="str">
        <f t="shared" si="2"/>
        <v/>
      </c>
    </row>
    <row r="11" spans="1:19" x14ac:dyDescent="0.25">
      <c r="A11">
        <v>10</v>
      </c>
      <c r="B11" t="s">
        <v>31</v>
      </c>
      <c r="C11">
        <v>-5.3902299128944897E-2</v>
      </c>
      <c r="D11">
        <v>1.5214504247166701E-2</v>
      </c>
      <c r="E11">
        <v>3.9586795529611402E-4</v>
      </c>
      <c r="F11">
        <v>-6.2014817268645002E-2</v>
      </c>
      <c r="G11">
        <v>1.32943149009239E-2</v>
      </c>
      <c r="H11" s="1">
        <v>3.0897417562973099E-6</v>
      </c>
      <c r="I11">
        <v>-5.5017213815633098E-2</v>
      </c>
      <c r="J11">
        <v>1.50175653333319E-2</v>
      </c>
      <c r="K11">
        <v>2.4876871436607699E-4</v>
      </c>
      <c r="L11">
        <v>-6.4207395270596199E-2</v>
      </c>
      <c r="M11">
        <v>1.3121692895062299E-2</v>
      </c>
      <c r="N11" s="1">
        <v>9.9196905847583895E-7</v>
      </c>
      <c r="P11" t="str">
        <f t="shared" si="3"/>
        <v>***</v>
      </c>
      <c r="Q11" t="str">
        <f t="shared" si="0"/>
        <v>***</v>
      </c>
      <c r="R11" t="str">
        <f t="shared" si="1"/>
        <v>***</v>
      </c>
      <c r="S11" t="str">
        <f t="shared" si="2"/>
        <v>***</v>
      </c>
    </row>
    <row r="12" spans="1:19" x14ac:dyDescent="0.25">
      <c r="A12">
        <v>11</v>
      </c>
      <c r="B12" t="s">
        <v>176</v>
      </c>
      <c r="C12">
        <v>5.9656462189252801E-2</v>
      </c>
      <c r="D12">
        <v>7.7235984309303202E-2</v>
      </c>
      <c r="E12">
        <v>0.43988224619142102</v>
      </c>
      <c r="F12">
        <v>5.6426620272807898E-2</v>
      </c>
      <c r="G12">
        <v>7.0721160809759404E-2</v>
      </c>
      <c r="H12">
        <v>0.42494324505652198</v>
      </c>
      <c r="I12">
        <v>6.0260805681711098E-2</v>
      </c>
      <c r="J12">
        <v>7.6175206467086504E-2</v>
      </c>
      <c r="K12">
        <v>0.42889636440838502</v>
      </c>
      <c r="L12">
        <v>7.0500689619047402E-2</v>
      </c>
      <c r="M12">
        <v>6.9702213223593004E-2</v>
      </c>
      <c r="N12">
        <v>0.31179845087547198</v>
      </c>
      <c r="P12" t="str">
        <f t="shared" si="3"/>
        <v/>
      </c>
      <c r="Q12" t="str">
        <f t="shared" si="0"/>
        <v/>
      </c>
      <c r="R12" t="str">
        <f t="shared" si="1"/>
        <v/>
      </c>
      <c r="S12" t="str">
        <f t="shared" si="2"/>
        <v/>
      </c>
    </row>
    <row r="13" spans="1:19" x14ac:dyDescent="0.25">
      <c r="A13">
        <v>12</v>
      </c>
      <c r="B13" t="s">
        <v>32</v>
      </c>
      <c r="C13">
        <v>2.0047529743248398E-2</v>
      </c>
      <c r="D13">
        <v>2.8669836730269099E-2</v>
      </c>
      <c r="E13">
        <v>0.484392617401812</v>
      </c>
      <c r="F13">
        <v>2.0513192796801201E-2</v>
      </c>
      <c r="G13">
        <v>2.4448926579847499E-2</v>
      </c>
      <c r="H13">
        <v>0.401456837537917</v>
      </c>
      <c r="I13">
        <v>2.0140941879127201E-2</v>
      </c>
      <c r="J13">
        <v>2.8309104701158799E-2</v>
      </c>
      <c r="K13">
        <v>0.47679602927054998</v>
      </c>
      <c r="L13">
        <v>2.0015547826763899E-2</v>
      </c>
      <c r="M13">
        <v>2.4273569207073398E-2</v>
      </c>
      <c r="N13">
        <v>0.40960895380953899</v>
      </c>
      <c r="P13" t="str">
        <f t="shared" si="3"/>
        <v/>
      </c>
      <c r="Q13" t="str">
        <f t="shared" si="0"/>
        <v/>
      </c>
      <c r="R13" t="str">
        <f t="shared" si="1"/>
        <v/>
      </c>
      <c r="S13" t="str">
        <f t="shared" si="2"/>
        <v/>
      </c>
    </row>
    <row r="14" spans="1:19" x14ac:dyDescent="0.25">
      <c r="A14">
        <v>13</v>
      </c>
      <c r="B14" t="s">
        <v>33</v>
      </c>
      <c r="C14">
        <v>1.9037854483388801E-2</v>
      </c>
      <c r="D14">
        <v>8.8989963236647592E-3</v>
      </c>
      <c r="E14">
        <v>3.24092729296869E-2</v>
      </c>
      <c r="F14">
        <v>1.7422664223755002E-2</v>
      </c>
      <c r="G14">
        <v>7.9367941487269392E-3</v>
      </c>
      <c r="H14">
        <v>2.8150937296597501E-2</v>
      </c>
      <c r="I14">
        <v>1.9570886936494999E-2</v>
      </c>
      <c r="J14">
        <v>8.8241522316293893E-3</v>
      </c>
      <c r="K14">
        <v>2.6563199586286501E-2</v>
      </c>
      <c r="L14">
        <v>1.7914475830904698E-2</v>
      </c>
      <c r="M14">
        <v>7.9001106886443899E-3</v>
      </c>
      <c r="N14">
        <v>2.3352170433056901E-2</v>
      </c>
      <c r="P14" t="str">
        <f t="shared" si="3"/>
        <v>*</v>
      </c>
      <c r="Q14" t="str">
        <f t="shared" si="0"/>
        <v>*</v>
      </c>
      <c r="R14" t="str">
        <f t="shared" si="1"/>
        <v>*</v>
      </c>
      <c r="S14" t="str">
        <f t="shared" si="2"/>
        <v>*</v>
      </c>
    </row>
    <row r="15" spans="1:19" x14ac:dyDescent="0.25">
      <c r="A15">
        <v>14</v>
      </c>
      <c r="B15" t="s">
        <v>118</v>
      </c>
      <c r="C15">
        <v>-3.4008580375821697E-2</v>
      </c>
      <c r="D15">
        <v>1.3723816862669E-2</v>
      </c>
      <c r="E15">
        <v>1.32095185591943E-2</v>
      </c>
      <c r="F15">
        <v>-3.40609437387372E-2</v>
      </c>
      <c r="G15">
        <v>1.19040427583993E-2</v>
      </c>
      <c r="H15">
        <v>4.2191809666696101E-3</v>
      </c>
      <c r="I15">
        <v>-3.60541010514972E-2</v>
      </c>
      <c r="J15">
        <v>1.3579502484853E-2</v>
      </c>
      <c r="K15">
        <v>7.9299372240424493E-3</v>
      </c>
      <c r="L15">
        <v>-3.55265749436929E-2</v>
      </c>
      <c r="M15">
        <v>1.1845231000642701E-2</v>
      </c>
      <c r="N15">
        <v>2.7066269208523802E-3</v>
      </c>
      <c r="P15" t="str">
        <f t="shared" si="3"/>
        <v>*</v>
      </c>
      <c r="Q15" t="str">
        <f t="shared" si="0"/>
        <v>**</v>
      </c>
      <c r="R15" t="str">
        <f t="shared" si="1"/>
        <v>**</v>
      </c>
      <c r="S15" t="str">
        <f t="shared" si="2"/>
        <v>**</v>
      </c>
    </row>
    <row r="16" spans="1:19" x14ac:dyDescent="0.25">
      <c r="A16">
        <v>15</v>
      </c>
      <c r="B16" t="s">
        <v>34</v>
      </c>
      <c r="C16">
        <v>4.5387030403698601E-3</v>
      </c>
      <c r="D16">
        <v>1.3621304661853499E-3</v>
      </c>
      <c r="E16">
        <v>8.62050772080458E-4</v>
      </c>
      <c r="F16">
        <v>3.8993751375893098E-3</v>
      </c>
      <c r="G16">
        <v>1.02910900697527E-3</v>
      </c>
      <c r="H16">
        <v>1.51206939373416E-4</v>
      </c>
      <c r="I16">
        <v>4.3346809891713503E-3</v>
      </c>
      <c r="J16">
        <v>1.33992481341457E-3</v>
      </c>
      <c r="K16">
        <v>1.21635030847878E-3</v>
      </c>
      <c r="L16">
        <v>3.7299986109225001E-3</v>
      </c>
      <c r="M16">
        <v>1.0166831436181399E-3</v>
      </c>
      <c r="N16">
        <v>2.4369959445231501E-4</v>
      </c>
      <c r="P16" t="str">
        <f t="shared" si="3"/>
        <v>***</v>
      </c>
      <c r="Q16" t="str">
        <f t="shared" si="0"/>
        <v>***</v>
      </c>
      <c r="R16" t="str">
        <f t="shared" si="1"/>
        <v>**</v>
      </c>
      <c r="S16" t="str">
        <f t="shared" si="2"/>
        <v>***</v>
      </c>
    </row>
    <row r="17" spans="1:19" x14ac:dyDescent="0.25">
      <c r="A17">
        <v>16</v>
      </c>
      <c r="B17" t="s">
        <v>35</v>
      </c>
      <c r="C17">
        <v>-1.2308539969880601E-3</v>
      </c>
      <c r="D17">
        <v>6.7088167610516005E-4</v>
      </c>
      <c r="E17">
        <v>6.6552939804466194E-2</v>
      </c>
      <c r="F17">
        <v>-1.0353642402202599E-3</v>
      </c>
      <c r="G17">
        <v>6.1200075320301604E-4</v>
      </c>
      <c r="H17">
        <v>9.0689921126585402E-2</v>
      </c>
      <c r="I17">
        <v>-9.1202774335151602E-4</v>
      </c>
      <c r="J17">
        <v>6.4569356947817103E-4</v>
      </c>
      <c r="K17">
        <v>0.157809363476898</v>
      </c>
      <c r="L17">
        <v>-7.8968060434043096E-4</v>
      </c>
      <c r="M17">
        <v>5.8292189955678802E-4</v>
      </c>
      <c r="N17">
        <v>0.17551517718193399</v>
      </c>
      <c r="P17" t="str">
        <f t="shared" si="3"/>
        <v>^</v>
      </c>
      <c r="Q17" t="str">
        <f t="shared" si="0"/>
        <v>^</v>
      </c>
      <c r="R17" t="str">
        <f t="shared" si="1"/>
        <v/>
      </c>
      <c r="S17" t="str">
        <f t="shared" si="2"/>
        <v/>
      </c>
    </row>
    <row r="18" spans="1:19" x14ac:dyDescent="0.25">
      <c r="A18">
        <v>17</v>
      </c>
      <c r="B18" t="s">
        <v>36</v>
      </c>
      <c r="C18">
        <v>1.3930198557433499E-4</v>
      </c>
      <c r="D18">
        <v>2.9653715190273901E-4</v>
      </c>
      <c r="E18">
        <v>0.63852482531729804</v>
      </c>
      <c r="F18">
        <v>5.3185868136188105E-4</v>
      </c>
      <c r="G18">
        <v>2.3708561191390301E-4</v>
      </c>
      <c r="H18">
        <v>2.4876244612557798E-2</v>
      </c>
      <c r="I18">
        <v>2.1037177494153601E-4</v>
      </c>
      <c r="J18">
        <v>2.9183594760688901E-4</v>
      </c>
      <c r="K18">
        <v>0.47099794566280201</v>
      </c>
      <c r="L18">
        <v>5.73158843149492E-4</v>
      </c>
      <c r="M18">
        <v>2.3337305277187299E-4</v>
      </c>
      <c r="N18">
        <v>1.40502161071207E-2</v>
      </c>
      <c r="P18" t="str">
        <f t="shared" si="3"/>
        <v/>
      </c>
      <c r="Q18" t="str">
        <f t="shared" si="0"/>
        <v>*</v>
      </c>
      <c r="R18" t="str">
        <f t="shared" si="1"/>
        <v/>
      </c>
      <c r="S18" t="str">
        <f t="shared" si="2"/>
        <v>*</v>
      </c>
    </row>
    <row r="19" spans="1:19" x14ac:dyDescent="0.25">
      <c r="A19">
        <v>18</v>
      </c>
      <c r="B19" t="s">
        <v>37</v>
      </c>
      <c r="C19">
        <v>2.3727907095194199E-2</v>
      </c>
      <c r="D19">
        <v>4.9612764783582598E-2</v>
      </c>
      <c r="E19">
        <v>0.63246363892818602</v>
      </c>
      <c r="F19">
        <v>3.1067220681346999E-2</v>
      </c>
      <c r="G19">
        <v>4.2923033750654198E-2</v>
      </c>
      <c r="H19">
        <v>0.46919526915923698</v>
      </c>
      <c r="I19">
        <v>3.0728144700526299E-2</v>
      </c>
      <c r="J19">
        <v>4.89836768429395E-2</v>
      </c>
      <c r="K19">
        <v>0.53045344898907698</v>
      </c>
      <c r="L19">
        <v>3.8549180239030902E-2</v>
      </c>
      <c r="M19">
        <v>4.2511752486590997E-2</v>
      </c>
      <c r="N19">
        <v>0.36451850349765802</v>
      </c>
      <c r="P19" t="str">
        <f t="shared" si="3"/>
        <v/>
      </c>
      <c r="Q19" t="str">
        <f t="shared" si="0"/>
        <v/>
      </c>
      <c r="R19" t="str">
        <f t="shared" si="1"/>
        <v/>
      </c>
      <c r="S19" t="str">
        <f t="shared" si="2"/>
        <v/>
      </c>
    </row>
    <row r="20" spans="1:19" x14ac:dyDescent="0.25">
      <c r="A20">
        <v>19</v>
      </c>
      <c r="B20" t="s">
        <v>38</v>
      </c>
      <c r="C20">
        <v>0.17012146437794101</v>
      </c>
      <c r="D20">
        <v>6.8604035428261406E-2</v>
      </c>
      <c r="E20">
        <v>1.3147126287599301E-2</v>
      </c>
      <c r="F20">
        <v>0.107234044528098</v>
      </c>
      <c r="G20">
        <v>5.8130188310264702E-2</v>
      </c>
      <c r="H20">
        <v>6.50779706508329E-2</v>
      </c>
      <c r="I20">
        <v>0.17315473484992699</v>
      </c>
      <c r="J20">
        <v>6.7905022161492704E-2</v>
      </c>
      <c r="K20">
        <v>1.0773689681263399E-2</v>
      </c>
      <c r="L20">
        <v>0.113166925395153</v>
      </c>
      <c r="M20">
        <v>5.78099836761196E-2</v>
      </c>
      <c r="N20">
        <v>5.0280824326120702E-2</v>
      </c>
      <c r="P20" t="str">
        <f t="shared" si="3"/>
        <v>*</v>
      </c>
      <c r="Q20" t="str">
        <f t="shared" si="0"/>
        <v>^</v>
      </c>
      <c r="R20" t="str">
        <f t="shared" si="1"/>
        <v>*</v>
      </c>
      <c r="S20" t="str">
        <f t="shared" si="2"/>
        <v>^</v>
      </c>
    </row>
    <row r="21" spans="1:19" x14ac:dyDescent="0.25">
      <c r="A21">
        <v>20</v>
      </c>
      <c r="B21" t="s">
        <v>40</v>
      </c>
      <c r="C21">
        <v>-0.140551422729461</v>
      </c>
      <c r="D21">
        <v>0.138639726730655</v>
      </c>
      <c r="E21">
        <v>0.31068347000223701</v>
      </c>
      <c r="F21">
        <v>-0.12605552352676699</v>
      </c>
      <c r="G21">
        <v>0.104649755450026</v>
      </c>
      <c r="H21">
        <v>0.228378321512657</v>
      </c>
      <c r="I21">
        <v>-8.8714544390048999E-2</v>
      </c>
      <c r="J21">
        <v>0.135919620775139</v>
      </c>
      <c r="K21">
        <v>0.51395061378018103</v>
      </c>
      <c r="L21">
        <v>-7.6408577932876601E-2</v>
      </c>
      <c r="M21">
        <v>0.10310454015790101</v>
      </c>
      <c r="N21">
        <v>0.45864572741304999</v>
      </c>
      <c r="P21" t="str">
        <f t="shared" si="3"/>
        <v/>
      </c>
      <c r="Q21" t="str">
        <f t="shared" si="0"/>
        <v/>
      </c>
      <c r="R21" t="str">
        <f t="shared" si="1"/>
        <v/>
      </c>
      <c r="S21" t="str">
        <f t="shared" si="2"/>
        <v/>
      </c>
    </row>
    <row r="22" spans="1:19" x14ac:dyDescent="0.25">
      <c r="A22">
        <v>21</v>
      </c>
      <c r="B22" t="s">
        <v>41</v>
      </c>
      <c r="C22">
        <v>1.06610575950047E-2</v>
      </c>
      <c r="D22">
        <v>0.121372150142425</v>
      </c>
      <c r="E22">
        <v>0.93000562690708499</v>
      </c>
      <c r="F22">
        <v>1.3131912346058001E-2</v>
      </c>
      <c r="G22">
        <v>9.2723080057692794E-2</v>
      </c>
      <c r="H22">
        <v>0.887376166583007</v>
      </c>
      <c r="I22">
        <v>4.3184021332583603E-2</v>
      </c>
      <c r="J22">
        <v>0.118749327118262</v>
      </c>
      <c r="K22">
        <v>0.71611417399577804</v>
      </c>
      <c r="L22">
        <v>4.5353515023908102E-2</v>
      </c>
      <c r="M22">
        <v>9.1005247765119299E-2</v>
      </c>
      <c r="N22">
        <v>0.61822924264433199</v>
      </c>
      <c r="P22" t="str">
        <f t="shared" si="3"/>
        <v/>
      </c>
      <c r="Q22" t="str">
        <f t="shared" si="0"/>
        <v/>
      </c>
      <c r="R22" t="str">
        <f t="shared" si="1"/>
        <v/>
      </c>
      <c r="S22" t="str">
        <f t="shared" si="2"/>
        <v/>
      </c>
    </row>
    <row r="23" spans="1:19" x14ac:dyDescent="0.25">
      <c r="A23">
        <v>22</v>
      </c>
      <c r="B23" t="s">
        <v>39</v>
      </c>
      <c r="C23">
        <v>-0.121988074804719</v>
      </c>
      <c r="D23">
        <v>0.13298893396865999</v>
      </c>
      <c r="E23">
        <v>0.35899599218939998</v>
      </c>
      <c r="F23">
        <v>-8.0715575501197706E-2</v>
      </c>
      <c r="G23">
        <v>0.101504734305047</v>
      </c>
      <c r="H23">
        <v>0.426502839879494</v>
      </c>
      <c r="I23">
        <v>-8.2453451140496806E-2</v>
      </c>
      <c r="J23">
        <v>0.130399437990423</v>
      </c>
      <c r="K23">
        <v>0.52718141202744795</v>
      </c>
      <c r="L23">
        <v>-4.4045277091559601E-2</v>
      </c>
      <c r="M23">
        <v>9.9836707247485695E-2</v>
      </c>
      <c r="N23">
        <v>0.65908763179312002</v>
      </c>
      <c r="P23" t="str">
        <f t="shared" si="3"/>
        <v/>
      </c>
      <c r="Q23" t="str">
        <f t="shared" si="0"/>
        <v/>
      </c>
      <c r="R23" t="str">
        <f t="shared" si="1"/>
        <v/>
      </c>
      <c r="S23" t="str">
        <f t="shared" si="2"/>
        <v/>
      </c>
    </row>
    <row r="24" spans="1:19" x14ac:dyDescent="0.25">
      <c r="A24">
        <v>23</v>
      </c>
      <c r="B24" t="s">
        <v>43</v>
      </c>
      <c r="C24">
        <v>-8.7182507532244297E-2</v>
      </c>
      <c r="D24">
        <v>1.72799722263299E-2</v>
      </c>
      <c r="E24" s="1">
        <v>4.52829012287381E-7</v>
      </c>
      <c r="F24">
        <v>-8.10138655270254E-2</v>
      </c>
      <c r="G24">
        <v>1.56432105024179E-2</v>
      </c>
      <c r="H24" s="1">
        <v>2.2325599014441299E-7</v>
      </c>
      <c r="I24">
        <v>-8.4197247274140297E-2</v>
      </c>
      <c r="J24">
        <v>1.69422915039463E-2</v>
      </c>
      <c r="K24" s="1">
        <v>6.7074103793363104E-7</v>
      </c>
      <c r="L24">
        <v>-7.6551144777424696E-2</v>
      </c>
      <c r="M24">
        <v>1.5297420307493301E-2</v>
      </c>
      <c r="N24" s="1">
        <v>5.6098414748955401E-7</v>
      </c>
      <c r="P24" t="str">
        <f t="shared" si="3"/>
        <v>***</v>
      </c>
      <c r="Q24" t="str">
        <f t="shared" si="0"/>
        <v>***</v>
      </c>
      <c r="R24" t="str">
        <f t="shared" si="1"/>
        <v>***</v>
      </c>
      <c r="S24" t="str">
        <f t="shared" si="2"/>
        <v>***</v>
      </c>
    </row>
    <row r="25" spans="1:19" x14ac:dyDescent="0.25">
      <c r="A25">
        <v>24</v>
      </c>
      <c r="B25" t="s">
        <v>44</v>
      </c>
      <c r="C25">
        <v>2.6076976011364501E-2</v>
      </c>
      <c r="D25">
        <v>4.4507388844973197E-2</v>
      </c>
      <c r="E25">
        <v>0.55794125436405995</v>
      </c>
      <c r="F25">
        <v>3.7728375305634998E-2</v>
      </c>
      <c r="G25">
        <v>4.0765258052798903E-2</v>
      </c>
      <c r="H25">
        <v>0.354704238696532</v>
      </c>
      <c r="I25">
        <v>2.45303497707186E-2</v>
      </c>
      <c r="J25">
        <v>4.2047457095663099E-2</v>
      </c>
      <c r="K25">
        <v>0.55962624588500698</v>
      </c>
      <c r="L25">
        <v>3.6287874686061199E-2</v>
      </c>
      <c r="M25">
        <v>3.8334132983087903E-2</v>
      </c>
      <c r="N25">
        <v>0.34383221320937501</v>
      </c>
      <c r="P25" t="str">
        <f t="shared" si="3"/>
        <v/>
      </c>
      <c r="Q25" t="str">
        <f t="shared" si="0"/>
        <v/>
      </c>
      <c r="R25" t="str">
        <f t="shared" si="1"/>
        <v/>
      </c>
      <c r="S25" t="str">
        <f t="shared" si="2"/>
        <v/>
      </c>
    </row>
    <row r="26" spans="1:19" x14ac:dyDescent="0.25">
      <c r="A26">
        <v>25</v>
      </c>
      <c r="B26" t="s">
        <v>134</v>
      </c>
      <c r="C26">
        <v>0.58244686697525605</v>
      </c>
      <c r="D26">
        <v>0.76781557498626796</v>
      </c>
      <c r="E26">
        <v>0.448105922718607</v>
      </c>
      <c r="F26">
        <v>0.73096857417389705</v>
      </c>
      <c r="G26">
        <v>0.71512525351265999</v>
      </c>
      <c r="H26">
        <v>0.30670773011304298</v>
      </c>
      <c r="I26">
        <v>-0.11250988065336399</v>
      </c>
      <c r="J26">
        <v>5.8325855113821302E-2</v>
      </c>
      <c r="K26">
        <v>5.3732339099443402E-2</v>
      </c>
      <c r="L26">
        <v>-0.141809843189413</v>
      </c>
      <c r="M26">
        <v>5.2982638811451502E-2</v>
      </c>
      <c r="N26">
        <v>7.4387980061451E-3</v>
      </c>
      <c r="P26" t="str">
        <f t="shared" si="3"/>
        <v/>
      </c>
      <c r="Q26" t="str">
        <f t="shared" si="0"/>
        <v/>
      </c>
      <c r="R26" t="str">
        <f t="shared" si="1"/>
        <v>^</v>
      </c>
      <c r="S26" t="str">
        <f t="shared" si="2"/>
        <v>**</v>
      </c>
    </row>
    <row r="27" spans="1:19" x14ac:dyDescent="0.25">
      <c r="A27">
        <v>26</v>
      </c>
      <c r="B27" t="s">
        <v>148</v>
      </c>
      <c r="C27">
        <v>-3.55964855309353E-2</v>
      </c>
      <c r="D27">
        <v>0.818443545844318</v>
      </c>
      <c r="E27">
        <v>0.96530862197392098</v>
      </c>
      <c r="F27">
        <v>0.25970645366386802</v>
      </c>
      <c r="G27">
        <v>0.76379859344249101</v>
      </c>
      <c r="H27">
        <v>0.73384180573774305</v>
      </c>
      <c r="I27">
        <v>-0.77578348344588599</v>
      </c>
      <c r="J27">
        <v>0.27160525643842498</v>
      </c>
      <c r="K27">
        <v>4.2862291686547298E-3</v>
      </c>
      <c r="L27">
        <v>-0.62555732202406</v>
      </c>
      <c r="M27">
        <v>0.25466640872663499</v>
      </c>
      <c r="N27">
        <v>1.4034489719764299E-2</v>
      </c>
      <c r="P27" t="str">
        <f t="shared" si="3"/>
        <v/>
      </c>
      <c r="Q27" t="str">
        <f t="shared" si="0"/>
        <v/>
      </c>
      <c r="R27" t="str">
        <f t="shared" si="1"/>
        <v>**</v>
      </c>
      <c r="S27" t="str">
        <f t="shared" si="2"/>
        <v>*</v>
      </c>
    </row>
    <row r="28" spans="1:19" x14ac:dyDescent="0.25">
      <c r="A28">
        <v>27</v>
      </c>
      <c r="B28" t="s">
        <v>46</v>
      </c>
      <c r="C28">
        <v>0.69819102767449004</v>
      </c>
      <c r="D28">
        <v>0.78654298718479099</v>
      </c>
      <c r="E28">
        <v>0.374718004359544</v>
      </c>
      <c r="F28">
        <v>0.89989717244271505</v>
      </c>
      <c r="G28">
        <v>0.73189342050807404</v>
      </c>
      <c r="H28">
        <v>0.21886688316613501</v>
      </c>
      <c r="I28">
        <v>-2.2229783143432498E-3</v>
      </c>
      <c r="J28">
        <v>0.16807394850436899</v>
      </c>
      <c r="K28">
        <v>0.98944733326684997</v>
      </c>
      <c r="L28">
        <v>1.0501418396743701E-2</v>
      </c>
      <c r="M28">
        <v>0.155851595651052</v>
      </c>
      <c r="N28">
        <v>0.94627848640039502</v>
      </c>
      <c r="P28" t="str">
        <f t="shared" si="3"/>
        <v/>
      </c>
      <c r="Q28" t="str">
        <f t="shared" si="0"/>
        <v/>
      </c>
      <c r="R28" t="str">
        <f t="shared" si="1"/>
        <v/>
      </c>
      <c r="S28" t="str">
        <f t="shared" si="2"/>
        <v/>
      </c>
    </row>
    <row r="29" spans="1:19" x14ac:dyDescent="0.25">
      <c r="A29">
        <v>28</v>
      </c>
      <c r="B29" t="s">
        <v>132</v>
      </c>
      <c r="C29">
        <v>0.133211252433202</v>
      </c>
      <c r="D29">
        <v>0.791196846110376</v>
      </c>
      <c r="E29">
        <v>0.86629475354081098</v>
      </c>
      <c r="F29">
        <v>0.31820632858336501</v>
      </c>
      <c r="G29">
        <v>0.73694941851304696</v>
      </c>
      <c r="H29">
        <v>0.66589509450127804</v>
      </c>
      <c r="I29">
        <v>-0.53586000179729998</v>
      </c>
      <c r="J29">
        <v>0.19125240312540201</v>
      </c>
      <c r="K29">
        <v>5.0810940183512203E-3</v>
      </c>
      <c r="L29">
        <v>-0.51786141478415104</v>
      </c>
      <c r="M29">
        <v>0.17769531918682599</v>
      </c>
      <c r="N29">
        <v>3.5646178783751E-3</v>
      </c>
      <c r="P29" t="str">
        <f t="shared" si="3"/>
        <v/>
      </c>
      <c r="Q29" t="str">
        <f t="shared" si="0"/>
        <v/>
      </c>
      <c r="R29" t="str">
        <f t="shared" si="1"/>
        <v>**</v>
      </c>
      <c r="S29" t="str">
        <f t="shared" si="2"/>
        <v>**</v>
      </c>
    </row>
    <row r="30" spans="1:19" x14ac:dyDescent="0.25">
      <c r="A30">
        <v>29</v>
      </c>
      <c r="B30" t="s">
        <v>133</v>
      </c>
      <c r="C30">
        <v>0.419050040460481</v>
      </c>
      <c r="D30">
        <v>0.78667632288334799</v>
      </c>
      <c r="E30">
        <v>0.59425221157298902</v>
      </c>
      <c r="F30">
        <v>0.65119690642567296</v>
      </c>
      <c r="G30">
        <v>0.73303595293627899</v>
      </c>
      <c r="H30">
        <v>0.37434927124801998</v>
      </c>
      <c r="I30">
        <v>-0.23713921887019099</v>
      </c>
      <c r="J30">
        <v>0.17137063667298999</v>
      </c>
      <c r="K30">
        <v>0.166425901646858</v>
      </c>
      <c r="L30">
        <v>-0.196813195448205</v>
      </c>
      <c r="M30">
        <v>0.159869416730231</v>
      </c>
      <c r="N30">
        <v>0.218290245688158</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-7.6629458235996498E-2</v>
      </c>
      <c r="D31">
        <v>0.95063529293208804</v>
      </c>
      <c r="E31">
        <v>0.93575316126401398</v>
      </c>
      <c r="F31">
        <v>0.25169922712232001</v>
      </c>
      <c r="G31">
        <v>0.87815144483098295</v>
      </c>
      <c r="H31">
        <v>0.77440028165804797</v>
      </c>
      <c r="I31">
        <v>-0.79851221684242701</v>
      </c>
      <c r="J31">
        <v>0.55370599490693995</v>
      </c>
      <c r="K31">
        <v>0.149267643886312</v>
      </c>
      <c r="L31">
        <v>-0.68767878949574401</v>
      </c>
      <c r="M31">
        <v>0.50534859598312498</v>
      </c>
      <c r="N31">
        <v>0.173576639156235</v>
      </c>
      <c r="P31" t="str">
        <f t="shared" si="4"/>
        <v/>
      </c>
      <c r="Q31" t="str">
        <f t="shared" si="5"/>
        <v/>
      </c>
      <c r="R31" t="str">
        <f t="shared" si="6"/>
        <v/>
      </c>
      <c r="S31" t="str">
        <f t="shared" si="7"/>
        <v/>
      </c>
    </row>
    <row r="32" spans="1:19" x14ac:dyDescent="0.25">
      <c r="A32">
        <v>31</v>
      </c>
      <c r="B32" t="s">
        <v>106</v>
      </c>
      <c r="C32">
        <v>0.29166455226311699</v>
      </c>
      <c r="D32">
        <v>0.16203821339553601</v>
      </c>
      <c r="E32">
        <v>7.1864762104813407E-2</v>
      </c>
      <c r="F32">
        <v>0.238480029302991</v>
      </c>
      <c r="G32">
        <v>0.15194980161501601</v>
      </c>
      <c r="H32">
        <v>0.116539423463866</v>
      </c>
      <c r="I32" t="s">
        <v>173</v>
      </c>
      <c r="J32" t="s">
        <v>173</v>
      </c>
      <c r="K32" t="s">
        <v>173</v>
      </c>
      <c r="L32" t="s">
        <v>173</v>
      </c>
      <c r="M32" t="s">
        <v>173</v>
      </c>
      <c r="N32" t="s">
        <v>173</v>
      </c>
      <c r="P32" t="str">
        <f t="shared" si="4"/>
        <v>^</v>
      </c>
      <c r="Q32" t="str">
        <f t="shared" si="5"/>
        <v/>
      </c>
      <c r="R32" t="str">
        <f t="shared" si="6"/>
        <v/>
      </c>
      <c r="S32" t="str">
        <f t="shared" si="7"/>
        <v/>
      </c>
    </row>
    <row r="33" spans="1:19" x14ac:dyDescent="0.25">
      <c r="A33">
        <v>32</v>
      </c>
      <c r="B33" t="s">
        <v>64</v>
      </c>
      <c r="C33">
        <v>1.30541400813147</v>
      </c>
      <c r="D33">
        <v>0.67652811593030404</v>
      </c>
      <c r="E33">
        <v>5.36591030438692E-2</v>
      </c>
      <c r="F33">
        <v>1.03694256146783</v>
      </c>
      <c r="G33">
        <v>0.62565537787970704</v>
      </c>
      <c r="H33">
        <v>9.7444658016550806E-2</v>
      </c>
      <c r="I33" t="s">
        <v>173</v>
      </c>
      <c r="J33" t="s">
        <v>173</v>
      </c>
      <c r="K33" t="s">
        <v>173</v>
      </c>
      <c r="L33" t="s">
        <v>173</v>
      </c>
      <c r="M33" t="s">
        <v>173</v>
      </c>
      <c r="N33" t="s">
        <v>173</v>
      </c>
      <c r="P33" t="str">
        <f t="shared" si="4"/>
        <v>^</v>
      </c>
      <c r="Q33" t="str">
        <f t="shared" si="5"/>
        <v>^</v>
      </c>
      <c r="R33" t="str">
        <f t="shared" si="6"/>
        <v/>
      </c>
      <c r="S33" t="str">
        <f t="shared" si="7"/>
        <v/>
      </c>
    </row>
    <row r="34" spans="1:19" x14ac:dyDescent="0.25">
      <c r="A34">
        <v>33</v>
      </c>
      <c r="B34" t="s">
        <v>62</v>
      </c>
      <c r="C34">
        <v>0.45799540996022298</v>
      </c>
      <c r="D34">
        <v>0.46195359607615</v>
      </c>
      <c r="E34">
        <v>0.321474858394806</v>
      </c>
      <c r="F34">
        <v>0.26734279792228899</v>
      </c>
      <c r="G34">
        <v>0.42434889752529398</v>
      </c>
      <c r="H34">
        <v>0.52868997039983501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61</v>
      </c>
      <c r="C35">
        <v>0.34011269895692697</v>
      </c>
      <c r="D35">
        <v>0.46049378779766298</v>
      </c>
      <c r="E35">
        <v>0.460160493338863</v>
      </c>
      <c r="F35">
        <v>0.11736422201246099</v>
      </c>
      <c r="G35">
        <v>0.42343906601700099</v>
      </c>
      <c r="H35">
        <v>0.78165027021345801</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54</v>
      </c>
      <c r="C36">
        <v>0.54345492038509202</v>
      </c>
      <c r="D36">
        <v>0.50994287297001295</v>
      </c>
      <c r="E36">
        <v>0.28655147375235601</v>
      </c>
      <c r="F36">
        <v>0.30056461836842102</v>
      </c>
      <c r="G36">
        <v>0.46839625835582099</v>
      </c>
      <c r="H36">
        <v>0.52107528294484695</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60</v>
      </c>
      <c r="C37">
        <v>0.27325876144396</v>
      </c>
      <c r="D37">
        <v>0.486446997145074</v>
      </c>
      <c r="E37">
        <v>0.57429033995378398</v>
      </c>
      <c r="F37">
        <v>0.112523297346327</v>
      </c>
      <c r="G37">
        <v>0.45005332944282</v>
      </c>
      <c r="H37">
        <v>0.80257022563424196</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0.138179069812225</v>
      </c>
      <c r="D38">
        <v>0.49582110901680199</v>
      </c>
      <c r="E38">
        <v>0.78048477304790298</v>
      </c>
      <c r="F38">
        <v>-7.8830946837861408E-3</v>
      </c>
      <c r="G38">
        <v>0.457887834138827</v>
      </c>
      <c r="H38">
        <v>0.98626412765218696</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52</v>
      </c>
      <c r="C39">
        <v>0.111679400112929</v>
      </c>
      <c r="D39">
        <v>0.54451312518580997</v>
      </c>
      <c r="E39">
        <v>0.83749434346257301</v>
      </c>
      <c r="F39">
        <v>-5.4434834855156197E-2</v>
      </c>
      <c r="G39">
        <v>0.50044559059476001</v>
      </c>
      <c r="H39">
        <v>0.91338275098939103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0.34282308415625101</v>
      </c>
      <c r="D40">
        <v>0.48596103313578998</v>
      </c>
      <c r="E40">
        <v>0.48052783922189102</v>
      </c>
      <c r="F40">
        <v>0.20884530129643</v>
      </c>
      <c r="G40">
        <v>0.44730438324500499</v>
      </c>
      <c r="H40">
        <v>0.64057320918601501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57</v>
      </c>
      <c r="C41">
        <v>0.233822694241032</v>
      </c>
      <c r="D41">
        <v>0.53664060666503499</v>
      </c>
      <c r="E41">
        <v>0.66304307192070999</v>
      </c>
      <c r="F41">
        <v>8.9769817068663799E-2</v>
      </c>
      <c r="G41">
        <v>0.49283357863349597</v>
      </c>
      <c r="H41">
        <v>0.85546472291633402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59</v>
      </c>
      <c r="C42">
        <v>0.34785305672081202</v>
      </c>
      <c r="D42">
        <v>0.47095500370765098</v>
      </c>
      <c r="E42">
        <v>0.46014258441063699</v>
      </c>
      <c r="F42">
        <v>0.10425460130862101</v>
      </c>
      <c r="G42">
        <v>0.433085859814894</v>
      </c>
      <c r="H42">
        <v>0.80976824766756395</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58</v>
      </c>
      <c r="C43">
        <v>0.24482406992380301</v>
      </c>
      <c r="D43">
        <v>0.46438476430097603</v>
      </c>
      <c r="E43">
        <v>0.59805407741340999</v>
      </c>
      <c r="F43">
        <v>3.61494804112477E-2</v>
      </c>
      <c r="G43">
        <v>0.42727104359998402</v>
      </c>
      <c r="H43">
        <v>0.93257502613596299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0.96754442743730495</v>
      </c>
      <c r="D44">
        <v>0.69390787567361101</v>
      </c>
      <c r="E44">
        <v>0.16321455709322699</v>
      </c>
      <c r="F44">
        <v>0.81032499492895305</v>
      </c>
      <c r="G44">
        <v>0.64149649637953798</v>
      </c>
      <c r="H44">
        <v>0.20652480642464699</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0.146416932068339</v>
      </c>
      <c r="D45">
        <v>0.48638314542164501</v>
      </c>
      <c r="E45">
        <v>0.76339002881942397</v>
      </c>
      <c r="F45">
        <v>-6.0673339000148402E-2</v>
      </c>
      <c r="G45">
        <v>0.45090468406754602</v>
      </c>
      <c r="H45">
        <v>0.89296046243871396</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47</v>
      </c>
      <c r="C46">
        <v>0.37835785313369102</v>
      </c>
      <c r="D46">
        <v>0.64856353544855605</v>
      </c>
      <c r="E46">
        <v>0.55963870373063396</v>
      </c>
      <c r="F46">
        <v>0.23095037477795999</v>
      </c>
      <c r="G46">
        <v>0.59711046605631002</v>
      </c>
      <c r="H46">
        <v>0.69891909877083203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48</v>
      </c>
      <c r="C47">
        <v>1.2751977840786699</v>
      </c>
      <c r="D47">
        <v>0.62905159534988797</v>
      </c>
      <c r="E47">
        <v>4.2644500005824801E-2</v>
      </c>
      <c r="F47">
        <v>0.986433617640599</v>
      </c>
      <c r="G47">
        <v>0.57681861875988705</v>
      </c>
      <c r="H47">
        <v>8.7242223158524507E-2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1.30084971593108E-2</v>
      </c>
      <c r="D48">
        <v>0.62404456078676296</v>
      </c>
      <c r="E48">
        <v>0.98336893219900701</v>
      </c>
      <c r="F48">
        <v>-7.8197291328149801E-2</v>
      </c>
      <c r="G48">
        <v>0.57409826533850805</v>
      </c>
      <c r="H48">
        <v>0.89165614215654698</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-0.29035559012519502</v>
      </c>
      <c r="D49">
        <v>0.70940128587546503</v>
      </c>
      <c r="E49">
        <v>0.68232195265870199</v>
      </c>
      <c r="F49">
        <v>-0.29831219740816101</v>
      </c>
      <c r="G49">
        <v>0.67070370422564896</v>
      </c>
      <c r="H49">
        <v>0.65648240875637698</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-0.50421027902550997</v>
      </c>
      <c r="D50">
        <v>0.77092106680468497</v>
      </c>
      <c r="E50">
        <v>0.513088488615837</v>
      </c>
      <c r="F50">
        <v>-0.571870423106423</v>
      </c>
      <c r="G50">
        <v>0.71983530407043195</v>
      </c>
      <c r="H50">
        <v>0.42693571647845102</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53</v>
      </c>
      <c r="C51">
        <v>1.37405094167916</v>
      </c>
      <c r="D51">
        <v>0.88204848275737602</v>
      </c>
      <c r="E51">
        <v>0.119281791042341</v>
      </c>
      <c r="F51">
        <v>1.1407227315842801</v>
      </c>
      <c r="G51">
        <v>0.82621725942045798</v>
      </c>
      <c r="H51">
        <v>0.16738441539264801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78</v>
      </c>
      <c r="C52">
        <v>-1.0676310448361099</v>
      </c>
      <c r="D52">
        <v>0.891717130850743</v>
      </c>
      <c r="E52">
        <v>0.23119920315116399</v>
      </c>
      <c r="F52">
        <v>-1.1095314923000199</v>
      </c>
      <c r="G52">
        <v>0.82791264243059104</v>
      </c>
      <c r="H52">
        <v>0.18019486976524399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68</v>
      </c>
      <c r="C53">
        <v>-0.99440811397411699</v>
      </c>
      <c r="D53">
        <v>0.93597836350485097</v>
      </c>
      <c r="E53">
        <v>0.28804215860203702</v>
      </c>
      <c r="F53">
        <v>-0.87641979322369101</v>
      </c>
      <c r="G53">
        <v>0.86933951350265004</v>
      </c>
      <c r="H53">
        <v>0.31338512805975</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79</v>
      </c>
      <c r="C54">
        <v>-1.03247277663326</v>
      </c>
      <c r="D54">
        <v>0.89264777729273004</v>
      </c>
      <c r="E54">
        <v>0.24741917436057601</v>
      </c>
      <c r="F54">
        <v>-0.99863996932383203</v>
      </c>
      <c r="G54">
        <v>0.82915208866276002</v>
      </c>
      <c r="H54">
        <v>0.228430728483249</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80</v>
      </c>
      <c r="C55">
        <v>-0.88296017719326603</v>
      </c>
      <c r="D55">
        <v>0.90972232942970699</v>
      </c>
      <c r="E55">
        <v>0.33175644058099502</v>
      </c>
      <c r="F55">
        <v>-0.84314890674858001</v>
      </c>
      <c r="G55">
        <v>0.84508581247226</v>
      </c>
      <c r="H55">
        <v>0.31842095502995899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71</v>
      </c>
      <c r="C56">
        <v>-1.0969013772812799</v>
      </c>
      <c r="D56">
        <v>0.91230959719488103</v>
      </c>
      <c r="E56">
        <v>0.22923392397245401</v>
      </c>
      <c r="F56">
        <v>-1.1196798790514</v>
      </c>
      <c r="G56">
        <v>0.84772449647673798</v>
      </c>
      <c r="H56">
        <v>0.186565949327928</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76</v>
      </c>
      <c r="C57">
        <v>-0.74129663612932195</v>
      </c>
      <c r="D57">
        <v>0.902854874067475</v>
      </c>
      <c r="E57">
        <v>0.41161296761052002</v>
      </c>
      <c r="F57">
        <v>-0.802409909613784</v>
      </c>
      <c r="G57">
        <v>0.83966100542186695</v>
      </c>
      <c r="H57">
        <v>0.33925639261586099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72</v>
      </c>
      <c r="C58">
        <v>-0.93359577713369002</v>
      </c>
      <c r="D58">
        <v>0.88727137573973403</v>
      </c>
      <c r="E58">
        <v>0.29270323170707502</v>
      </c>
      <c r="F58">
        <v>-0.87798533776755106</v>
      </c>
      <c r="G58">
        <v>0.82436568636560104</v>
      </c>
      <c r="H58">
        <v>0.28685623319556403</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-1.3535911153698901</v>
      </c>
      <c r="D59">
        <v>0.91556189214490602</v>
      </c>
      <c r="E59">
        <v>0.13929361242475799</v>
      </c>
      <c r="F59">
        <v>-1.3143212143019101</v>
      </c>
      <c r="G59">
        <v>0.84831832037576405</v>
      </c>
      <c r="H59">
        <v>0.12130349040371199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81</v>
      </c>
      <c r="C60">
        <v>-0.94903838690434295</v>
      </c>
      <c r="D60">
        <v>0.913654901580228</v>
      </c>
      <c r="E60">
        <v>0.29893153096330299</v>
      </c>
      <c r="F60">
        <v>-0.99681222699975103</v>
      </c>
      <c r="G60">
        <v>0.85027816591710204</v>
      </c>
      <c r="H60">
        <v>0.241061936623683</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77</v>
      </c>
      <c r="C61">
        <v>-0.93145623660911303</v>
      </c>
      <c r="D61">
        <v>0.91217281298428998</v>
      </c>
      <c r="E61">
        <v>0.307188067305114</v>
      </c>
      <c r="F61">
        <v>-0.92789366646022897</v>
      </c>
      <c r="G61">
        <v>0.849185191776203</v>
      </c>
      <c r="H61">
        <v>0.27453122528330798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84</v>
      </c>
      <c r="C62">
        <v>-1.4636922921591</v>
      </c>
      <c r="D62">
        <v>0.95767851201918597</v>
      </c>
      <c r="E62">
        <v>0.12641935555462799</v>
      </c>
      <c r="F62">
        <v>-1.3975945455910299</v>
      </c>
      <c r="G62">
        <v>0.88931235255524699</v>
      </c>
      <c r="H62">
        <v>0.11605606746245201</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75</v>
      </c>
      <c r="C63">
        <v>-1.26039527555868</v>
      </c>
      <c r="D63">
        <v>0.91935138072425304</v>
      </c>
      <c r="E63">
        <v>0.17038698257592499</v>
      </c>
      <c r="F63">
        <v>-1.23555223421005</v>
      </c>
      <c r="G63">
        <v>0.85336365441295403</v>
      </c>
      <c r="H63">
        <v>0.14765583685898401</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74</v>
      </c>
      <c r="C64">
        <v>-1.21736147449785</v>
      </c>
      <c r="D64">
        <v>0.90632823758510594</v>
      </c>
      <c r="E64">
        <v>0.17921387029536301</v>
      </c>
      <c r="F64">
        <v>-1.2037458753792101</v>
      </c>
      <c r="G64">
        <v>0.84155727406161196</v>
      </c>
      <c r="H64">
        <v>0.152608264168377</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70</v>
      </c>
      <c r="C65">
        <v>-1.24009157263075</v>
      </c>
      <c r="D65">
        <v>1.01194792185173</v>
      </c>
      <c r="E65">
        <v>0.220405720988852</v>
      </c>
      <c r="F65">
        <v>-1.2355937444179199</v>
      </c>
      <c r="G65">
        <v>0.93724877428966402</v>
      </c>
      <c r="H65">
        <v>0.187396569893478</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69</v>
      </c>
      <c r="C66">
        <v>-3.64209177869582</v>
      </c>
      <c r="D66">
        <v>1.3902282034295099</v>
      </c>
      <c r="E66">
        <v>8.79865576756933E-3</v>
      </c>
      <c r="F66">
        <v>-3.0345029434901498</v>
      </c>
      <c r="G66">
        <v>1.3143052136350999</v>
      </c>
      <c r="H66">
        <v>2.0953200867514201E-2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B67" t="s">
        <v>506</v>
      </c>
      <c r="C67">
        <v>2.3007293903917401E-2</v>
      </c>
      <c r="D67">
        <v>6.7239949665945403E-2</v>
      </c>
      <c r="E67">
        <v>0.732225195273282</v>
      </c>
      <c r="F67">
        <v>3.3477966053601801E-2</v>
      </c>
      <c r="G67">
        <v>5.9066234657094797E-2</v>
      </c>
      <c r="H67">
        <v>0.57085899466318801</v>
      </c>
      <c r="I67">
        <v>8.65964282790627E-3</v>
      </c>
      <c r="J67">
        <v>6.5880717860580501E-2</v>
      </c>
      <c r="K67">
        <v>0.89542387050088601</v>
      </c>
      <c r="L67">
        <v>1.9665733743273E-2</v>
      </c>
      <c r="M67">
        <v>5.81453845146487E-2</v>
      </c>
      <c r="N67">
        <v>0.73519997387253</v>
      </c>
      <c r="P67" t="str">
        <f t="shared" si="4"/>
        <v/>
      </c>
      <c r="Q67" t="str">
        <f t="shared" si="5"/>
        <v/>
      </c>
      <c r="R67" t="str">
        <f t="shared" si="6"/>
        <v/>
      </c>
      <c r="S67" t="str">
        <f t="shared" si="7"/>
        <v/>
      </c>
    </row>
    <row r="68" spans="1:19" x14ac:dyDescent="0.25">
      <c r="B68" t="s">
        <v>507</v>
      </c>
      <c r="C68">
        <v>-0.133743914356313</v>
      </c>
      <c r="D68">
        <v>8.8906759941017502E-2</v>
      </c>
      <c r="E68">
        <v>0.132499868220534</v>
      </c>
      <c r="F68">
        <v>-9.6078173132619696E-2</v>
      </c>
      <c r="G68">
        <v>7.5682826226970895E-2</v>
      </c>
      <c r="H68">
        <v>0.20426832322717101</v>
      </c>
      <c r="I68">
        <v>-0.14351886754583501</v>
      </c>
      <c r="J68">
        <v>8.7576776739592896E-2</v>
      </c>
      <c r="K68">
        <v>0.101259567958405</v>
      </c>
      <c r="L68">
        <v>-0.11158092520412299</v>
      </c>
      <c r="M68">
        <v>7.4751228038582695E-2</v>
      </c>
      <c r="N68">
        <v>0.135516549277725</v>
      </c>
      <c r="P68" t="str">
        <f t="shared" si="4"/>
        <v/>
      </c>
      <c r="Q68" t="str">
        <f t="shared" si="5"/>
        <v/>
      </c>
      <c r="R68" t="str">
        <f t="shared" si="6"/>
        <v/>
      </c>
      <c r="S68" t="str">
        <f t="shared" si="7"/>
        <v/>
      </c>
    </row>
    <row r="69" spans="1:19" x14ac:dyDescent="0.25">
      <c r="B69" t="s">
        <v>508</v>
      </c>
      <c r="C69">
        <v>4.1082273694369502E-2</v>
      </c>
      <c r="D69">
        <v>7.4132094049668695E-2</v>
      </c>
      <c r="E69">
        <v>0.57945797383517605</v>
      </c>
      <c r="F69">
        <v>4.2030080652602698E-2</v>
      </c>
      <c r="G69">
        <v>6.6137275747197202E-2</v>
      </c>
      <c r="H69">
        <v>0.52510392515011695</v>
      </c>
      <c r="I69">
        <v>1.8514296424549902E-2</v>
      </c>
      <c r="J69">
        <v>7.2823609080136797E-2</v>
      </c>
      <c r="K69">
        <v>0.79931415930776495</v>
      </c>
      <c r="L69">
        <v>1.6075442820834101E-2</v>
      </c>
      <c r="M69">
        <v>6.5099163832436996E-2</v>
      </c>
      <c r="N69">
        <v>0.804956379398861</v>
      </c>
      <c r="P69" t="str">
        <f t="shared" si="4"/>
        <v/>
      </c>
      <c r="Q69" t="str">
        <f t="shared" si="5"/>
        <v/>
      </c>
      <c r="R69" t="str">
        <f t="shared" si="6"/>
        <v/>
      </c>
      <c r="S69" t="str">
        <f t="shared" si="7"/>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-0.23124566985841</v>
      </c>
      <c r="D2">
        <v>0.21889586036727501</v>
      </c>
      <c r="E2">
        <v>0.290776987916472</v>
      </c>
      <c r="F2">
        <v>-0.179231665437421</v>
      </c>
      <c r="G2">
        <v>0.17631373116690499</v>
      </c>
      <c r="H2">
        <v>0.30936770676155101</v>
      </c>
      <c r="I2">
        <v>-0.21580353619315601</v>
      </c>
      <c r="J2">
        <v>0.21675778139913099</v>
      </c>
      <c r="K2">
        <v>0.31944568060331002</v>
      </c>
      <c r="L2">
        <v>-0.17376875397181801</v>
      </c>
      <c r="M2">
        <v>0.17488680184376601</v>
      </c>
      <c r="N2">
        <v>0.320414225317321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2.44657220213765E-2</v>
      </c>
      <c r="D3">
        <v>6.03886399988234E-2</v>
      </c>
      <c r="E3">
        <v>0.68537620715079095</v>
      </c>
      <c r="F3">
        <v>3.1893860475092801E-3</v>
      </c>
      <c r="G3">
        <v>5.0933028684015301E-2</v>
      </c>
      <c r="H3">
        <v>0.95006973162449904</v>
      </c>
      <c r="I3">
        <v>3.6082015810634499E-2</v>
      </c>
      <c r="J3">
        <v>5.98109073747429E-2</v>
      </c>
      <c r="K3">
        <v>0.546330313366863</v>
      </c>
      <c r="L3">
        <v>1.7954729988416199E-2</v>
      </c>
      <c r="M3">
        <v>5.04460940681144E-2</v>
      </c>
      <c r="N3">
        <v>0.72190112789280403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-1.32083615459245E-2</v>
      </c>
      <c r="D4">
        <v>8.2078440212352305E-2</v>
      </c>
      <c r="E4">
        <v>0.87215354119211197</v>
      </c>
      <c r="F4">
        <v>-2.09793114015344E-2</v>
      </c>
      <c r="G4">
        <v>6.7321425509564894E-2</v>
      </c>
      <c r="H4">
        <v>0.75532245952787602</v>
      </c>
      <c r="I4">
        <v>-5.2685383548853699E-3</v>
      </c>
      <c r="J4">
        <v>8.0841519322695496E-2</v>
      </c>
      <c r="K4">
        <v>0.94803769605791899</v>
      </c>
      <c r="L4">
        <v>-2.0662700546458201E-2</v>
      </c>
      <c r="M4">
        <v>6.6139460989281001E-2</v>
      </c>
      <c r="N4">
        <v>0.75472812961448998</v>
      </c>
      <c r="P4" t="str">
        <f t="shared" si="0"/>
        <v/>
      </c>
      <c r="Q4" t="str">
        <f t="shared" si="1"/>
        <v/>
      </c>
      <c r="R4" t="str">
        <f t="shared" si="2"/>
        <v/>
      </c>
      <c r="S4" t="str">
        <f t="shared" si="3"/>
        <v/>
      </c>
    </row>
    <row r="5" spans="1:19" x14ac:dyDescent="0.25">
      <c r="A5">
        <v>4</v>
      </c>
      <c r="B5" t="s">
        <v>25</v>
      </c>
      <c r="C5">
        <v>-9.49934541746799E-2</v>
      </c>
      <c r="D5">
        <v>9.9872314688972105E-2</v>
      </c>
      <c r="E5">
        <v>0.34152873374477899</v>
      </c>
      <c r="F5">
        <v>-4.5106498473425703E-2</v>
      </c>
      <c r="G5">
        <v>8.5082130238493994E-2</v>
      </c>
      <c r="H5">
        <v>0.59600624685820203</v>
      </c>
      <c r="I5">
        <v>-0.10454785408878101</v>
      </c>
      <c r="J5">
        <v>9.8240158632019403E-2</v>
      </c>
      <c r="K5">
        <v>0.287234984624261</v>
      </c>
      <c r="L5">
        <v>-5.4840709215102701E-2</v>
      </c>
      <c r="M5">
        <v>8.3811814795058295E-2</v>
      </c>
      <c r="N5">
        <v>0.51289826563659702</v>
      </c>
      <c r="P5" t="str">
        <f t="shared" si="0"/>
        <v/>
      </c>
      <c r="Q5" t="str">
        <f t="shared" si="1"/>
        <v/>
      </c>
      <c r="R5" t="str">
        <f t="shared" si="2"/>
        <v/>
      </c>
      <c r="S5" t="str">
        <f t="shared" si="3"/>
        <v/>
      </c>
    </row>
    <row r="6" spans="1:19" x14ac:dyDescent="0.25">
      <c r="A6">
        <v>5</v>
      </c>
      <c r="B6" t="s">
        <v>26</v>
      </c>
      <c r="C6">
        <v>-0.143278500458976</v>
      </c>
      <c r="D6">
        <v>0.26504426531647601</v>
      </c>
      <c r="E6">
        <v>0.58879483926661502</v>
      </c>
      <c r="F6">
        <v>-0.13183707613809001</v>
      </c>
      <c r="G6">
        <v>0.230012566148108</v>
      </c>
      <c r="H6">
        <v>0.56652731781942001</v>
      </c>
      <c r="I6">
        <v>-0.101636986697513</v>
      </c>
      <c r="J6">
        <v>0.25779436402582001</v>
      </c>
      <c r="K6">
        <v>0.69339201066752398</v>
      </c>
      <c r="L6">
        <v>-6.6112147663898793E-2</v>
      </c>
      <c r="M6">
        <v>0.223216979560171</v>
      </c>
      <c r="N6">
        <v>0.76709350207692295</v>
      </c>
      <c r="P6" t="str">
        <f t="shared" si="0"/>
        <v/>
      </c>
      <c r="Q6" t="str">
        <f t="shared" si="1"/>
        <v/>
      </c>
      <c r="R6" t="str">
        <f t="shared" si="2"/>
        <v/>
      </c>
      <c r="S6" t="str">
        <f t="shared" si="3"/>
        <v/>
      </c>
    </row>
    <row r="7" spans="1:19" x14ac:dyDescent="0.25">
      <c r="A7">
        <v>6</v>
      </c>
      <c r="B7" t="s">
        <v>30</v>
      </c>
      <c r="C7">
        <v>0.37572776908896499</v>
      </c>
      <c r="D7">
        <v>8.3109989895695E-2</v>
      </c>
      <c r="E7" s="1">
        <v>6.1591921342030201E-6</v>
      </c>
      <c r="F7">
        <v>0.30483255422872102</v>
      </c>
      <c r="G7">
        <v>6.3854672908800397E-2</v>
      </c>
      <c r="H7" s="1">
        <v>1.80738088087334E-6</v>
      </c>
      <c r="I7">
        <v>0.36434274718083398</v>
      </c>
      <c r="J7">
        <v>8.1786794743195307E-2</v>
      </c>
      <c r="K7" s="1">
        <v>8.3976537761376608E-6</v>
      </c>
      <c r="L7">
        <v>0.29798827138941703</v>
      </c>
      <c r="M7">
        <v>6.2785048112535796E-2</v>
      </c>
      <c r="N7" s="1">
        <v>2.07308421696551E-6</v>
      </c>
      <c r="P7" t="str">
        <f t="shared" si="0"/>
        <v>***</v>
      </c>
      <c r="Q7" t="str">
        <f t="shared" si="1"/>
        <v>***</v>
      </c>
      <c r="R7" t="str">
        <f t="shared" si="2"/>
        <v>***</v>
      </c>
      <c r="S7" t="str">
        <f t="shared" si="3"/>
        <v>***</v>
      </c>
    </row>
    <row r="8" spans="1:19" x14ac:dyDescent="0.25">
      <c r="A8">
        <v>7</v>
      </c>
      <c r="B8" t="s">
        <v>27</v>
      </c>
      <c r="C8">
        <v>0.31852966755981199</v>
      </c>
      <c r="D8">
        <v>0.15498615534839</v>
      </c>
      <c r="E8">
        <v>3.9858369836414803E-2</v>
      </c>
      <c r="F8">
        <v>0.26983069664578102</v>
      </c>
      <c r="G8">
        <v>0.12981828554052799</v>
      </c>
      <c r="H8">
        <v>3.7660928197810001E-2</v>
      </c>
      <c r="I8">
        <v>0.30100569576502501</v>
      </c>
      <c r="J8">
        <v>0.14760587868425701</v>
      </c>
      <c r="K8">
        <v>4.1424807535227398E-2</v>
      </c>
      <c r="L8">
        <v>0.24649038370048701</v>
      </c>
      <c r="M8">
        <v>0.122848824448455</v>
      </c>
      <c r="N8">
        <v>4.4807946003214097E-2</v>
      </c>
      <c r="P8" t="str">
        <f t="shared" si="0"/>
        <v>*</v>
      </c>
      <c r="Q8" t="str">
        <f t="shared" si="1"/>
        <v>*</v>
      </c>
      <c r="R8" t="str">
        <f t="shared" si="2"/>
        <v>*</v>
      </c>
      <c r="S8" t="str">
        <f t="shared" si="3"/>
        <v>*</v>
      </c>
    </row>
    <row r="9" spans="1:19" x14ac:dyDescent="0.25">
      <c r="A9">
        <v>8</v>
      </c>
      <c r="B9" t="s">
        <v>29</v>
      </c>
      <c r="C9">
        <v>0.27030732194234203</v>
      </c>
      <c r="D9">
        <v>6.5887572414676104E-2</v>
      </c>
      <c r="E9" s="1">
        <v>4.0861449545071003E-5</v>
      </c>
      <c r="F9">
        <v>0.224352166855111</v>
      </c>
      <c r="G9">
        <v>5.1851466000021301E-2</v>
      </c>
      <c r="H9" s="1">
        <v>1.51274747855652E-5</v>
      </c>
      <c r="I9">
        <v>0.26645762421621899</v>
      </c>
      <c r="J9">
        <v>6.5026764472537205E-2</v>
      </c>
      <c r="K9" s="1">
        <v>4.17346227985504E-5</v>
      </c>
      <c r="L9">
        <v>0.22173057243084299</v>
      </c>
      <c r="M9">
        <v>5.1228799403354799E-2</v>
      </c>
      <c r="N9" s="1">
        <v>1.50305183005313E-5</v>
      </c>
      <c r="P9" t="str">
        <f t="shared" si="0"/>
        <v>***</v>
      </c>
      <c r="Q9" t="str">
        <f t="shared" si="1"/>
        <v>***</v>
      </c>
      <c r="R9" t="str">
        <f t="shared" si="2"/>
        <v>***</v>
      </c>
      <c r="S9" t="str">
        <f t="shared" si="3"/>
        <v>***</v>
      </c>
    </row>
    <row r="10" spans="1:19" x14ac:dyDescent="0.25">
      <c r="A10">
        <v>9</v>
      </c>
      <c r="B10" t="s">
        <v>28</v>
      </c>
      <c r="C10">
        <v>0.93589807460822205</v>
      </c>
      <c r="D10">
        <v>0.36320254838555399</v>
      </c>
      <c r="E10">
        <v>9.9721418991808308E-3</v>
      </c>
      <c r="F10">
        <v>0.85823731272966897</v>
      </c>
      <c r="G10">
        <v>0.31602011715364797</v>
      </c>
      <c r="H10">
        <v>6.6122241025148203E-3</v>
      </c>
      <c r="I10">
        <v>0.86838038908808801</v>
      </c>
      <c r="J10">
        <v>0.347564450783724</v>
      </c>
      <c r="K10">
        <v>1.24729650728348E-2</v>
      </c>
      <c r="L10">
        <v>0.83508436861854396</v>
      </c>
      <c r="M10">
        <v>0.301692297484351</v>
      </c>
      <c r="N10">
        <v>5.6401404512386897E-3</v>
      </c>
      <c r="P10" t="str">
        <f t="shared" si="0"/>
        <v>**</v>
      </c>
      <c r="Q10" t="str">
        <f t="shared" si="1"/>
        <v>**</v>
      </c>
      <c r="R10" t="str">
        <f t="shared" si="2"/>
        <v>*</v>
      </c>
      <c r="S10" t="str">
        <f t="shared" si="3"/>
        <v>**</v>
      </c>
    </row>
    <row r="11" spans="1:19" x14ac:dyDescent="0.25">
      <c r="A11">
        <v>10</v>
      </c>
      <c r="B11" t="s">
        <v>31</v>
      </c>
      <c r="C11">
        <v>-5.0638906700729999E-2</v>
      </c>
      <c r="D11">
        <v>1.66324713411189E-2</v>
      </c>
      <c r="E11">
        <v>2.3300465478744998E-3</v>
      </c>
      <c r="F11">
        <v>-5.5410210356127101E-2</v>
      </c>
      <c r="G11">
        <v>1.4289827124036701E-2</v>
      </c>
      <c r="H11">
        <v>1.0549267875523799E-4</v>
      </c>
      <c r="I11">
        <v>-4.9659296545124902E-2</v>
      </c>
      <c r="J11">
        <v>1.6468475648332599E-2</v>
      </c>
      <c r="K11">
        <v>2.5662744421670598E-3</v>
      </c>
      <c r="L11">
        <v>-5.5343389855391799E-2</v>
      </c>
      <c r="M11">
        <v>1.41502377877265E-2</v>
      </c>
      <c r="N11" s="1">
        <v>9.1866103778937298E-5</v>
      </c>
      <c r="P11" t="str">
        <f t="shared" si="0"/>
        <v>**</v>
      </c>
      <c r="Q11" t="str">
        <f t="shared" si="1"/>
        <v>***</v>
      </c>
      <c r="R11" t="str">
        <f t="shared" si="2"/>
        <v>**</v>
      </c>
      <c r="S11" t="str">
        <f t="shared" si="3"/>
        <v>***</v>
      </c>
    </row>
    <row r="12" spans="1:19" x14ac:dyDescent="0.25">
      <c r="A12">
        <v>11</v>
      </c>
      <c r="B12" t="s">
        <v>176</v>
      </c>
      <c r="C12">
        <v>-5.1904494248956802E-2</v>
      </c>
      <c r="D12">
        <v>8.4394989205401699E-2</v>
      </c>
      <c r="E12">
        <v>0.53854238893334105</v>
      </c>
      <c r="F12">
        <v>-4.0748089037784201E-2</v>
      </c>
      <c r="G12">
        <v>7.6380279922643304E-2</v>
      </c>
      <c r="H12">
        <v>0.59369467160684097</v>
      </c>
      <c r="I12">
        <v>-4.1237725097890802E-2</v>
      </c>
      <c r="J12">
        <v>8.3561424803254805E-2</v>
      </c>
      <c r="K12">
        <v>0.62165797068818296</v>
      </c>
      <c r="L12">
        <v>-3.1318908570217401E-2</v>
      </c>
      <c r="M12">
        <v>7.5621849473574698E-2</v>
      </c>
      <c r="N12">
        <v>0.67876309864226803</v>
      </c>
      <c r="P12" t="str">
        <f t="shared" si="0"/>
        <v/>
      </c>
      <c r="Q12" t="str">
        <f t="shared" si="1"/>
        <v/>
      </c>
      <c r="R12" t="str">
        <f t="shared" si="2"/>
        <v/>
      </c>
      <c r="S12" t="str">
        <f t="shared" si="3"/>
        <v/>
      </c>
    </row>
    <row r="13" spans="1:19" x14ac:dyDescent="0.25">
      <c r="A13">
        <v>12</v>
      </c>
      <c r="B13" t="s">
        <v>32</v>
      </c>
      <c r="C13">
        <v>4.9381059086457998E-2</v>
      </c>
      <c r="D13">
        <v>3.9903363263855803E-2</v>
      </c>
      <c r="E13">
        <v>0.215895498142741</v>
      </c>
      <c r="F13">
        <v>5.40702474845626E-2</v>
      </c>
      <c r="G13">
        <v>3.4333319205292701E-2</v>
      </c>
      <c r="H13">
        <v>0.115288249587023</v>
      </c>
      <c r="I13">
        <v>6.3508038605658401E-2</v>
      </c>
      <c r="J13">
        <v>3.93079855131927E-2</v>
      </c>
      <c r="K13">
        <v>0.106169501744169</v>
      </c>
      <c r="L13">
        <v>6.4882312434270298E-2</v>
      </c>
      <c r="M13">
        <v>3.3905997786252098E-2</v>
      </c>
      <c r="N13">
        <v>5.5672057935523801E-2</v>
      </c>
      <c r="P13" t="str">
        <f t="shared" si="0"/>
        <v/>
      </c>
      <c r="Q13" t="str">
        <f t="shared" si="1"/>
        <v/>
      </c>
      <c r="R13" t="str">
        <f t="shared" si="2"/>
        <v/>
      </c>
      <c r="S13" t="str">
        <f t="shared" si="3"/>
        <v>^</v>
      </c>
    </row>
    <row r="14" spans="1:19" x14ac:dyDescent="0.25">
      <c r="A14">
        <v>13</v>
      </c>
      <c r="B14" t="s">
        <v>33</v>
      </c>
      <c r="C14">
        <v>2.9775315381484202E-3</v>
      </c>
      <c r="D14">
        <v>7.9179781597674397E-3</v>
      </c>
      <c r="E14">
        <v>0.70688199214867797</v>
      </c>
      <c r="F14">
        <v>4.4142475995209802E-3</v>
      </c>
      <c r="G14">
        <v>7.0284554080344997E-3</v>
      </c>
      <c r="H14">
        <v>0.52996874594177301</v>
      </c>
      <c r="I14">
        <v>2.7779366572194299E-3</v>
      </c>
      <c r="J14">
        <v>7.8555763566063204E-3</v>
      </c>
      <c r="K14">
        <v>0.72361912820073604</v>
      </c>
      <c r="L14">
        <v>4.4081694536665496E-3</v>
      </c>
      <c r="M14">
        <v>6.9731397440219098E-3</v>
      </c>
      <c r="N14">
        <v>0.52727957414290805</v>
      </c>
      <c r="P14" t="str">
        <f t="shared" si="0"/>
        <v/>
      </c>
      <c r="Q14" t="str">
        <f t="shared" si="1"/>
        <v/>
      </c>
      <c r="R14" t="str">
        <f t="shared" si="2"/>
        <v/>
      </c>
      <c r="S14" t="str">
        <f t="shared" si="3"/>
        <v/>
      </c>
    </row>
    <row r="15" spans="1:19" x14ac:dyDescent="0.25">
      <c r="A15">
        <v>14</v>
      </c>
      <c r="B15" t="s">
        <v>118</v>
      </c>
      <c r="C15">
        <v>2.4859424472447098E-4</v>
      </c>
      <c r="D15">
        <v>1.5817902865569201E-2</v>
      </c>
      <c r="E15">
        <v>0.98746095821883595</v>
      </c>
      <c r="F15">
        <v>4.2820053938725598E-3</v>
      </c>
      <c r="G15">
        <v>1.29855173997956E-2</v>
      </c>
      <c r="H15">
        <v>0.74158706445028</v>
      </c>
      <c r="I15">
        <v>-2.9346612690644698E-3</v>
      </c>
      <c r="J15">
        <v>1.5594387612043899E-2</v>
      </c>
      <c r="K15">
        <v>0.85073005048190897</v>
      </c>
      <c r="L15">
        <v>1.0840261851646001E-3</v>
      </c>
      <c r="M15">
        <v>1.2801957894727999E-2</v>
      </c>
      <c r="N15">
        <v>0.932518504770255</v>
      </c>
      <c r="P15" t="str">
        <f t="shared" si="0"/>
        <v/>
      </c>
      <c r="Q15" t="str">
        <f t="shared" si="1"/>
        <v/>
      </c>
      <c r="R15" t="str">
        <f t="shared" si="2"/>
        <v/>
      </c>
      <c r="S15" t="str">
        <f t="shared" si="3"/>
        <v/>
      </c>
    </row>
    <row r="16" spans="1:19" x14ac:dyDescent="0.25">
      <c r="A16">
        <v>15</v>
      </c>
      <c r="B16" t="s">
        <v>34</v>
      </c>
      <c r="C16">
        <v>3.5359312669176399E-3</v>
      </c>
      <c r="D16">
        <v>1.5144097380831E-3</v>
      </c>
      <c r="E16">
        <v>1.9550854745561501E-2</v>
      </c>
      <c r="F16">
        <v>2.0262604902413599E-3</v>
      </c>
      <c r="G16">
        <v>1.14250088813265E-3</v>
      </c>
      <c r="H16">
        <v>7.6140796348303605E-2</v>
      </c>
      <c r="I16">
        <v>3.58234759484642E-3</v>
      </c>
      <c r="J16">
        <v>1.4921157675684201E-3</v>
      </c>
      <c r="K16">
        <v>1.6356996393688299E-2</v>
      </c>
      <c r="L16">
        <v>2.0694115025608698E-3</v>
      </c>
      <c r="M16">
        <v>1.1254516396092501E-3</v>
      </c>
      <c r="N16">
        <v>6.5953626006728105E-2</v>
      </c>
      <c r="P16" t="str">
        <f t="shared" si="0"/>
        <v>*</v>
      </c>
      <c r="Q16" t="str">
        <f t="shared" si="1"/>
        <v>^</v>
      </c>
      <c r="R16" t="str">
        <f t="shared" si="2"/>
        <v>*</v>
      </c>
      <c r="S16" t="str">
        <f t="shared" si="3"/>
        <v>^</v>
      </c>
    </row>
    <row r="17" spans="1:19" x14ac:dyDescent="0.25">
      <c r="A17">
        <v>16</v>
      </c>
      <c r="B17" t="s">
        <v>35</v>
      </c>
      <c r="C17">
        <v>-1.06593026972769E-4</v>
      </c>
      <c r="D17">
        <v>6.7904202703292595E-4</v>
      </c>
      <c r="E17">
        <v>0.87526408112713505</v>
      </c>
      <c r="F17">
        <v>-3.5470147837970398E-4</v>
      </c>
      <c r="G17">
        <v>6.1742929925407395E-4</v>
      </c>
      <c r="H17">
        <v>0.56564226971035003</v>
      </c>
      <c r="I17">
        <v>-7.5416310883194397E-4</v>
      </c>
      <c r="J17">
        <v>6.4376076841390396E-4</v>
      </c>
      <c r="K17">
        <v>0.24139949985881501</v>
      </c>
      <c r="L17">
        <v>-9.4677650530890895E-4</v>
      </c>
      <c r="M17">
        <v>5.7801955269291697E-4</v>
      </c>
      <c r="N17">
        <v>0.10142873938774601</v>
      </c>
      <c r="P17" t="str">
        <f t="shared" si="0"/>
        <v/>
      </c>
      <c r="Q17" t="str">
        <f t="shared" si="1"/>
        <v/>
      </c>
      <c r="R17" t="str">
        <f t="shared" si="2"/>
        <v/>
      </c>
      <c r="S17" t="str">
        <f t="shared" si="3"/>
        <v/>
      </c>
    </row>
    <row r="18" spans="1:19" x14ac:dyDescent="0.25">
      <c r="A18">
        <v>17</v>
      </c>
      <c r="B18" t="s">
        <v>36</v>
      </c>
      <c r="C18">
        <v>4.3277542965918398E-4</v>
      </c>
      <c r="D18">
        <v>2.9255294648606402E-4</v>
      </c>
      <c r="E18">
        <v>0.13905845813460899</v>
      </c>
      <c r="F18">
        <v>8.3386988875309E-4</v>
      </c>
      <c r="G18">
        <v>2.32432470812401E-4</v>
      </c>
      <c r="H18">
        <v>3.3376241788401698E-4</v>
      </c>
      <c r="I18">
        <v>3.5796012140275899E-4</v>
      </c>
      <c r="J18">
        <v>2.89127186123034E-4</v>
      </c>
      <c r="K18">
        <v>0.215689560114627</v>
      </c>
      <c r="L18">
        <v>7.77877529417483E-4</v>
      </c>
      <c r="M18">
        <v>2.2938055644935101E-4</v>
      </c>
      <c r="N18">
        <v>6.9584879851111096E-4</v>
      </c>
      <c r="P18" t="str">
        <f t="shared" si="0"/>
        <v/>
      </c>
      <c r="Q18" t="str">
        <f t="shared" si="1"/>
        <v>***</v>
      </c>
      <c r="R18" t="str">
        <f t="shared" si="2"/>
        <v/>
      </c>
      <c r="S18" t="str">
        <f t="shared" si="3"/>
        <v>***</v>
      </c>
    </row>
    <row r="19" spans="1:19" x14ac:dyDescent="0.25">
      <c r="A19">
        <v>18</v>
      </c>
      <c r="B19" t="s">
        <v>37</v>
      </c>
      <c r="C19">
        <v>-5.1729624667309897E-2</v>
      </c>
      <c r="D19">
        <v>5.5609034587715302E-2</v>
      </c>
      <c r="E19">
        <v>0.35224798687632503</v>
      </c>
      <c r="F19">
        <v>-5.6637140235162801E-2</v>
      </c>
      <c r="G19">
        <v>4.8488823526117601E-2</v>
      </c>
      <c r="H19">
        <v>0.242788510947404</v>
      </c>
      <c r="I19">
        <v>-3.3835058903198899E-2</v>
      </c>
      <c r="J19">
        <v>5.49930446674156E-2</v>
      </c>
      <c r="K19">
        <v>0.53838257001478096</v>
      </c>
      <c r="L19">
        <v>-3.6676448696352303E-2</v>
      </c>
      <c r="M19">
        <v>4.80509583199051E-2</v>
      </c>
      <c r="N19">
        <v>0.44529502202528098</v>
      </c>
      <c r="P19" t="str">
        <f t="shared" si="0"/>
        <v/>
      </c>
      <c r="Q19" t="str">
        <f t="shared" si="1"/>
        <v/>
      </c>
      <c r="R19" t="str">
        <f t="shared" si="2"/>
        <v/>
      </c>
      <c r="S19" t="str">
        <f t="shared" si="3"/>
        <v/>
      </c>
    </row>
    <row r="20" spans="1:19" x14ac:dyDescent="0.25">
      <c r="A20">
        <v>19</v>
      </c>
      <c r="B20" t="s">
        <v>38</v>
      </c>
      <c r="C20">
        <v>-3.6287193262661402E-2</v>
      </c>
      <c r="D20">
        <v>8.42191954096526E-2</v>
      </c>
      <c r="E20">
        <v>0.66656575985118505</v>
      </c>
      <c r="F20">
        <v>-8.4606883799569696E-2</v>
      </c>
      <c r="G20">
        <v>7.0938416998586995E-2</v>
      </c>
      <c r="H20">
        <v>0.23299443073599599</v>
      </c>
      <c r="I20">
        <v>-2.8914537423001999E-2</v>
      </c>
      <c r="J20">
        <v>8.3411976422220396E-2</v>
      </c>
      <c r="K20">
        <v>0.72885629731956503</v>
      </c>
      <c r="L20">
        <v>-7.6201517095757496E-2</v>
      </c>
      <c r="M20">
        <v>7.0376738643991604E-2</v>
      </c>
      <c r="N20">
        <v>0.27891244370135299</v>
      </c>
      <c r="P20" t="str">
        <f t="shared" si="0"/>
        <v/>
      </c>
      <c r="Q20" t="str">
        <f t="shared" si="1"/>
        <v/>
      </c>
      <c r="R20" t="str">
        <f t="shared" si="2"/>
        <v/>
      </c>
      <c r="S20" t="str">
        <f t="shared" si="3"/>
        <v/>
      </c>
    </row>
    <row r="21" spans="1:19" x14ac:dyDescent="0.25">
      <c r="A21">
        <v>20</v>
      </c>
      <c r="B21" t="s">
        <v>40</v>
      </c>
      <c r="C21">
        <v>-0.46936280671476099</v>
      </c>
      <c r="D21">
        <v>0.137063742980159</v>
      </c>
      <c r="E21">
        <v>6.16130020589578E-4</v>
      </c>
      <c r="F21">
        <v>-0.38172768476381302</v>
      </c>
      <c r="G21">
        <v>0.10268219023309801</v>
      </c>
      <c r="H21">
        <v>2.0115248816650899E-4</v>
      </c>
      <c r="I21">
        <v>-0.43050396516372003</v>
      </c>
      <c r="J21">
        <v>0.13460946846874899</v>
      </c>
      <c r="K21">
        <v>1.38302718317318E-3</v>
      </c>
      <c r="L21">
        <v>-0.35432511922250598</v>
      </c>
      <c r="M21">
        <v>0.100961915659683</v>
      </c>
      <c r="N21">
        <v>4.48962161536778E-4</v>
      </c>
      <c r="P21" t="str">
        <f t="shared" si="0"/>
        <v>***</v>
      </c>
      <c r="Q21" t="str">
        <f t="shared" si="1"/>
        <v>***</v>
      </c>
      <c r="R21" t="str">
        <f t="shared" si="2"/>
        <v>**</v>
      </c>
      <c r="S21" t="str">
        <f t="shared" si="3"/>
        <v>***</v>
      </c>
    </row>
    <row r="22" spans="1:19" x14ac:dyDescent="0.25">
      <c r="A22">
        <v>21</v>
      </c>
      <c r="B22" t="s">
        <v>41</v>
      </c>
      <c r="C22">
        <v>-0.16507361214048999</v>
      </c>
      <c r="D22">
        <v>0.116232672617345</v>
      </c>
      <c r="E22">
        <v>0.15554953756317899</v>
      </c>
      <c r="F22">
        <v>-0.15711584725423899</v>
      </c>
      <c r="G22">
        <v>8.7292527418583205E-2</v>
      </c>
      <c r="H22">
        <v>7.1879999004756195E-2</v>
      </c>
      <c r="I22">
        <v>-0.13485485104706901</v>
      </c>
      <c r="J22">
        <v>0.114380293396504</v>
      </c>
      <c r="K22">
        <v>0.238396486930849</v>
      </c>
      <c r="L22">
        <v>-0.13765056353867799</v>
      </c>
      <c r="M22">
        <v>8.6149542100780199E-2</v>
      </c>
      <c r="N22">
        <v>0.110085362309308</v>
      </c>
      <c r="P22" t="str">
        <f t="shared" si="0"/>
        <v/>
      </c>
      <c r="Q22" t="str">
        <f t="shared" si="1"/>
        <v>^</v>
      </c>
      <c r="R22" t="str">
        <f t="shared" si="2"/>
        <v/>
      </c>
      <c r="S22" t="str">
        <f t="shared" si="3"/>
        <v/>
      </c>
    </row>
    <row r="23" spans="1:19" x14ac:dyDescent="0.25">
      <c r="A23">
        <v>22</v>
      </c>
      <c r="B23" t="s">
        <v>39</v>
      </c>
      <c r="C23">
        <v>-7.6652639705119902E-2</v>
      </c>
      <c r="D23">
        <v>0.12667499397920501</v>
      </c>
      <c r="E23">
        <v>0.54510415791243605</v>
      </c>
      <c r="F23">
        <v>-0.108525095927664</v>
      </c>
      <c r="G23">
        <v>9.4273366405077497E-2</v>
      </c>
      <c r="H23">
        <v>0.24966045148292099</v>
      </c>
      <c r="I23">
        <v>-7.4042548075253206E-2</v>
      </c>
      <c r="J23">
        <v>0.124947832881663</v>
      </c>
      <c r="K23">
        <v>0.55345711717683599</v>
      </c>
      <c r="L23">
        <v>-0.10770308232220401</v>
      </c>
      <c r="M23">
        <v>9.3283855221415704E-2</v>
      </c>
      <c r="N23">
        <v>0.248265057428039</v>
      </c>
      <c r="P23" t="str">
        <f t="shared" si="0"/>
        <v/>
      </c>
      <c r="Q23" t="str">
        <f t="shared" si="1"/>
        <v/>
      </c>
      <c r="R23" t="str">
        <f t="shared" si="2"/>
        <v/>
      </c>
      <c r="S23" t="str">
        <f t="shared" si="3"/>
        <v/>
      </c>
    </row>
    <row r="24" spans="1:19" x14ac:dyDescent="0.25">
      <c r="A24">
        <v>23</v>
      </c>
      <c r="B24" t="s">
        <v>43</v>
      </c>
      <c r="C24">
        <v>-9.6311898200432497E-2</v>
      </c>
      <c r="D24">
        <v>1.8182659252509701E-2</v>
      </c>
      <c r="E24" s="1">
        <v>1.17779113018024E-7</v>
      </c>
      <c r="F24">
        <v>-9.0495580244516094E-2</v>
      </c>
      <c r="G24">
        <v>1.6230721542590899E-2</v>
      </c>
      <c r="H24" s="1">
        <v>2.4671576908047299E-8</v>
      </c>
      <c r="I24">
        <v>-9.5185374517373994E-2</v>
      </c>
      <c r="J24">
        <v>1.7956894486267298E-2</v>
      </c>
      <c r="K24" s="1">
        <v>1.15315044402209E-7</v>
      </c>
      <c r="L24">
        <v>-8.8899966767393104E-2</v>
      </c>
      <c r="M24">
        <v>1.5990673402122301E-2</v>
      </c>
      <c r="N24" s="1">
        <v>2.70566240491605E-8</v>
      </c>
      <c r="P24" t="str">
        <f t="shared" si="0"/>
        <v>***</v>
      </c>
      <c r="Q24" t="str">
        <f t="shared" si="1"/>
        <v>***</v>
      </c>
      <c r="R24" t="str">
        <f t="shared" si="2"/>
        <v>***</v>
      </c>
      <c r="S24" t="str">
        <f t="shared" si="3"/>
        <v>***</v>
      </c>
    </row>
    <row r="25" spans="1:19" x14ac:dyDescent="0.25">
      <c r="A25">
        <v>24</v>
      </c>
      <c r="B25" t="s">
        <v>44</v>
      </c>
      <c r="C25">
        <v>-8.4662569170580501E-2</v>
      </c>
      <c r="D25">
        <v>5.4270044672356903E-2</v>
      </c>
      <c r="E25">
        <v>0.118754222805617</v>
      </c>
      <c r="F25">
        <v>-8.0096138419833193E-2</v>
      </c>
      <c r="G25">
        <v>4.8190969387403498E-2</v>
      </c>
      <c r="H25">
        <v>9.6501344490266899E-2</v>
      </c>
      <c r="I25">
        <v>-4.3410658560231401E-2</v>
      </c>
      <c r="J25">
        <v>5.2137484156812602E-2</v>
      </c>
      <c r="K25">
        <v>0.40505965461870602</v>
      </c>
      <c r="L25">
        <v>-3.9520018409686102E-2</v>
      </c>
      <c r="M25">
        <v>4.5696263487527797E-2</v>
      </c>
      <c r="N25">
        <v>0.38712586963495099</v>
      </c>
      <c r="P25" t="str">
        <f t="shared" si="0"/>
        <v/>
      </c>
      <c r="Q25" t="str">
        <f t="shared" si="1"/>
        <v>^</v>
      </c>
      <c r="R25" t="str">
        <f t="shared" si="2"/>
        <v/>
      </c>
      <c r="S25" t="str">
        <f t="shared" si="3"/>
        <v/>
      </c>
    </row>
    <row r="26" spans="1:19" x14ac:dyDescent="0.25">
      <c r="A26">
        <v>25</v>
      </c>
      <c r="B26" t="s">
        <v>134</v>
      </c>
      <c r="C26">
        <v>6.4962265593369997E-2</v>
      </c>
      <c r="D26">
        <v>0.475852981625555</v>
      </c>
      <c r="E26">
        <v>0.89141218080723905</v>
      </c>
      <c r="F26">
        <v>0.16902276061681601</v>
      </c>
      <c r="G26">
        <v>0.45527382423705898</v>
      </c>
      <c r="H26">
        <v>0.71044748547678205</v>
      </c>
      <c r="I26">
        <v>-0.160467194660394</v>
      </c>
      <c r="J26">
        <v>6.4554398772178195E-2</v>
      </c>
      <c r="K26">
        <v>1.2927257043386599E-2</v>
      </c>
      <c r="L26">
        <v>-0.14983748540950101</v>
      </c>
      <c r="M26">
        <v>5.7224845079829903E-2</v>
      </c>
      <c r="N26">
        <v>8.8343402204711704E-3</v>
      </c>
      <c r="P26" t="str">
        <f t="shared" si="0"/>
        <v/>
      </c>
      <c r="Q26" t="str">
        <f t="shared" si="1"/>
        <v/>
      </c>
      <c r="R26" t="str">
        <f t="shared" si="2"/>
        <v>*</v>
      </c>
      <c r="S26" t="str">
        <f t="shared" si="3"/>
        <v>**</v>
      </c>
    </row>
    <row r="27" spans="1:19" x14ac:dyDescent="0.25">
      <c r="A27">
        <v>26</v>
      </c>
      <c r="B27" t="s">
        <v>148</v>
      </c>
      <c r="C27">
        <v>-3.5651665424833598E-2</v>
      </c>
      <c r="D27">
        <v>0.56608728460743096</v>
      </c>
      <c r="E27">
        <v>0.94978315026954496</v>
      </c>
      <c r="F27">
        <v>7.8880542438548196E-2</v>
      </c>
      <c r="G27">
        <v>0.53546888329394304</v>
      </c>
      <c r="H27">
        <v>0.88288642403046003</v>
      </c>
      <c r="I27">
        <v>-0.23064383207584699</v>
      </c>
      <c r="J27">
        <v>0.29208206256869501</v>
      </c>
      <c r="K27">
        <v>0.42972973647653501</v>
      </c>
      <c r="L27">
        <v>-0.23960118028878799</v>
      </c>
      <c r="M27">
        <v>0.27077620269686897</v>
      </c>
      <c r="N27">
        <v>0.376227861920372</v>
      </c>
      <c r="P27" t="str">
        <f t="shared" si="0"/>
        <v/>
      </c>
      <c r="Q27" t="str">
        <f t="shared" si="1"/>
        <v/>
      </c>
      <c r="R27" t="str">
        <f t="shared" si="2"/>
        <v/>
      </c>
      <c r="S27" t="str">
        <f t="shared" si="3"/>
        <v/>
      </c>
    </row>
    <row r="28" spans="1:19" x14ac:dyDescent="0.25">
      <c r="A28">
        <v>27</v>
      </c>
      <c r="B28" t="s">
        <v>46</v>
      </c>
      <c r="C28">
        <v>-0.24931097054563001</v>
      </c>
      <c r="D28">
        <v>0.50456551351510703</v>
      </c>
      <c r="E28">
        <v>0.62122834942362104</v>
      </c>
      <c r="F28">
        <v>-0.112012001162984</v>
      </c>
      <c r="G28">
        <v>0.47959238650437602</v>
      </c>
      <c r="H28">
        <v>0.81532916904941199</v>
      </c>
      <c r="I28">
        <v>-0.45180102821257201</v>
      </c>
      <c r="J28">
        <v>0.15960067348051701</v>
      </c>
      <c r="K28">
        <v>4.6428614557373297E-3</v>
      </c>
      <c r="L28">
        <v>-0.43155531888402399</v>
      </c>
      <c r="M28">
        <v>0.147912442514747</v>
      </c>
      <c r="N28">
        <v>3.5269082236608399E-3</v>
      </c>
      <c r="P28" t="str">
        <f t="shared" si="0"/>
        <v/>
      </c>
      <c r="Q28" t="str">
        <f t="shared" si="1"/>
        <v/>
      </c>
      <c r="R28" t="str">
        <f t="shared" si="2"/>
        <v>**</v>
      </c>
      <c r="S28" t="str">
        <f t="shared" si="3"/>
        <v>**</v>
      </c>
    </row>
    <row r="29" spans="1:19" x14ac:dyDescent="0.25">
      <c r="A29">
        <v>28</v>
      </c>
      <c r="B29" t="s">
        <v>132</v>
      </c>
      <c r="C29">
        <v>-0.41278440508752401</v>
      </c>
      <c r="D29">
        <v>0.51036170589846297</v>
      </c>
      <c r="E29">
        <v>0.41862584810137898</v>
      </c>
      <c r="F29">
        <v>-0.335470692647652</v>
      </c>
      <c r="G29">
        <v>0.48569523968290601</v>
      </c>
      <c r="H29">
        <v>0.48975280738070498</v>
      </c>
      <c r="I29">
        <v>-0.61724574157675405</v>
      </c>
      <c r="J29">
        <v>0.179371373450225</v>
      </c>
      <c r="K29">
        <v>5.7922416902855801E-4</v>
      </c>
      <c r="L29">
        <v>-0.66102868634507295</v>
      </c>
      <c r="M29">
        <v>0.163821214913836</v>
      </c>
      <c r="N29" s="1">
        <v>5.4587984502506202E-5</v>
      </c>
      <c r="P29" t="str">
        <f t="shared" si="0"/>
        <v/>
      </c>
      <c r="Q29" t="str">
        <f t="shared" si="1"/>
        <v/>
      </c>
      <c r="R29" t="str">
        <f t="shared" si="2"/>
        <v>***</v>
      </c>
      <c r="S29" t="str">
        <f t="shared" si="3"/>
        <v>***</v>
      </c>
    </row>
    <row r="30" spans="1:19" x14ac:dyDescent="0.25">
      <c r="A30">
        <v>29</v>
      </c>
      <c r="B30" t="s">
        <v>133</v>
      </c>
      <c r="C30">
        <v>-0.147699669705849</v>
      </c>
      <c r="D30">
        <v>0.48731851067708398</v>
      </c>
      <c r="E30">
        <v>0.76182392963712997</v>
      </c>
      <c r="F30">
        <v>-5.3552106233133397E-2</v>
      </c>
      <c r="G30">
        <v>0.457856390782864</v>
      </c>
      <c r="H30">
        <v>0.90688963490659702</v>
      </c>
      <c r="I30">
        <v>-0.27956095028234201</v>
      </c>
      <c r="J30">
        <v>0.156785278688859</v>
      </c>
      <c r="K30">
        <v>7.4573016299651601E-2</v>
      </c>
      <c r="L30">
        <v>-0.26379034036906301</v>
      </c>
      <c r="M30">
        <v>0.143689054309038</v>
      </c>
      <c r="N30">
        <v>6.6381090025124406E-2</v>
      </c>
      <c r="P30" t="str">
        <f>IF(E30&lt;0.001,"***",IF(E30&lt;0.01,"**",IF(E30&lt;0.05,"*",IF(E30&lt;0.1,"^",""))))</f>
        <v/>
      </c>
      <c r="Q30" t="str">
        <f t="shared" si="1"/>
        <v/>
      </c>
      <c r="R30" t="str">
        <f t="shared" si="2"/>
        <v>^</v>
      </c>
      <c r="S30" t="str">
        <f t="shared" si="3"/>
        <v>^</v>
      </c>
    </row>
    <row r="31" spans="1:19" x14ac:dyDescent="0.25">
      <c r="A31">
        <v>30</v>
      </c>
      <c r="B31" t="s">
        <v>45</v>
      </c>
      <c r="C31">
        <v>-0.37137307402706998</v>
      </c>
      <c r="D31">
        <v>0.61436580824840503</v>
      </c>
      <c r="E31">
        <v>0.54552323124648106</v>
      </c>
      <c r="F31">
        <v>-0.22018970201975999</v>
      </c>
      <c r="G31">
        <v>0.58276043593122995</v>
      </c>
      <c r="H31">
        <v>0.70555009567574301</v>
      </c>
      <c r="I31">
        <v>-0.68007918888572305</v>
      </c>
      <c r="J31">
        <v>0.390868967147327</v>
      </c>
      <c r="K31">
        <v>8.18737602195585E-2</v>
      </c>
      <c r="L31">
        <v>-0.61941108665235201</v>
      </c>
      <c r="M31">
        <v>0.36522773984441498</v>
      </c>
      <c r="N31">
        <v>8.9893741257177501E-2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-8.6007367282344704E-2</v>
      </c>
      <c r="D32">
        <v>0.151659643951922</v>
      </c>
      <c r="E32">
        <v>0.57064094271894805</v>
      </c>
      <c r="F32">
        <v>-0.104366692082313</v>
      </c>
      <c r="G32">
        <v>0.13991274958357999</v>
      </c>
      <c r="H32">
        <v>0.45570290217848802</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5.2960452411263403E-2</v>
      </c>
      <c r="D33">
        <v>0.62103235537575296</v>
      </c>
      <c r="E33">
        <v>0.93204031059267101</v>
      </c>
      <c r="F33">
        <v>-2.9673569145309199E-2</v>
      </c>
      <c r="G33">
        <v>0.55903085534770802</v>
      </c>
      <c r="H33">
        <v>0.95766786545454696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64</v>
      </c>
      <c r="C34">
        <v>-0.11327991002286</v>
      </c>
      <c r="D34">
        <v>0.67335582282810702</v>
      </c>
      <c r="E34">
        <v>0.86640086869906097</v>
      </c>
      <c r="F34">
        <v>-0.17921270469554099</v>
      </c>
      <c r="G34">
        <v>0.60755785573688803</v>
      </c>
      <c r="H34">
        <v>0.76801508211959302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48</v>
      </c>
      <c r="C35">
        <v>-4.2815870824466598E-2</v>
      </c>
      <c r="D35">
        <v>0.71266882066970805</v>
      </c>
      <c r="E35">
        <v>0.95209334031273096</v>
      </c>
      <c r="F35">
        <v>-2.76892563261509E-2</v>
      </c>
      <c r="G35">
        <v>0.64389367662424601</v>
      </c>
      <c r="H35">
        <v>0.96569927048525195</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55</v>
      </c>
      <c r="C36">
        <v>-0.50370201328883801</v>
      </c>
      <c r="D36">
        <v>0.71267699769969395</v>
      </c>
      <c r="E36">
        <v>0.47970654992310802</v>
      </c>
      <c r="F36">
        <v>-0.47053403100221203</v>
      </c>
      <c r="G36">
        <v>0.64279263249148699</v>
      </c>
      <c r="H36">
        <v>0.46415923945856502</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52</v>
      </c>
      <c r="C37">
        <v>5.3308330258979401E-2</v>
      </c>
      <c r="D37">
        <v>0.75728422050239197</v>
      </c>
      <c r="E37">
        <v>0.94387999856162696</v>
      </c>
      <c r="F37">
        <v>0.12578568993813299</v>
      </c>
      <c r="G37">
        <v>0.68415732404632301</v>
      </c>
      <c r="H37">
        <v>0.85412727065180105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-0.78960338497770499</v>
      </c>
      <c r="D38">
        <v>0.76789169317331396</v>
      </c>
      <c r="E38">
        <v>0.30382076048205098</v>
      </c>
      <c r="F38">
        <v>-0.83223954845345505</v>
      </c>
      <c r="G38">
        <v>0.69842892459186201</v>
      </c>
      <c r="H38">
        <v>0.23342281961525099</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0.27772391643536198</v>
      </c>
      <c r="D39">
        <v>0.630744001557343</v>
      </c>
      <c r="E39">
        <v>0.65971142205917599</v>
      </c>
      <c r="F39">
        <v>0.12769327648866799</v>
      </c>
      <c r="G39">
        <v>0.573458881149436</v>
      </c>
      <c r="H39">
        <v>0.823790740034126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0.141603123558386</v>
      </c>
      <c r="D40">
        <v>0.62560705673858996</v>
      </c>
      <c r="E40">
        <v>0.82093298423772998</v>
      </c>
      <c r="F40">
        <v>6.4440519877273506E-2</v>
      </c>
      <c r="G40">
        <v>0.56568179121650597</v>
      </c>
      <c r="H40">
        <v>0.909303943412888</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0.27154314237157101</v>
      </c>
      <c r="D41">
        <v>0.630563010703863</v>
      </c>
      <c r="E41">
        <v>0.66673304959835</v>
      </c>
      <c r="F41">
        <v>0.19198611739229501</v>
      </c>
      <c r="G41">
        <v>0.571055357663939</v>
      </c>
      <c r="H41">
        <v>0.73672360997442099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54</v>
      </c>
      <c r="C42">
        <v>-0.23316741537159799</v>
      </c>
      <c r="D42">
        <v>0.85872638088707098</v>
      </c>
      <c r="E42">
        <v>0.78598572089436602</v>
      </c>
      <c r="F42">
        <v>-0.36592860813221201</v>
      </c>
      <c r="G42">
        <v>0.75077740835304296</v>
      </c>
      <c r="H42">
        <v>0.62597517732853003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0.31113059880114802</v>
      </c>
      <c r="D43">
        <v>0.64108092665884697</v>
      </c>
      <c r="E43">
        <v>0.62744803916410796</v>
      </c>
      <c r="F43">
        <v>0.21779867693427901</v>
      </c>
      <c r="G43">
        <v>0.57970551854399799</v>
      </c>
      <c r="H43">
        <v>0.707135687935599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0.26720280814845598</v>
      </c>
      <c r="D44">
        <v>0.67177755056472099</v>
      </c>
      <c r="E44">
        <v>0.69081086941528502</v>
      </c>
      <c r="F44">
        <v>9.1812216844857394E-2</v>
      </c>
      <c r="G44">
        <v>0.61024433919416199</v>
      </c>
      <c r="H44">
        <v>0.88040835995120004</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49</v>
      </c>
      <c r="C45">
        <v>0.234443341985205</v>
      </c>
      <c r="D45">
        <v>0.88921220294811398</v>
      </c>
      <c r="E45">
        <v>0.79204742144769402</v>
      </c>
      <c r="F45">
        <v>0.26001057707052799</v>
      </c>
      <c r="G45">
        <v>0.81488029620333002</v>
      </c>
      <c r="H45">
        <v>0.74966717796646498</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5.8349239920511602E-2</v>
      </c>
      <c r="D46">
        <v>0.65350033513729</v>
      </c>
      <c r="E46">
        <v>0.92885363620364003</v>
      </c>
      <c r="F46">
        <v>2.9331250736319099E-2</v>
      </c>
      <c r="G46">
        <v>0.59155906872103903</v>
      </c>
      <c r="H46">
        <v>0.96045472440428803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58</v>
      </c>
      <c r="C47">
        <v>-0.20039816300926999</v>
      </c>
      <c r="D47">
        <v>0.63304666171958901</v>
      </c>
      <c r="E47">
        <v>0.75157639821829203</v>
      </c>
      <c r="F47">
        <v>-0.270033850986869</v>
      </c>
      <c r="G47">
        <v>0.57296485208483094</v>
      </c>
      <c r="H47">
        <v>0.637432103271521</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50</v>
      </c>
      <c r="C48">
        <v>-0.21352756800771799</v>
      </c>
      <c r="D48">
        <v>0.81691143528289401</v>
      </c>
      <c r="E48">
        <v>0.79379640442383204</v>
      </c>
      <c r="F48">
        <v>-0.18627702156957399</v>
      </c>
      <c r="G48">
        <v>0.75142659188744299</v>
      </c>
      <c r="H48">
        <v>0.80421345888699103</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47</v>
      </c>
      <c r="C49">
        <v>0.25693338028712398</v>
      </c>
      <c r="D49">
        <v>0.70548827553474702</v>
      </c>
      <c r="E49">
        <v>0.71571443488812303</v>
      </c>
      <c r="F49">
        <v>0.19942414842173201</v>
      </c>
      <c r="G49">
        <v>0.63937219426021896</v>
      </c>
      <c r="H49">
        <v>0.75511181414300799</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60</v>
      </c>
      <c r="C50">
        <v>-4.43479245902096E-2</v>
      </c>
      <c r="D50">
        <v>0.67540021417753004</v>
      </c>
      <c r="E50">
        <v>0.94764716749796496</v>
      </c>
      <c r="F50">
        <v>-3.3905843717843401E-2</v>
      </c>
      <c r="G50">
        <v>0.61266562962700999</v>
      </c>
      <c r="H50">
        <v>0.95586638917654099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0.53732085661691298</v>
      </c>
      <c r="D51">
        <v>0.78010937232749</v>
      </c>
      <c r="E51">
        <v>0.49096404446217601</v>
      </c>
      <c r="F51">
        <v>0.49414603441890398</v>
      </c>
      <c r="G51">
        <v>0.69577973478629496</v>
      </c>
      <c r="H51">
        <v>0.47757720974613599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53</v>
      </c>
      <c r="C52">
        <v>1.50251078854829</v>
      </c>
      <c r="D52">
        <v>1.16410851898166</v>
      </c>
      <c r="E52">
        <v>0.19680893954718501</v>
      </c>
      <c r="F52">
        <v>1.3412721724852901</v>
      </c>
      <c r="G52">
        <v>1.1370578697699301</v>
      </c>
      <c r="H52">
        <v>0.238159794632715</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-0.55248003936753198</v>
      </c>
      <c r="D53">
        <v>1.25277380298296</v>
      </c>
      <c r="E53">
        <v>0.65920907190264799</v>
      </c>
      <c r="F53">
        <v>-0.459668330992692</v>
      </c>
      <c r="G53">
        <v>1.1748040809257201</v>
      </c>
      <c r="H53">
        <v>0.69559594871780694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-0.33577499255280402</v>
      </c>
      <c r="D54">
        <v>0.759067381941266</v>
      </c>
      <c r="E54">
        <v>0.65823449037709303</v>
      </c>
      <c r="F54">
        <v>-0.369002903656656</v>
      </c>
      <c r="G54">
        <v>0.69844921911083302</v>
      </c>
      <c r="H54">
        <v>0.59727902878373496</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75</v>
      </c>
      <c r="C55">
        <v>-0.86491809199279102</v>
      </c>
      <c r="D55">
        <v>0.81377367334522399</v>
      </c>
      <c r="E55">
        <v>0.28785068113039902</v>
      </c>
      <c r="F55">
        <v>-0.723629496067973</v>
      </c>
      <c r="G55">
        <v>0.75093301136802804</v>
      </c>
      <c r="H55">
        <v>0.33522617210318301</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79</v>
      </c>
      <c r="C56">
        <v>-0.38720876392391901</v>
      </c>
      <c r="D56">
        <v>0.78604238750057598</v>
      </c>
      <c r="E56">
        <v>0.62229139650391796</v>
      </c>
      <c r="F56">
        <v>-0.39420614454514202</v>
      </c>
      <c r="G56">
        <v>0.72485878937150905</v>
      </c>
      <c r="H56">
        <v>0.58655258632711005</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81</v>
      </c>
      <c r="C57">
        <v>-0.66783345187753396</v>
      </c>
      <c r="D57">
        <v>0.81545569875551005</v>
      </c>
      <c r="E57">
        <v>0.41280374111461499</v>
      </c>
      <c r="F57">
        <v>-0.65296956248066196</v>
      </c>
      <c r="G57">
        <v>0.751946068454725</v>
      </c>
      <c r="H57">
        <v>0.38519024414970399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76</v>
      </c>
      <c r="C58">
        <v>-0.18440752715529199</v>
      </c>
      <c r="D58">
        <v>0.82210401211158302</v>
      </c>
      <c r="E58">
        <v>0.82251479310465703</v>
      </c>
      <c r="F58">
        <v>-0.27923601646653801</v>
      </c>
      <c r="G58">
        <v>0.75755936675629898</v>
      </c>
      <c r="H58">
        <v>0.71242625585388397</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-0.56697526958202904</v>
      </c>
      <c r="D59">
        <v>0.80002986854547997</v>
      </c>
      <c r="E59">
        <v>0.47851524094577502</v>
      </c>
      <c r="F59">
        <v>-0.61544851830746305</v>
      </c>
      <c r="G59">
        <v>0.73893673676369398</v>
      </c>
      <c r="H59">
        <v>0.404910205116495</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78</v>
      </c>
      <c r="C60">
        <v>-0.33595576987530301</v>
      </c>
      <c r="D60">
        <v>0.78383811656559399</v>
      </c>
      <c r="E60">
        <v>0.66821178902404399</v>
      </c>
      <c r="F60">
        <v>-0.36887761482729098</v>
      </c>
      <c r="G60">
        <v>0.72287647521138199</v>
      </c>
      <c r="H60">
        <v>0.60984735955028502</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72</v>
      </c>
      <c r="C61">
        <v>-0.23085766817048101</v>
      </c>
      <c r="D61">
        <v>0.78997018643935402</v>
      </c>
      <c r="E61">
        <v>0.77010624568585595</v>
      </c>
      <c r="F61">
        <v>-0.18965502524979</v>
      </c>
      <c r="G61">
        <v>0.73052695116959399</v>
      </c>
      <c r="H61">
        <v>0.79516153466717598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71</v>
      </c>
      <c r="C62">
        <v>1.6813345868074901E-2</v>
      </c>
      <c r="D62">
        <v>0.821454101294539</v>
      </c>
      <c r="E62">
        <v>0.983670210599074</v>
      </c>
      <c r="F62">
        <v>-0.118980044491696</v>
      </c>
      <c r="G62">
        <v>0.75994042513188198</v>
      </c>
      <c r="H62">
        <v>0.87558771746388397</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84</v>
      </c>
      <c r="C63">
        <v>-0.219512190644154</v>
      </c>
      <c r="D63">
        <v>0.81826644702322704</v>
      </c>
      <c r="E63">
        <v>0.78849539939310598</v>
      </c>
      <c r="F63">
        <v>-0.24418128994997201</v>
      </c>
      <c r="G63">
        <v>0.75391957666375498</v>
      </c>
      <c r="H63">
        <v>0.74602706107071803</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68</v>
      </c>
      <c r="C64">
        <v>4.3509984664824003E-2</v>
      </c>
      <c r="D64">
        <v>0.91393893013031702</v>
      </c>
      <c r="E64">
        <v>0.96202937117744602</v>
      </c>
      <c r="F64">
        <v>-0.29340833160226798</v>
      </c>
      <c r="G64">
        <v>0.84628055193141904</v>
      </c>
      <c r="H64">
        <v>0.72881416728706405</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77</v>
      </c>
      <c r="C65">
        <v>-0.26567935892271699</v>
      </c>
      <c r="D65">
        <v>0.79730092957172705</v>
      </c>
      <c r="E65">
        <v>0.73896562525287401</v>
      </c>
      <c r="F65">
        <v>-0.27680327027992202</v>
      </c>
      <c r="G65">
        <v>0.73547242349020603</v>
      </c>
      <c r="H65">
        <v>0.70664840072656099</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70</v>
      </c>
      <c r="C66">
        <v>6.05095240902866E-2</v>
      </c>
      <c r="D66">
        <v>0.82414595830572102</v>
      </c>
      <c r="E66">
        <v>0.94147120010362395</v>
      </c>
      <c r="F66">
        <v>5.0175419676137499E-2</v>
      </c>
      <c r="G66">
        <v>0.75741574812452195</v>
      </c>
      <c r="H66">
        <v>0.94718233603633795</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80</v>
      </c>
      <c r="C67">
        <v>0.21634512067714001</v>
      </c>
      <c r="D67">
        <v>0.94928681621296995</v>
      </c>
      <c r="E67">
        <v>0.81972180816144202</v>
      </c>
      <c r="F67">
        <v>0.185599035940093</v>
      </c>
      <c r="G67">
        <v>0.88069153284507695</v>
      </c>
      <c r="H67">
        <v>0.83308829717218202</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73</v>
      </c>
      <c r="C68">
        <v>-1.1451974132906899</v>
      </c>
      <c r="D68">
        <v>1.03470871128447</v>
      </c>
      <c r="E68">
        <v>0.26838800998631002</v>
      </c>
      <c r="F68">
        <v>-0.90765586267134502</v>
      </c>
      <c r="G68">
        <v>0.939121641041744</v>
      </c>
      <c r="H68">
        <v>0.33379681810150602</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-0.84066022986826805</v>
      </c>
      <c r="D69">
        <v>0.89702667839039996</v>
      </c>
      <c r="E69">
        <v>0.34867470927393701</v>
      </c>
      <c r="F69">
        <v>-0.94436480196929196</v>
      </c>
      <c r="G69">
        <v>0.82377866872653005</v>
      </c>
      <c r="H69">
        <v>0.25163724560860501</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83</v>
      </c>
      <c r="C70">
        <v>1.28329848277392</v>
      </c>
      <c r="D70">
        <v>1.32423793940743</v>
      </c>
      <c r="E70">
        <v>0.33250302252043501</v>
      </c>
      <c r="F70">
        <v>1.06747781281939</v>
      </c>
      <c r="G70">
        <v>1.2518243544518699</v>
      </c>
      <c r="H70">
        <v>0.39380478284218001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506</v>
      </c>
      <c r="C71">
        <v>-0.18612021003248899</v>
      </c>
      <c r="D71">
        <v>8.5534025200524499E-2</v>
      </c>
      <c r="E71">
        <v>2.9556859348161799E-2</v>
      </c>
      <c r="F71">
        <v>-0.15722193402211199</v>
      </c>
      <c r="G71">
        <v>7.3960842258340501E-2</v>
      </c>
      <c r="H71">
        <v>3.3524448934450203E-2</v>
      </c>
      <c r="I71">
        <v>-0.166044379598597</v>
      </c>
      <c r="J71">
        <v>8.4283436521485497E-2</v>
      </c>
      <c r="K71">
        <v>4.8830199284657802E-2</v>
      </c>
      <c r="L71">
        <v>-0.13029837416721299</v>
      </c>
      <c r="M71">
        <v>7.2603227197760301E-2</v>
      </c>
      <c r="N71">
        <v>7.2707302194965295E-2</v>
      </c>
      <c r="P71" t="str">
        <f t="shared" si="4"/>
        <v>*</v>
      </c>
      <c r="Q71" t="str">
        <f t="shared" si="5"/>
        <v>*</v>
      </c>
      <c r="R71" t="str">
        <f t="shared" si="6"/>
        <v>*</v>
      </c>
      <c r="S71" t="str">
        <f t="shared" si="7"/>
        <v>^</v>
      </c>
    </row>
    <row r="72" spans="1:19" x14ac:dyDescent="0.25">
      <c r="B72" t="s">
        <v>507</v>
      </c>
      <c r="C72">
        <v>-7.0937297200820799E-3</v>
      </c>
      <c r="D72">
        <v>7.9412378868416095E-2</v>
      </c>
      <c r="E72">
        <v>0.92882143496826697</v>
      </c>
      <c r="F72">
        <v>-2.4545994281329202E-3</v>
      </c>
      <c r="G72">
        <v>6.8626242055905798E-2</v>
      </c>
      <c r="H72">
        <v>0.97146762786419905</v>
      </c>
      <c r="I72">
        <v>1.0859901443900701E-2</v>
      </c>
      <c r="J72">
        <v>7.8634668467806701E-2</v>
      </c>
      <c r="K72">
        <v>0.89015682561202303</v>
      </c>
      <c r="L72">
        <v>1.6005239613763399E-2</v>
      </c>
      <c r="M72">
        <v>6.7842195030053495E-2</v>
      </c>
      <c r="N72">
        <v>0.81349578978816395</v>
      </c>
      <c r="P72" t="str">
        <f t="shared" si="4"/>
        <v/>
      </c>
      <c r="Q72" t="str">
        <f t="shared" si="5"/>
        <v/>
      </c>
      <c r="R72" t="str">
        <f t="shared" si="6"/>
        <v/>
      </c>
      <c r="S72" t="str">
        <f t="shared" si="7"/>
        <v/>
      </c>
    </row>
    <row r="73" spans="1:19" x14ac:dyDescent="0.25">
      <c r="B73" t="s">
        <v>508</v>
      </c>
      <c r="C73">
        <v>-3.5496334832578899E-2</v>
      </c>
      <c r="D73">
        <v>7.5802710135394497E-2</v>
      </c>
      <c r="E73">
        <v>0.63958963493698795</v>
      </c>
      <c r="F73">
        <v>-3.9038062906968103E-2</v>
      </c>
      <c r="G73">
        <v>6.6219263156206798E-2</v>
      </c>
      <c r="H73">
        <v>0.55550760940988697</v>
      </c>
      <c r="I73">
        <v>-1.54920521848383E-2</v>
      </c>
      <c r="J73">
        <v>7.5027782609974197E-2</v>
      </c>
      <c r="K73">
        <v>0.83641270003639401</v>
      </c>
      <c r="L73">
        <v>-1.57329801315945E-2</v>
      </c>
      <c r="M73">
        <v>6.5447757262584505E-2</v>
      </c>
      <c r="N73">
        <v>0.81002800366930505</v>
      </c>
      <c r="P73" t="str">
        <f t="shared" si="4"/>
        <v/>
      </c>
      <c r="Q73" t="str">
        <f t="shared" si="5"/>
        <v/>
      </c>
      <c r="R73" t="str">
        <f t="shared" si="6"/>
        <v/>
      </c>
      <c r="S73" t="str">
        <f t="shared" si="7"/>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P4" sqref="P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-8.1724375361034891E-3</v>
      </c>
      <c r="D2">
        <v>8.1337490241260205E-2</v>
      </c>
      <c r="E2">
        <v>0.91996671021523502</v>
      </c>
      <c r="F2">
        <v>-1.5721746034205401E-2</v>
      </c>
      <c r="G2">
        <v>6.9726138697885298E-2</v>
      </c>
      <c r="H2">
        <v>0.82160703956672998</v>
      </c>
      <c r="I2">
        <v>-1.3652236404059499E-2</v>
      </c>
      <c r="J2">
        <v>8.1258837430543407E-2</v>
      </c>
      <c r="K2">
        <v>0.86657600138145197</v>
      </c>
      <c r="L2">
        <v>-2.0573075020712001E-2</v>
      </c>
      <c r="M2">
        <v>6.9542200251508299E-2</v>
      </c>
      <c r="N2">
        <v>0.76735545330094701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-4.9630356722596601E-2</v>
      </c>
      <c r="D3">
        <v>3.7394950331314597E-2</v>
      </c>
      <c r="E3">
        <v>0.184444490016063</v>
      </c>
      <c r="F3">
        <v>-5.0889823789790699E-2</v>
      </c>
      <c r="G3">
        <v>3.1877312029241399E-2</v>
      </c>
      <c r="H3">
        <v>0.11039333676475201</v>
      </c>
      <c r="I3">
        <v>-4.9295448859414698E-2</v>
      </c>
      <c r="J3">
        <v>3.7284728614460499E-2</v>
      </c>
      <c r="K3">
        <v>0.18612316341350599</v>
      </c>
      <c r="L3">
        <v>-5.1238960322208399E-2</v>
      </c>
      <c r="M3">
        <v>3.1725964605618197E-2</v>
      </c>
      <c r="N3">
        <v>0.106300268908658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-2.12403737626355E-2</v>
      </c>
      <c r="D4">
        <v>4.46204741480331E-2</v>
      </c>
      <c r="E4">
        <v>0.63405796350127397</v>
      </c>
      <c r="F4">
        <v>-2.7940253932717301E-2</v>
      </c>
      <c r="G4">
        <v>3.6575997945940901E-2</v>
      </c>
      <c r="H4">
        <v>0.44492929618789101</v>
      </c>
      <c r="I4">
        <v>-2.1725165053577699E-2</v>
      </c>
      <c r="J4">
        <v>4.44423340963081E-2</v>
      </c>
      <c r="K4">
        <v>0.62495538366186698</v>
      </c>
      <c r="L4">
        <v>-2.8565971615209899E-2</v>
      </c>
      <c r="M4">
        <v>3.6286768254232903E-2</v>
      </c>
      <c r="N4">
        <v>0.43114822170420097</v>
      </c>
      <c r="P4" t="str">
        <f t="shared" si="0"/>
        <v/>
      </c>
      <c r="Q4" t="str">
        <f t="shared" si="1"/>
        <v/>
      </c>
      <c r="R4" t="str">
        <f t="shared" si="2"/>
        <v/>
      </c>
      <c r="S4" t="str">
        <f t="shared" si="3"/>
        <v/>
      </c>
    </row>
    <row r="5" spans="1:19" x14ac:dyDescent="0.25">
      <c r="A5">
        <v>4</v>
      </c>
      <c r="B5" t="s">
        <v>127</v>
      </c>
      <c r="C5">
        <v>0.105822088582538</v>
      </c>
      <c r="D5">
        <v>3.6427348724707001E-2</v>
      </c>
      <c r="E5">
        <v>3.67232468527934E-3</v>
      </c>
      <c r="F5">
        <v>7.1800044773027996E-2</v>
      </c>
      <c r="G5">
        <v>2.9145528711303499E-2</v>
      </c>
      <c r="H5">
        <v>1.3758743728986399E-2</v>
      </c>
      <c r="I5">
        <v>0.11057482043644</v>
      </c>
      <c r="J5">
        <v>3.5337770733438301E-2</v>
      </c>
      <c r="K5">
        <v>1.75352721974975E-3</v>
      </c>
      <c r="L5">
        <v>7.6423517143531905E-2</v>
      </c>
      <c r="M5">
        <v>2.7942747706963599E-2</v>
      </c>
      <c r="N5">
        <v>6.2379583176482897E-3</v>
      </c>
      <c r="P5" t="str">
        <f t="shared" si="0"/>
        <v>**</v>
      </c>
      <c r="Q5" t="str">
        <f t="shared" si="1"/>
        <v>*</v>
      </c>
      <c r="R5" t="str">
        <f t="shared" si="2"/>
        <v>**</v>
      </c>
      <c r="S5" t="str">
        <f t="shared" si="3"/>
        <v>**</v>
      </c>
    </row>
    <row r="6" spans="1:19" x14ac:dyDescent="0.25">
      <c r="A6">
        <v>5</v>
      </c>
      <c r="B6" t="s">
        <v>25</v>
      </c>
      <c r="C6">
        <v>6.2832302431008805E-2</v>
      </c>
      <c r="D6">
        <v>4.6455656939207599E-2</v>
      </c>
      <c r="E6">
        <v>0.176208355569408</v>
      </c>
      <c r="F6">
        <v>7.0512105404814604E-2</v>
      </c>
      <c r="G6">
        <v>3.9747662219149597E-2</v>
      </c>
      <c r="H6">
        <v>7.6064179754129005E-2</v>
      </c>
      <c r="I6">
        <v>5.5151052462505602E-2</v>
      </c>
      <c r="J6">
        <v>4.6133844392043502E-2</v>
      </c>
      <c r="K6">
        <v>0.23190831322906799</v>
      </c>
      <c r="L6">
        <v>6.5557321761991402E-2</v>
      </c>
      <c r="M6">
        <v>3.9381496465500002E-2</v>
      </c>
      <c r="N6">
        <v>9.59779724870784E-2</v>
      </c>
      <c r="P6" t="str">
        <f t="shared" si="0"/>
        <v/>
      </c>
      <c r="Q6" t="str">
        <f t="shared" si="1"/>
        <v>^</v>
      </c>
      <c r="R6" t="str">
        <f t="shared" si="2"/>
        <v/>
      </c>
      <c r="S6" t="str">
        <f t="shared" si="3"/>
        <v>^</v>
      </c>
    </row>
    <row r="7" spans="1:19" x14ac:dyDescent="0.25">
      <c r="A7">
        <v>6</v>
      </c>
      <c r="B7" t="s">
        <v>26</v>
      </c>
      <c r="C7">
        <v>-0.110898224746899</v>
      </c>
      <c r="D7">
        <v>7.2780594375400798E-2</v>
      </c>
      <c r="E7">
        <v>0.12757531478211001</v>
      </c>
      <c r="F7">
        <v>-8.0617533437922995E-2</v>
      </c>
      <c r="G7">
        <v>6.0577837256157598E-2</v>
      </c>
      <c r="H7">
        <v>0.18325185268680699</v>
      </c>
      <c r="I7">
        <v>-0.124280158972486</v>
      </c>
      <c r="J7">
        <v>7.2386921613006097E-2</v>
      </c>
      <c r="K7">
        <v>8.59998350470563E-2</v>
      </c>
      <c r="L7">
        <v>-9.5136292731552094E-2</v>
      </c>
      <c r="M7">
        <v>6.00571700983785E-2</v>
      </c>
      <c r="N7">
        <v>0.113171988904799</v>
      </c>
      <c r="P7" t="str">
        <f t="shared" si="0"/>
        <v/>
      </c>
      <c r="Q7" t="str">
        <f t="shared" si="1"/>
        <v/>
      </c>
      <c r="R7" t="str">
        <f t="shared" si="2"/>
        <v>^</v>
      </c>
      <c r="S7" t="str">
        <f t="shared" si="3"/>
        <v/>
      </c>
    </row>
    <row r="8" spans="1:19" x14ac:dyDescent="0.25">
      <c r="A8">
        <v>7</v>
      </c>
      <c r="B8" t="s">
        <v>30</v>
      </c>
      <c r="C8">
        <v>0.31567318981536802</v>
      </c>
      <c r="D8">
        <v>5.1839964247464801E-2</v>
      </c>
      <c r="E8" s="1">
        <v>1.1334949645558401E-9</v>
      </c>
      <c r="F8">
        <v>0.27479341526045298</v>
      </c>
      <c r="G8">
        <v>4.1498771795454699E-2</v>
      </c>
      <c r="H8" s="1">
        <v>3.5503337728555003E-11</v>
      </c>
      <c r="I8">
        <v>0.30983562221780703</v>
      </c>
      <c r="J8">
        <v>5.1679925556382303E-2</v>
      </c>
      <c r="K8" s="1">
        <v>2.0313517534731301E-9</v>
      </c>
      <c r="L8">
        <v>0.26799092976529498</v>
      </c>
      <c r="M8">
        <v>4.1248984592024703E-2</v>
      </c>
      <c r="N8" s="1">
        <v>8.1986616033909394E-11</v>
      </c>
      <c r="P8" t="str">
        <f t="shared" si="0"/>
        <v>***</v>
      </c>
      <c r="Q8" t="str">
        <f t="shared" si="1"/>
        <v>***</v>
      </c>
      <c r="R8" t="str">
        <f t="shared" si="2"/>
        <v>***</v>
      </c>
      <c r="S8" t="str">
        <f t="shared" si="3"/>
        <v>***</v>
      </c>
    </row>
    <row r="9" spans="1:19" x14ac:dyDescent="0.25">
      <c r="A9">
        <v>8</v>
      </c>
      <c r="B9" t="s">
        <v>27</v>
      </c>
      <c r="C9">
        <v>0.29535176007960401</v>
      </c>
      <c r="D9">
        <v>6.9964119090910104E-2</v>
      </c>
      <c r="E9" s="1">
        <v>2.4270917829194401E-5</v>
      </c>
      <c r="F9">
        <v>0.27665498696597202</v>
      </c>
      <c r="G9">
        <v>5.8146078781744701E-2</v>
      </c>
      <c r="H9" s="1">
        <v>1.95588056559279E-6</v>
      </c>
      <c r="I9">
        <v>0.27089975042445902</v>
      </c>
      <c r="J9">
        <v>6.8953860829781694E-2</v>
      </c>
      <c r="K9" s="1">
        <v>8.5402610208062905E-5</v>
      </c>
      <c r="L9">
        <v>0.25197010470716902</v>
      </c>
      <c r="M9">
        <v>5.6875235483467797E-2</v>
      </c>
      <c r="N9" s="1">
        <v>9.4134708016892104E-6</v>
      </c>
      <c r="P9" t="str">
        <f t="shared" si="0"/>
        <v>***</v>
      </c>
      <c r="Q9" t="str">
        <f t="shared" si="1"/>
        <v>***</v>
      </c>
      <c r="R9" t="str">
        <f t="shared" si="2"/>
        <v>***</v>
      </c>
      <c r="S9" t="str">
        <f t="shared" si="3"/>
        <v>***</v>
      </c>
    </row>
    <row r="10" spans="1:19" x14ac:dyDescent="0.25">
      <c r="A10">
        <v>9</v>
      </c>
      <c r="B10" t="s">
        <v>29</v>
      </c>
      <c r="C10">
        <v>0.14092488305491899</v>
      </c>
      <c r="D10">
        <v>4.8378761252369701E-2</v>
      </c>
      <c r="E10">
        <v>3.5803262362647001E-3</v>
      </c>
      <c r="F10">
        <v>0.121485282607027</v>
      </c>
      <c r="G10">
        <v>3.9016392869192403E-2</v>
      </c>
      <c r="H10">
        <v>1.8475820421019801E-3</v>
      </c>
      <c r="I10">
        <v>0.13664818839412499</v>
      </c>
      <c r="J10">
        <v>4.8240747007883798E-2</v>
      </c>
      <c r="K10">
        <v>4.6166785911999596E-3</v>
      </c>
      <c r="L10">
        <v>0.113959697304454</v>
      </c>
      <c r="M10">
        <v>3.8762634798501103E-2</v>
      </c>
      <c r="N10">
        <v>3.2827917709828901E-3</v>
      </c>
      <c r="P10" t="str">
        <f t="shared" si="0"/>
        <v>**</v>
      </c>
      <c r="Q10" t="str">
        <f t="shared" si="1"/>
        <v>**</v>
      </c>
      <c r="R10" t="str">
        <f t="shared" si="2"/>
        <v>**</v>
      </c>
      <c r="S10" t="str">
        <f t="shared" si="3"/>
        <v>**</v>
      </c>
    </row>
    <row r="11" spans="1:19" x14ac:dyDescent="0.25">
      <c r="A11">
        <v>10</v>
      </c>
      <c r="B11" t="s">
        <v>28</v>
      </c>
      <c r="C11">
        <v>0.19416944071963199</v>
      </c>
      <c r="D11">
        <v>9.9485226842461305E-2</v>
      </c>
      <c r="E11">
        <v>5.0968908975339899E-2</v>
      </c>
      <c r="F11">
        <v>0.20332920210830699</v>
      </c>
      <c r="G11">
        <v>8.4699442721220999E-2</v>
      </c>
      <c r="H11">
        <v>1.6368365652127799E-2</v>
      </c>
      <c r="I11">
        <v>0.160915124277974</v>
      </c>
      <c r="J11">
        <v>9.8183212473709897E-2</v>
      </c>
      <c r="K11">
        <v>0.101228450234079</v>
      </c>
      <c r="L11">
        <v>0.17117504088041599</v>
      </c>
      <c r="M11">
        <v>8.3047635571429398E-2</v>
      </c>
      <c r="N11">
        <v>3.9287116357588497E-2</v>
      </c>
      <c r="P11" t="str">
        <f t="shared" si="0"/>
        <v>^</v>
      </c>
      <c r="Q11" t="str">
        <f t="shared" si="1"/>
        <v>*</v>
      </c>
      <c r="R11" t="str">
        <f t="shared" si="2"/>
        <v/>
      </c>
      <c r="S11" t="str">
        <f t="shared" si="3"/>
        <v>*</v>
      </c>
    </row>
    <row r="12" spans="1:19" x14ac:dyDescent="0.25">
      <c r="A12">
        <v>11</v>
      </c>
      <c r="B12" t="s">
        <v>31</v>
      </c>
      <c r="C12">
        <v>-5.7017074499119899E-2</v>
      </c>
      <c r="D12">
        <v>1.12527927178902E-2</v>
      </c>
      <c r="E12" s="1">
        <v>4.0429013148379798E-7</v>
      </c>
      <c r="F12">
        <v>-6.0323640331002099E-2</v>
      </c>
      <c r="G12">
        <v>9.8501870688264704E-3</v>
      </c>
      <c r="H12" s="1">
        <v>9.11912315968544E-10</v>
      </c>
      <c r="I12">
        <v>-5.5122123010153803E-2</v>
      </c>
      <c r="J12">
        <v>1.1220608320178099E-2</v>
      </c>
      <c r="K12" s="1">
        <v>8.9886220200341395E-7</v>
      </c>
      <c r="L12">
        <v>-5.8652403921713003E-2</v>
      </c>
      <c r="M12">
        <v>9.8012346181956603E-3</v>
      </c>
      <c r="N12" s="1">
        <v>2.1747564932226501E-9</v>
      </c>
      <c r="P12" t="str">
        <f t="shared" si="0"/>
        <v>***</v>
      </c>
      <c r="Q12" t="str">
        <f t="shared" si="1"/>
        <v>***</v>
      </c>
      <c r="R12" t="str">
        <f t="shared" si="2"/>
        <v>***</v>
      </c>
      <c r="S12" t="str">
        <f t="shared" si="3"/>
        <v>***</v>
      </c>
    </row>
    <row r="13" spans="1:19" x14ac:dyDescent="0.25">
      <c r="A13">
        <v>12</v>
      </c>
      <c r="B13" t="s">
        <v>176</v>
      </c>
      <c r="C13">
        <v>-0.12913057739869699</v>
      </c>
      <c r="D13">
        <v>5.0761138369537197E-2</v>
      </c>
      <c r="E13">
        <v>1.09626682648433E-2</v>
      </c>
      <c r="F13">
        <v>-0.10240514115673501</v>
      </c>
      <c r="G13">
        <v>4.6317484201465399E-2</v>
      </c>
      <c r="H13">
        <v>2.7040048122112401E-2</v>
      </c>
      <c r="I13">
        <v>-0.134081371154738</v>
      </c>
      <c r="J13">
        <v>5.0593638650131001E-2</v>
      </c>
      <c r="K13">
        <v>8.0453030199254504E-3</v>
      </c>
      <c r="L13">
        <v>-0.10818846459313</v>
      </c>
      <c r="M13">
        <v>4.6135135545389498E-2</v>
      </c>
      <c r="N13">
        <v>1.9025341104723901E-2</v>
      </c>
      <c r="P13" t="str">
        <f t="shared" si="0"/>
        <v>*</v>
      </c>
      <c r="Q13" t="str">
        <f t="shared" si="1"/>
        <v>*</v>
      </c>
      <c r="R13" t="str">
        <f t="shared" si="2"/>
        <v>**</v>
      </c>
      <c r="S13" t="str">
        <f t="shared" si="3"/>
        <v>*</v>
      </c>
    </row>
    <row r="14" spans="1:19" x14ac:dyDescent="0.25">
      <c r="A14">
        <v>13</v>
      </c>
      <c r="B14" t="s">
        <v>32</v>
      </c>
      <c r="C14">
        <v>9.3262881103982204E-3</v>
      </c>
      <c r="D14">
        <v>2.7112254774022002E-2</v>
      </c>
      <c r="E14">
        <v>0.73085537125111</v>
      </c>
      <c r="F14">
        <v>-3.9856025064220896E-3</v>
      </c>
      <c r="G14">
        <v>2.3564770928072801E-2</v>
      </c>
      <c r="H14">
        <v>0.86569129075635698</v>
      </c>
      <c r="I14">
        <v>1.12222696665507E-2</v>
      </c>
      <c r="J14">
        <v>2.7037383747931999E-2</v>
      </c>
      <c r="K14">
        <v>0.67809437504956305</v>
      </c>
      <c r="L14">
        <v>-1.41856807033654E-3</v>
      </c>
      <c r="M14">
        <v>2.3456520849088201E-2</v>
      </c>
      <c r="N14">
        <v>0.95177613909303005</v>
      </c>
      <c r="P14" t="str">
        <f t="shared" si="0"/>
        <v/>
      </c>
      <c r="Q14" t="str">
        <f t="shared" si="1"/>
        <v/>
      </c>
      <c r="R14" t="str">
        <f t="shared" si="2"/>
        <v/>
      </c>
      <c r="S14" t="str">
        <f t="shared" si="3"/>
        <v/>
      </c>
    </row>
    <row r="15" spans="1:19" x14ac:dyDescent="0.25">
      <c r="A15">
        <v>14</v>
      </c>
      <c r="B15" t="s">
        <v>33</v>
      </c>
      <c r="C15">
        <v>2.7462614681843599E-2</v>
      </c>
      <c r="D15">
        <v>7.39180785394997E-3</v>
      </c>
      <c r="E15">
        <v>2.02981104872046E-4</v>
      </c>
      <c r="F15">
        <v>2.20841363210313E-2</v>
      </c>
      <c r="G15">
        <v>6.4070469545474797E-3</v>
      </c>
      <c r="H15">
        <v>5.6716124895782002E-4</v>
      </c>
      <c r="I15">
        <v>2.6400671155806899E-2</v>
      </c>
      <c r="J15">
        <v>7.3506785713255704E-3</v>
      </c>
      <c r="K15">
        <v>3.2865848227403598E-4</v>
      </c>
      <c r="L15">
        <v>2.1017520824103499E-2</v>
      </c>
      <c r="M15">
        <v>6.3520569099886296E-3</v>
      </c>
      <c r="N15">
        <v>9.3705440106603096E-4</v>
      </c>
      <c r="P15" t="str">
        <f t="shared" si="0"/>
        <v>***</v>
      </c>
      <c r="Q15" t="str">
        <f t="shared" si="1"/>
        <v>***</v>
      </c>
      <c r="R15" t="str">
        <f t="shared" si="2"/>
        <v>***</v>
      </c>
      <c r="S15" t="str">
        <f t="shared" si="3"/>
        <v>***</v>
      </c>
    </row>
    <row r="16" spans="1:19" x14ac:dyDescent="0.25">
      <c r="A16">
        <v>15</v>
      </c>
      <c r="B16" t="s">
        <v>118</v>
      </c>
      <c r="C16">
        <v>-7.9495277930362296E-4</v>
      </c>
      <c r="D16">
        <v>1.09391452580157E-2</v>
      </c>
      <c r="E16">
        <v>0.94206835141601597</v>
      </c>
      <c r="F16">
        <v>4.1168919517332696E-3</v>
      </c>
      <c r="G16">
        <v>9.5800095551526795E-3</v>
      </c>
      <c r="H16">
        <v>0.66738640450091202</v>
      </c>
      <c r="I16">
        <v>6.3112394850198402E-4</v>
      </c>
      <c r="J16">
        <v>1.0886193522287899E-2</v>
      </c>
      <c r="K16">
        <v>0.95376877049462105</v>
      </c>
      <c r="L16">
        <v>5.2876218799709201E-3</v>
      </c>
      <c r="M16">
        <v>9.5173830468441491E-3</v>
      </c>
      <c r="N16">
        <v>0.57850129689832397</v>
      </c>
      <c r="P16" t="str">
        <f t="shared" si="0"/>
        <v/>
      </c>
      <c r="Q16" t="str">
        <f t="shared" si="1"/>
        <v/>
      </c>
      <c r="R16" t="str">
        <f t="shared" si="2"/>
        <v/>
      </c>
      <c r="S16" t="str">
        <f t="shared" si="3"/>
        <v/>
      </c>
    </row>
    <row r="17" spans="1:19" x14ac:dyDescent="0.25">
      <c r="A17">
        <v>16</v>
      </c>
      <c r="B17" t="s">
        <v>34</v>
      </c>
      <c r="C17">
        <v>3.7352588983078599E-3</v>
      </c>
      <c r="D17">
        <v>6.8657574711769196E-4</v>
      </c>
      <c r="E17" s="1">
        <v>5.3155769563772999E-8</v>
      </c>
      <c r="F17">
        <v>3.1445124702001101E-3</v>
      </c>
      <c r="G17">
        <v>5.4184598944228201E-4</v>
      </c>
      <c r="H17" s="1">
        <v>6.5009671879544703E-9</v>
      </c>
      <c r="I17">
        <v>3.6846150791592599E-3</v>
      </c>
      <c r="J17">
        <v>6.8347084292740099E-4</v>
      </c>
      <c r="K17" s="1">
        <v>7.0053116862922606E-8</v>
      </c>
      <c r="L17">
        <v>3.1381962652261E-3</v>
      </c>
      <c r="M17">
        <v>5.3669618881295998E-4</v>
      </c>
      <c r="N17" s="1">
        <v>4.9976905930665598E-9</v>
      </c>
      <c r="P17" t="str">
        <f t="shared" si="0"/>
        <v>***</v>
      </c>
      <c r="Q17" t="str">
        <f t="shared" si="1"/>
        <v>***</v>
      </c>
      <c r="R17" t="str">
        <f t="shared" si="2"/>
        <v>***</v>
      </c>
      <c r="S17" t="str">
        <f t="shared" si="3"/>
        <v>***</v>
      </c>
    </row>
    <row r="18" spans="1:19" x14ac:dyDescent="0.25">
      <c r="A18">
        <v>17</v>
      </c>
      <c r="B18" t="s">
        <v>35</v>
      </c>
      <c r="C18" s="1">
        <v>-2.4453779238590901E-5</v>
      </c>
      <c r="D18">
        <v>3.1136695737555501E-4</v>
      </c>
      <c r="E18">
        <v>0.93740102068495101</v>
      </c>
      <c r="F18" s="1">
        <v>-6.7716926857593696E-6</v>
      </c>
      <c r="G18">
        <v>2.8371146000481399E-4</v>
      </c>
      <c r="H18">
        <v>0.98095770936747795</v>
      </c>
      <c r="I18" s="1">
        <v>-8.9558808270928295E-5</v>
      </c>
      <c r="J18">
        <v>3.0968882638820702E-4</v>
      </c>
      <c r="K18">
        <v>0.772436239495634</v>
      </c>
      <c r="L18" s="1">
        <v>-8.5027011189688605E-5</v>
      </c>
      <c r="M18">
        <v>2.82225482964929E-4</v>
      </c>
      <c r="N18">
        <v>0.76320607593751499</v>
      </c>
      <c r="P18" t="str">
        <f t="shared" si="0"/>
        <v/>
      </c>
      <c r="Q18" t="str">
        <f t="shared" si="1"/>
        <v/>
      </c>
      <c r="R18" t="str">
        <f t="shared" si="2"/>
        <v/>
      </c>
      <c r="S18" t="str">
        <f t="shared" si="3"/>
        <v/>
      </c>
    </row>
    <row r="19" spans="1:19" x14ac:dyDescent="0.25">
      <c r="A19">
        <v>18</v>
      </c>
      <c r="B19" t="s">
        <v>36</v>
      </c>
      <c r="C19">
        <v>3.49794179231976E-4</v>
      </c>
      <c r="D19">
        <v>1.80855657796762E-4</v>
      </c>
      <c r="E19">
        <v>5.3099983309350597E-2</v>
      </c>
      <c r="F19">
        <v>5.5776304105253395E-4</v>
      </c>
      <c r="G19">
        <v>1.49569615888507E-4</v>
      </c>
      <c r="H19">
        <v>1.92149661542509E-4</v>
      </c>
      <c r="I19">
        <v>3.1873645565366602E-4</v>
      </c>
      <c r="J19">
        <v>1.8002846878491699E-4</v>
      </c>
      <c r="K19">
        <v>7.6647534750020493E-2</v>
      </c>
      <c r="L19">
        <v>5.4077597292618304E-4</v>
      </c>
      <c r="M19">
        <v>1.4847046647871801E-4</v>
      </c>
      <c r="N19">
        <v>2.7019880783997301E-4</v>
      </c>
      <c r="P19" t="str">
        <f t="shared" si="0"/>
        <v>^</v>
      </c>
      <c r="Q19" t="str">
        <f t="shared" si="1"/>
        <v>***</v>
      </c>
      <c r="R19" t="str">
        <f t="shared" si="2"/>
        <v>^</v>
      </c>
      <c r="S19" t="str">
        <f t="shared" si="3"/>
        <v>***</v>
      </c>
    </row>
    <row r="20" spans="1:19" x14ac:dyDescent="0.25">
      <c r="A20">
        <v>19</v>
      </c>
      <c r="B20" t="s">
        <v>37</v>
      </c>
      <c r="C20">
        <v>2.48836975501649E-2</v>
      </c>
      <c r="D20">
        <v>3.2309604220113301E-2</v>
      </c>
      <c r="E20">
        <v>0.441202551028336</v>
      </c>
      <c r="F20">
        <v>5.311343794536E-3</v>
      </c>
      <c r="G20">
        <v>2.8207103274627301E-2</v>
      </c>
      <c r="H20">
        <v>0.85064297910311304</v>
      </c>
      <c r="I20">
        <v>2.3708859527045E-2</v>
      </c>
      <c r="J20">
        <v>3.2219687130702397E-2</v>
      </c>
      <c r="K20">
        <v>0.46182193670684601</v>
      </c>
      <c r="L20">
        <v>4.7980002280804002E-3</v>
      </c>
      <c r="M20">
        <v>2.8049983136602199E-2</v>
      </c>
      <c r="N20">
        <v>0.86418303179422595</v>
      </c>
      <c r="P20" t="str">
        <f t="shared" si="0"/>
        <v/>
      </c>
      <c r="Q20" t="str">
        <f t="shared" si="1"/>
        <v/>
      </c>
      <c r="R20" t="str">
        <f t="shared" si="2"/>
        <v/>
      </c>
      <c r="S20" t="str">
        <f t="shared" si="3"/>
        <v/>
      </c>
    </row>
    <row r="21" spans="1:19" x14ac:dyDescent="0.25">
      <c r="A21">
        <v>20</v>
      </c>
      <c r="B21" t="s">
        <v>38</v>
      </c>
      <c r="C21">
        <v>-2.45595359989224E-2</v>
      </c>
      <c r="D21">
        <v>5.0361719664825201E-2</v>
      </c>
      <c r="E21">
        <v>0.62578872249874795</v>
      </c>
      <c r="F21">
        <v>-4.2799541005757502E-2</v>
      </c>
      <c r="G21">
        <v>4.32241528420629E-2</v>
      </c>
      <c r="H21">
        <v>0.32208784965189102</v>
      </c>
      <c r="I21">
        <v>-1.6879004847777001E-2</v>
      </c>
      <c r="J21">
        <v>5.0350084322538E-2</v>
      </c>
      <c r="K21">
        <v>0.73744940486541699</v>
      </c>
      <c r="L21">
        <v>-3.4968842548381701E-2</v>
      </c>
      <c r="M21">
        <v>4.3112862312443802E-2</v>
      </c>
      <c r="N21">
        <v>0.41730824683936402</v>
      </c>
      <c r="P21" t="str">
        <f t="shared" si="0"/>
        <v/>
      </c>
      <c r="Q21" t="str">
        <f t="shared" si="1"/>
        <v/>
      </c>
      <c r="R21" t="str">
        <f t="shared" si="2"/>
        <v/>
      </c>
      <c r="S21" t="str">
        <f t="shared" si="3"/>
        <v/>
      </c>
    </row>
    <row r="22" spans="1:19" x14ac:dyDescent="0.25">
      <c r="A22">
        <v>21</v>
      </c>
      <c r="B22" t="s">
        <v>40</v>
      </c>
      <c r="C22">
        <v>-0.171018753920129</v>
      </c>
      <c r="D22">
        <v>5.1632061028258798E-2</v>
      </c>
      <c r="E22">
        <v>9.2545855678816103E-4</v>
      </c>
      <c r="F22">
        <v>-0.139783929225723</v>
      </c>
      <c r="G22">
        <v>4.1146655920109097E-2</v>
      </c>
      <c r="H22">
        <v>6.8076107885554405E-4</v>
      </c>
      <c r="I22">
        <v>-0.17081896427305601</v>
      </c>
      <c r="J22">
        <v>5.15934738754808E-2</v>
      </c>
      <c r="K22">
        <v>9.3008470579802904E-4</v>
      </c>
      <c r="L22">
        <v>-0.14078679422552101</v>
      </c>
      <c r="M22">
        <v>4.09556999315712E-2</v>
      </c>
      <c r="N22">
        <v>5.8702731807869701E-4</v>
      </c>
      <c r="P22" t="str">
        <f t="shared" si="0"/>
        <v>***</v>
      </c>
      <c r="Q22" t="str">
        <f t="shared" si="1"/>
        <v>***</v>
      </c>
      <c r="R22" t="str">
        <f t="shared" si="2"/>
        <v>***</v>
      </c>
      <c r="S22" t="str">
        <f t="shared" si="3"/>
        <v>***</v>
      </c>
    </row>
    <row r="23" spans="1:19" x14ac:dyDescent="0.25">
      <c r="A23">
        <v>22</v>
      </c>
      <c r="B23" t="s">
        <v>41</v>
      </c>
      <c r="C23">
        <v>-0.19115593710179901</v>
      </c>
      <c r="D23">
        <v>4.38507359938606E-2</v>
      </c>
      <c r="E23" s="1">
        <v>1.30514171180485E-5</v>
      </c>
      <c r="F23">
        <v>-0.147044908137867</v>
      </c>
      <c r="G23">
        <v>3.4695504751363397E-2</v>
      </c>
      <c r="H23" s="1">
        <v>2.2536470772006101E-5</v>
      </c>
      <c r="I23">
        <v>-0.18650500502914699</v>
      </c>
      <c r="J23">
        <v>4.36349727906312E-2</v>
      </c>
      <c r="K23" s="1">
        <v>1.9181681602309399E-5</v>
      </c>
      <c r="L23">
        <v>-0.14337078631800099</v>
      </c>
      <c r="M23">
        <v>3.43564961395844E-2</v>
      </c>
      <c r="N23" s="1">
        <v>3.0057161099367601E-5</v>
      </c>
      <c r="P23" t="str">
        <f t="shared" si="0"/>
        <v>***</v>
      </c>
      <c r="Q23" t="str">
        <f t="shared" si="1"/>
        <v>***</v>
      </c>
      <c r="R23" t="str">
        <f t="shared" si="2"/>
        <v>***</v>
      </c>
      <c r="S23" t="str">
        <f t="shared" si="3"/>
        <v>***</v>
      </c>
    </row>
    <row r="24" spans="1:19" x14ac:dyDescent="0.25">
      <c r="A24">
        <v>23</v>
      </c>
      <c r="B24" t="s">
        <v>39</v>
      </c>
      <c r="C24">
        <v>-0.156662243638473</v>
      </c>
      <c r="D24">
        <v>4.4473376324837201E-2</v>
      </c>
      <c r="E24">
        <v>4.2732389452881898E-4</v>
      </c>
      <c r="F24">
        <v>-0.13900766253720101</v>
      </c>
      <c r="G24">
        <v>3.5173961992831203E-2</v>
      </c>
      <c r="H24" s="1">
        <v>7.7499223453522393E-5</v>
      </c>
      <c r="I24">
        <v>-0.15222409039993401</v>
      </c>
      <c r="J24">
        <v>4.4358027701958597E-2</v>
      </c>
      <c r="K24">
        <v>5.99778430872E-4</v>
      </c>
      <c r="L24">
        <v>-0.136651889340625</v>
      </c>
      <c r="M24">
        <v>3.4935739965981399E-2</v>
      </c>
      <c r="N24" s="1">
        <v>9.1716583768687199E-5</v>
      </c>
      <c r="P24" t="str">
        <f t="shared" si="0"/>
        <v>***</v>
      </c>
      <c r="Q24" t="str">
        <f t="shared" si="1"/>
        <v>***</v>
      </c>
      <c r="R24" t="str">
        <f t="shared" si="2"/>
        <v>***</v>
      </c>
      <c r="S24" t="str">
        <f t="shared" si="3"/>
        <v>***</v>
      </c>
    </row>
    <row r="25" spans="1:19" x14ac:dyDescent="0.25">
      <c r="A25">
        <v>24</v>
      </c>
      <c r="B25" t="s">
        <v>43</v>
      </c>
      <c r="C25">
        <v>-8.3753341954930699E-2</v>
      </c>
      <c r="D25">
        <v>1.1206893659906399E-2</v>
      </c>
      <c r="E25" s="1">
        <v>7.8159700933610995E-14</v>
      </c>
      <c r="F25">
        <v>-7.5177732911784298E-2</v>
      </c>
      <c r="G25">
        <v>1.0090858723002E-2</v>
      </c>
      <c r="H25" s="1">
        <v>9.3281675834961295E-14</v>
      </c>
      <c r="I25">
        <v>-8.45642262625389E-2</v>
      </c>
      <c r="J25">
        <v>1.1171814342316899E-2</v>
      </c>
      <c r="K25" s="1">
        <v>3.7525538232330297E-14</v>
      </c>
      <c r="L25">
        <v>-7.5965683808589896E-2</v>
      </c>
      <c r="M25">
        <v>1.0040821062723901E-2</v>
      </c>
      <c r="N25" s="1">
        <v>3.85827604237803E-14</v>
      </c>
      <c r="P25" t="str">
        <f t="shared" si="0"/>
        <v>***</v>
      </c>
      <c r="Q25" t="str">
        <f t="shared" si="1"/>
        <v>***</v>
      </c>
      <c r="R25" t="str">
        <f t="shared" si="2"/>
        <v>***</v>
      </c>
      <c r="S25" t="str">
        <f t="shared" si="3"/>
        <v>***</v>
      </c>
    </row>
    <row r="26" spans="1:19" x14ac:dyDescent="0.25">
      <c r="A26">
        <v>25</v>
      </c>
      <c r="B26" t="s">
        <v>44</v>
      </c>
      <c r="C26">
        <v>3.16988042924694E-2</v>
      </c>
      <c r="D26">
        <v>2.3539965210092099E-2</v>
      </c>
      <c r="E26">
        <v>0.17811063911539099</v>
      </c>
      <c r="F26">
        <v>3.44963726540354E-2</v>
      </c>
      <c r="G26">
        <v>2.1393888817588701E-2</v>
      </c>
      <c r="H26">
        <v>0.10686611905167701</v>
      </c>
      <c r="I26">
        <v>3.0862809534116999E-2</v>
      </c>
      <c r="J26">
        <v>2.3426509223832701E-2</v>
      </c>
      <c r="K26">
        <v>0.18769419463944201</v>
      </c>
      <c r="L26">
        <v>3.3214536402855897E-2</v>
      </c>
      <c r="M26">
        <v>2.1218380365087702E-2</v>
      </c>
      <c r="N26">
        <v>0.11749705834725301</v>
      </c>
      <c r="P26" t="str">
        <f t="shared" si="0"/>
        <v/>
      </c>
      <c r="Q26" t="str">
        <f t="shared" si="1"/>
        <v/>
      </c>
      <c r="R26" t="str">
        <f t="shared" si="2"/>
        <v/>
      </c>
      <c r="S26" t="str">
        <f t="shared" si="3"/>
        <v/>
      </c>
    </row>
    <row r="27" spans="1:19" x14ac:dyDescent="0.25">
      <c r="A27">
        <v>26</v>
      </c>
      <c r="B27" t="s">
        <v>134</v>
      </c>
      <c r="C27">
        <v>0.23209007060303</v>
      </c>
      <c r="D27">
        <v>0.29145412521418701</v>
      </c>
      <c r="E27">
        <v>0.425847416287499</v>
      </c>
      <c r="F27">
        <v>0.29419284312284699</v>
      </c>
      <c r="G27">
        <v>0.26914864575241598</v>
      </c>
      <c r="H27">
        <v>0.27437198448664402</v>
      </c>
      <c r="I27">
        <v>-8.1141956719123401E-2</v>
      </c>
      <c r="J27">
        <v>3.6274065567820299E-2</v>
      </c>
      <c r="K27">
        <v>2.52919764791977E-2</v>
      </c>
      <c r="L27">
        <v>-9.2896686855715199E-2</v>
      </c>
      <c r="M27">
        <v>3.2768107647254199E-2</v>
      </c>
      <c r="N27">
        <v>4.5829618253404904E-3</v>
      </c>
      <c r="P27" t="str">
        <f t="shared" si="0"/>
        <v/>
      </c>
      <c r="Q27" t="str">
        <f t="shared" si="1"/>
        <v/>
      </c>
      <c r="R27" t="str">
        <f t="shared" si="2"/>
        <v>*</v>
      </c>
      <c r="S27" t="str">
        <f t="shared" si="3"/>
        <v>**</v>
      </c>
    </row>
    <row r="28" spans="1:19" x14ac:dyDescent="0.25">
      <c r="A28">
        <v>27</v>
      </c>
      <c r="B28" t="s">
        <v>148</v>
      </c>
      <c r="C28">
        <v>-0.21205626242313799</v>
      </c>
      <c r="D28">
        <v>0.32451785890894702</v>
      </c>
      <c r="E28">
        <v>0.51346607949946699</v>
      </c>
      <c r="F28">
        <v>-0.12676447373646499</v>
      </c>
      <c r="G28">
        <v>0.29942656024200198</v>
      </c>
      <c r="H28">
        <v>0.67203446321079596</v>
      </c>
      <c r="I28">
        <v>-0.511156267161474</v>
      </c>
      <c r="J28">
        <v>0.14079934320916099</v>
      </c>
      <c r="K28">
        <v>2.8299532075681799E-4</v>
      </c>
      <c r="L28">
        <v>-0.50044223926059095</v>
      </c>
      <c r="M28">
        <v>0.13013660348856901</v>
      </c>
      <c r="N28">
        <v>1.20299585652459E-4</v>
      </c>
      <c r="P28" t="str">
        <f t="shared" si="0"/>
        <v/>
      </c>
      <c r="Q28" t="str">
        <f t="shared" si="1"/>
        <v/>
      </c>
      <c r="R28" t="str">
        <f t="shared" si="2"/>
        <v>***</v>
      </c>
      <c r="S28" t="str">
        <f t="shared" si="3"/>
        <v>***</v>
      </c>
    </row>
    <row r="29" spans="1:19" x14ac:dyDescent="0.25">
      <c r="A29">
        <v>28</v>
      </c>
      <c r="B29" t="s">
        <v>46</v>
      </c>
      <c r="C29">
        <v>-0.139479650849371</v>
      </c>
      <c r="D29">
        <v>0.30699455686639299</v>
      </c>
      <c r="E29">
        <v>0.64958473057324795</v>
      </c>
      <c r="F29">
        <v>-6.6689670226497896E-2</v>
      </c>
      <c r="G29">
        <v>0.283643887159028</v>
      </c>
      <c r="H29">
        <v>0.81411745811849401</v>
      </c>
      <c r="I29">
        <v>-0.45149387967278898</v>
      </c>
      <c r="J29">
        <v>9.8851248604059999E-2</v>
      </c>
      <c r="K29" s="1">
        <v>4.9379476713129503E-6</v>
      </c>
      <c r="L29">
        <v>-0.45481924011701103</v>
      </c>
      <c r="M29">
        <v>9.1056104540501503E-2</v>
      </c>
      <c r="N29" s="1">
        <v>5.8855866388164297E-7</v>
      </c>
      <c r="P29" t="str">
        <f t="shared" si="0"/>
        <v/>
      </c>
      <c r="Q29" t="str">
        <f t="shared" si="1"/>
        <v/>
      </c>
      <c r="R29" t="str">
        <f t="shared" si="2"/>
        <v>***</v>
      </c>
      <c r="S29" t="str">
        <f t="shared" si="3"/>
        <v>***</v>
      </c>
    </row>
    <row r="30" spans="1:19" x14ac:dyDescent="0.25">
      <c r="A30">
        <v>29</v>
      </c>
      <c r="B30" t="s">
        <v>132</v>
      </c>
      <c r="C30">
        <v>-7.5028457518692707E-2</v>
      </c>
      <c r="D30">
        <v>0.31780274471121001</v>
      </c>
      <c r="E30">
        <v>0.81336672171364199</v>
      </c>
      <c r="F30">
        <v>-5.58842906200213E-4</v>
      </c>
      <c r="G30">
        <v>0.29359572657944899</v>
      </c>
      <c r="H30">
        <v>0.99848127265776399</v>
      </c>
      <c r="I30">
        <v>-0.40367419996611198</v>
      </c>
      <c r="J30">
        <v>0.137445778021759</v>
      </c>
      <c r="K30">
        <v>3.3143559474440002E-3</v>
      </c>
      <c r="L30">
        <v>-0.39833897524027501</v>
      </c>
      <c r="M30">
        <v>0.12694539857817799</v>
      </c>
      <c r="N30">
        <v>1.7017659810872399E-3</v>
      </c>
      <c r="P30" t="str">
        <f t="shared" si="0"/>
        <v/>
      </c>
      <c r="Q30" t="str">
        <f t="shared" si="1"/>
        <v/>
      </c>
      <c r="R30" t="str">
        <f t="shared" si="2"/>
        <v>**</v>
      </c>
      <c r="S30" t="str">
        <f t="shared" si="3"/>
        <v>**</v>
      </c>
    </row>
    <row r="31" spans="1:19" x14ac:dyDescent="0.25">
      <c r="A31">
        <v>30</v>
      </c>
      <c r="B31" t="s">
        <v>133</v>
      </c>
      <c r="C31">
        <v>-7.1266540351601196E-2</v>
      </c>
      <c r="D31">
        <v>0.31318299896045998</v>
      </c>
      <c r="E31">
        <v>0.81999175254651302</v>
      </c>
      <c r="F31">
        <v>6.65569134405853E-2</v>
      </c>
      <c r="G31">
        <v>0.289364436175441</v>
      </c>
      <c r="H31">
        <v>0.81808346348342398</v>
      </c>
      <c r="I31">
        <v>-0.39146304279480298</v>
      </c>
      <c r="J31">
        <v>0.115710850535482</v>
      </c>
      <c r="K31">
        <v>7.1668775889410796E-4</v>
      </c>
      <c r="L31">
        <v>-0.32962573844604098</v>
      </c>
      <c r="M31">
        <v>0.106711709020906</v>
      </c>
      <c r="N31">
        <v>2.0087408031980399E-3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0.40455832550059001</v>
      </c>
      <c r="D32">
        <v>0.42499247840366</v>
      </c>
      <c r="E32">
        <v>0.34113816969350302</v>
      </c>
      <c r="F32">
        <v>0.39455715136513198</v>
      </c>
      <c r="G32">
        <v>0.39746555199580003</v>
      </c>
      <c r="H32">
        <v>0.32086464014494498</v>
      </c>
      <c r="I32">
        <v>4.7260041066115199E-2</v>
      </c>
      <c r="J32">
        <v>0.30302495345653802</v>
      </c>
      <c r="K32">
        <v>0.87606385013072696</v>
      </c>
      <c r="L32">
        <v>-2.8725137987787499E-2</v>
      </c>
      <c r="M32">
        <v>0.29025920686984802</v>
      </c>
      <c r="N32">
        <v>0.92116705644611496</v>
      </c>
      <c r="P32" t="str">
        <f t="shared" si="4"/>
        <v/>
      </c>
      <c r="Q32" t="str">
        <f t="shared" si="5"/>
        <v/>
      </c>
      <c r="R32" t="str">
        <f t="shared" si="6"/>
        <v/>
      </c>
      <c r="S32" t="str">
        <f t="shared" si="7"/>
        <v/>
      </c>
    </row>
    <row r="33" spans="1:19" x14ac:dyDescent="0.25">
      <c r="A33">
        <v>32</v>
      </c>
      <c r="B33" t="s">
        <v>106</v>
      </c>
      <c r="C33">
        <v>-0.13964778617457799</v>
      </c>
      <c r="D33">
        <v>0.105585225940211</v>
      </c>
      <c r="E33">
        <v>0.18596601929264001</v>
      </c>
      <c r="F33">
        <v>-8.3849390849408498E-2</v>
      </c>
      <c r="G33">
        <v>9.6533330187081198E-2</v>
      </c>
      <c r="H33">
        <v>0.385062892346686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0.184436011292025</v>
      </c>
      <c r="D34">
        <v>0.22715487524896799</v>
      </c>
      <c r="E34">
        <v>0.41682635909795401</v>
      </c>
      <c r="F34">
        <v>0.16684205026294499</v>
      </c>
      <c r="G34">
        <v>0.20543950124438101</v>
      </c>
      <c r="H34">
        <v>0.41672131882063601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54</v>
      </c>
      <c r="C35">
        <v>0.12643504556308999</v>
      </c>
      <c r="D35">
        <v>0.26450816090520601</v>
      </c>
      <c r="E35">
        <v>0.63264981580900703</v>
      </c>
      <c r="F35">
        <v>0.154036556963976</v>
      </c>
      <c r="G35">
        <v>0.23964388150327301</v>
      </c>
      <c r="H35">
        <v>0.52037156677997798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0.33949102416676702</v>
      </c>
      <c r="D36">
        <v>0.23795782234482399</v>
      </c>
      <c r="E36">
        <v>0.153670507107279</v>
      </c>
      <c r="F36">
        <v>0.29711820787594501</v>
      </c>
      <c r="G36">
        <v>0.21622728421774101</v>
      </c>
      <c r="H36">
        <v>0.16941021362436101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61</v>
      </c>
      <c r="C37">
        <v>0.24785418294574299</v>
      </c>
      <c r="D37">
        <v>0.23115402386858699</v>
      </c>
      <c r="E37">
        <v>0.28360915500714901</v>
      </c>
      <c r="F37">
        <v>0.25274320974479803</v>
      </c>
      <c r="G37">
        <v>0.209332005089022</v>
      </c>
      <c r="H37">
        <v>0.227285956602331</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64</v>
      </c>
      <c r="C38">
        <v>0.229063726300237</v>
      </c>
      <c r="D38">
        <v>0.27057042188870301</v>
      </c>
      <c r="E38">
        <v>0.39722057213643602</v>
      </c>
      <c r="F38">
        <v>0.18206211765382399</v>
      </c>
      <c r="G38">
        <v>0.24538034644123799</v>
      </c>
      <c r="H38">
        <v>0.458112272883335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47</v>
      </c>
      <c r="C39">
        <v>0.32929875291057797</v>
      </c>
      <c r="D39">
        <v>0.26655396384514002</v>
      </c>
      <c r="E39">
        <v>0.216684483467142</v>
      </c>
      <c r="F39">
        <v>0.31810977738185298</v>
      </c>
      <c r="G39">
        <v>0.24255638630388299</v>
      </c>
      <c r="H39">
        <v>0.18969296282174999</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65</v>
      </c>
      <c r="C40">
        <v>0.31708564288857999</v>
      </c>
      <c r="D40">
        <v>0.25880318227327098</v>
      </c>
      <c r="E40">
        <v>0.22049989782800899</v>
      </c>
      <c r="F40">
        <v>0.25497030215524802</v>
      </c>
      <c r="G40">
        <v>0.234941122362124</v>
      </c>
      <c r="H40">
        <v>0.27781009804354201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60</v>
      </c>
      <c r="C41">
        <v>0.24708480684668199</v>
      </c>
      <c r="D41">
        <v>0.25019039540844301</v>
      </c>
      <c r="E41">
        <v>0.32335490698278002</v>
      </c>
      <c r="F41">
        <v>0.24649761864827999</v>
      </c>
      <c r="G41">
        <v>0.22738770609741099</v>
      </c>
      <c r="H41">
        <v>0.27834657694112902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53</v>
      </c>
      <c r="C42">
        <v>-0.34758505987777999</v>
      </c>
      <c r="D42">
        <v>0.40580312258756002</v>
      </c>
      <c r="E42">
        <v>0.39170126474879402</v>
      </c>
      <c r="F42">
        <v>-0.36083097556643401</v>
      </c>
      <c r="G42">
        <v>0.37507066755386398</v>
      </c>
      <c r="H42">
        <v>0.33603220253353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59</v>
      </c>
      <c r="C43">
        <v>0.184814420175862</v>
      </c>
      <c r="D43">
        <v>0.24209426454129601</v>
      </c>
      <c r="E43">
        <v>0.445225720632208</v>
      </c>
      <c r="F43">
        <v>0.15818141664236801</v>
      </c>
      <c r="G43">
        <v>0.21905293112193899</v>
      </c>
      <c r="H43">
        <v>0.47022375063796301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0.302022469867543</v>
      </c>
      <c r="D44">
        <v>0.23545597053390799</v>
      </c>
      <c r="E44">
        <v>0.199592590814823</v>
      </c>
      <c r="F44">
        <v>0.28661555051292797</v>
      </c>
      <c r="G44">
        <v>0.21400820152397301</v>
      </c>
      <c r="H44">
        <v>0.180481595492682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0.30946694218760101</v>
      </c>
      <c r="D45">
        <v>0.24097178244926801</v>
      </c>
      <c r="E45">
        <v>0.19905604779304101</v>
      </c>
      <c r="F45">
        <v>0.29206364966458997</v>
      </c>
      <c r="G45">
        <v>0.21864312455190499</v>
      </c>
      <c r="H45">
        <v>0.18161440792564201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49</v>
      </c>
      <c r="C46">
        <v>8.7614895604371204E-2</v>
      </c>
      <c r="D46">
        <v>0.31367736072031699</v>
      </c>
      <c r="E46">
        <v>0.78000284244271501</v>
      </c>
      <c r="F46">
        <v>6.6190151125011004E-2</v>
      </c>
      <c r="G46">
        <v>0.28356545290204199</v>
      </c>
      <c r="H46">
        <v>0.81543445435125295</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56</v>
      </c>
      <c r="C47">
        <v>0.53814071773858896</v>
      </c>
      <c r="D47">
        <v>0.27515742053691</v>
      </c>
      <c r="E47">
        <v>5.0493929407098501E-2</v>
      </c>
      <c r="F47">
        <v>0.55210387431656105</v>
      </c>
      <c r="G47">
        <v>0.24950229810692301</v>
      </c>
      <c r="H47">
        <v>2.69100028372334E-2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52</v>
      </c>
      <c r="C48">
        <v>5.5428654761944703E-2</v>
      </c>
      <c r="D48">
        <v>0.36711025626587301</v>
      </c>
      <c r="E48">
        <v>0.87998644678535898</v>
      </c>
      <c r="F48">
        <v>7.1873303427459095E-2</v>
      </c>
      <c r="G48">
        <v>0.33535871443069898</v>
      </c>
      <c r="H48">
        <v>0.83029932754757096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55</v>
      </c>
      <c r="C49">
        <v>0.15798189489576001</v>
      </c>
      <c r="D49">
        <v>0.27539045977557902</v>
      </c>
      <c r="E49">
        <v>0.56619445124809498</v>
      </c>
      <c r="F49">
        <v>0.14109949115166001</v>
      </c>
      <c r="G49">
        <v>0.24803527051542101</v>
      </c>
      <c r="H49">
        <v>0.56944527743617102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48</v>
      </c>
      <c r="C50">
        <v>0.253976182199944</v>
      </c>
      <c r="D50">
        <v>0.33912157054124897</v>
      </c>
      <c r="E50">
        <v>0.45390319327476802</v>
      </c>
      <c r="F50">
        <v>0.18339710873759801</v>
      </c>
      <c r="G50">
        <v>0.30136763671435102</v>
      </c>
      <c r="H50">
        <v>0.54282312120836196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-0.13283352414168501</v>
      </c>
      <c r="D51">
        <v>0.314598245876203</v>
      </c>
      <c r="E51">
        <v>0.67285550650419201</v>
      </c>
      <c r="F51">
        <v>-9.1608720672096106E-2</v>
      </c>
      <c r="G51">
        <v>0.28710086736464602</v>
      </c>
      <c r="H51">
        <v>0.74966432820465401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57</v>
      </c>
      <c r="C52">
        <v>9.2271043726865107E-2</v>
      </c>
      <c r="D52">
        <v>0.298229635462259</v>
      </c>
      <c r="E52">
        <v>0.75702034481765801</v>
      </c>
      <c r="F52">
        <v>8.4775484919278998E-2</v>
      </c>
      <c r="G52">
        <v>0.27339266681695901</v>
      </c>
      <c r="H52">
        <v>0.75649487283962302</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-0.101803479720111</v>
      </c>
      <c r="D53">
        <v>0.42854370936283998</v>
      </c>
      <c r="E53">
        <v>0.812224846451299</v>
      </c>
      <c r="F53">
        <v>-5.9915169328765103E-2</v>
      </c>
      <c r="G53">
        <v>0.39753754212258802</v>
      </c>
      <c r="H53">
        <v>0.88019994743691898</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63</v>
      </c>
      <c r="C54">
        <v>0.101341054147099</v>
      </c>
      <c r="D54">
        <v>0.435574263819753</v>
      </c>
      <c r="E54">
        <v>0.81602481548842198</v>
      </c>
      <c r="F54">
        <v>-1.36493369044052E-2</v>
      </c>
      <c r="G54">
        <v>0.39880398102213999</v>
      </c>
      <c r="H54">
        <v>0.97269718992032805</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-0.72225124324677803</v>
      </c>
      <c r="D55">
        <v>0.37221394500437599</v>
      </c>
      <c r="E55">
        <v>5.2328713576814997E-2</v>
      </c>
      <c r="F55">
        <v>-0.75294129874496596</v>
      </c>
      <c r="G55">
        <v>0.34109268331741399</v>
      </c>
      <c r="H55">
        <v>2.7283402812223401E-2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-0.52412483281947198</v>
      </c>
      <c r="D56">
        <v>0.38501696403256003</v>
      </c>
      <c r="E56">
        <v>0.17341788589957</v>
      </c>
      <c r="F56">
        <v>-0.59495133649799103</v>
      </c>
      <c r="G56">
        <v>0.35245772448016399</v>
      </c>
      <c r="H56">
        <v>9.1409759755607695E-2</v>
      </c>
      <c r="I56" t="s">
        <v>173</v>
      </c>
      <c r="J56" t="s">
        <v>173</v>
      </c>
      <c r="K56" t="s">
        <v>173</v>
      </c>
      <c r="L56" t="s">
        <v>173</v>
      </c>
      <c r="M56" t="s">
        <v>173</v>
      </c>
      <c r="N56" t="s">
        <v>173</v>
      </c>
      <c r="P56" t="str">
        <f t="shared" si="4"/>
        <v/>
      </c>
      <c r="Q56" t="str">
        <f t="shared" si="5"/>
        <v>^</v>
      </c>
      <c r="R56" t="str">
        <f t="shared" si="6"/>
        <v/>
      </c>
      <c r="S56" t="str">
        <f t="shared" si="7"/>
        <v/>
      </c>
    </row>
    <row r="57" spans="1:19" x14ac:dyDescent="0.25">
      <c r="A57">
        <v>56</v>
      </c>
      <c r="B57" t="s">
        <v>72</v>
      </c>
      <c r="C57">
        <v>-0.49384104478705398</v>
      </c>
      <c r="D57">
        <v>0.37178294653997601</v>
      </c>
      <c r="E57">
        <v>0.18407745924449401</v>
      </c>
      <c r="F57">
        <v>-0.53765832711185402</v>
      </c>
      <c r="G57">
        <v>0.34108532824402898</v>
      </c>
      <c r="H57">
        <v>0.1149529509495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79</v>
      </c>
      <c r="C58">
        <v>-0.57396483929505204</v>
      </c>
      <c r="D58">
        <v>0.369703377199539</v>
      </c>
      <c r="E58">
        <v>0.120542408826443</v>
      </c>
      <c r="F58">
        <v>-0.64975092181981398</v>
      </c>
      <c r="G58">
        <v>0.33915864178379102</v>
      </c>
      <c r="H58">
        <v>5.5394013460342E-2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-0.55539813827455597</v>
      </c>
      <c r="D59">
        <v>0.39596173926217099</v>
      </c>
      <c r="E59">
        <v>0.16071942219426599</v>
      </c>
      <c r="F59">
        <v>-0.63196917637065497</v>
      </c>
      <c r="G59">
        <v>0.363713084787258</v>
      </c>
      <c r="H59">
        <v>8.2290376108362595E-2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70</v>
      </c>
      <c r="C60">
        <v>-0.54214025866190096</v>
      </c>
      <c r="D60">
        <v>0.39420245797312298</v>
      </c>
      <c r="E60">
        <v>0.16904347353310401</v>
      </c>
      <c r="F60">
        <v>-0.57998619633913595</v>
      </c>
      <c r="G60">
        <v>0.36106028932309397</v>
      </c>
      <c r="H60">
        <v>0.108198854426966</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68</v>
      </c>
      <c r="C61">
        <v>-0.35121921051785399</v>
      </c>
      <c r="D61">
        <v>0.44834281651840402</v>
      </c>
      <c r="E61">
        <v>0.433408691510696</v>
      </c>
      <c r="F61">
        <v>-0.37410407185856498</v>
      </c>
      <c r="G61">
        <v>0.41332310525770299</v>
      </c>
      <c r="H61">
        <v>0.36540558201182499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-0.54444228948862505</v>
      </c>
      <c r="D62">
        <v>0.36643854034472401</v>
      </c>
      <c r="E62">
        <v>0.13734076261615699</v>
      </c>
      <c r="F62">
        <v>-0.58437860711205303</v>
      </c>
      <c r="G62">
        <v>0.33549872736875103</v>
      </c>
      <c r="H62">
        <v>8.1539834374897105E-2</v>
      </c>
      <c r="I62" t="s">
        <v>173</v>
      </c>
      <c r="J62" t="s">
        <v>173</v>
      </c>
      <c r="K62" t="s">
        <v>173</v>
      </c>
      <c r="L62" t="s">
        <v>173</v>
      </c>
      <c r="M62" t="s">
        <v>173</v>
      </c>
      <c r="N62" t="s">
        <v>173</v>
      </c>
      <c r="P62" t="str">
        <f t="shared" si="4"/>
        <v/>
      </c>
      <c r="Q62" t="str">
        <f t="shared" si="5"/>
        <v>^</v>
      </c>
      <c r="R62" t="str">
        <f t="shared" si="6"/>
        <v/>
      </c>
      <c r="S62" t="str">
        <f t="shared" si="7"/>
        <v/>
      </c>
    </row>
    <row r="63" spans="1:19" x14ac:dyDescent="0.25">
      <c r="A63">
        <v>62</v>
      </c>
      <c r="B63" t="s">
        <v>75</v>
      </c>
      <c r="C63">
        <v>-0.576664614655643</v>
      </c>
      <c r="D63">
        <v>0.396157288972868</v>
      </c>
      <c r="E63">
        <v>0.14549061539547201</v>
      </c>
      <c r="F63">
        <v>-0.66890703686376596</v>
      </c>
      <c r="G63">
        <v>0.363911061145133</v>
      </c>
      <c r="H63">
        <v>6.6046814810744994E-2</v>
      </c>
      <c r="I63" t="s">
        <v>173</v>
      </c>
      <c r="J63" t="s">
        <v>173</v>
      </c>
      <c r="K63" t="s">
        <v>173</v>
      </c>
      <c r="L63" t="s">
        <v>173</v>
      </c>
      <c r="M63" t="s">
        <v>173</v>
      </c>
      <c r="N63" t="s">
        <v>173</v>
      </c>
      <c r="P63" t="str">
        <f t="shared" si="4"/>
        <v/>
      </c>
      <c r="Q63" t="str">
        <f t="shared" si="5"/>
        <v>^</v>
      </c>
      <c r="R63" t="str">
        <f t="shared" si="6"/>
        <v/>
      </c>
      <c r="S63" t="str">
        <f t="shared" si="7"/>
        <v/>
      </c>
    </row>
    <row r="64" spans="1:19" x14ac:dyDescent="0.25">
      <c r="A64">
        <v>63</v>
      </c>
      <c r="B64" t="s">
        <v>81</v>
      </c>
      <c r="C64">
        <v>-0.58493184294726597</v>
      </c>
      <c r="D64">
        <v>0.38011525264470097</v>
      </c>
      <c r="E64">
        <v>0.123846389307899</v>
      </c>
      <c r="F64">
        <v>-0.66337342846177005</v>
      </c>
      <c r="G64">
        <v>0.34915842462188601</v>
      </c>
      <c r="H64">
        <v>5.7443485755716499E-2</v>
      </c>
      <c r="I64" t="s">
        <v>173</v>
      </c>
      <c r="J64" t="s">
        <v>173</v>
      </c>
      <c r="K64" t="s">
        <v>173</v>
      </c>
      <c r="L64" t="s">
        <v>173</v>
      </c>
      <c r="M64" t="s">
        <v>173</v>
      </c>
      <c r="N64" t="s">
        <v>173</v>
      </c>
      <c r="P64" t="str">
        <f t="shared" si="4"/>
        <v/>
      </c>
      <c r="Q64" t="str">
        <f t="shared" si="5"/>
        <v>^</v>
      </c>
      <c r="R64" t="str">
        <f t="shared" si="6"/>
        <v/>
      </c>
      <c r="S64" t="str">
        <f t="shared" si="7"/>
        <v/>
      </c>
    </row>
    <row r="65" spans="1:19" x14ac:dyDescent="0.25">
      <c r="A65">
        <v>64</v>
      </c>
      <c r="B65" t="s">
        <v>84</v>
      </c>
      <c r="C65">
        <v>-0.61381426856026999</v>
      </c>
      <c r="D65">
        <v>0.39715240503558802</v>
      </c>
      <c r="E65">
        <v>0.122216102718784</v>
      </c>
      <c r="F65">
        <v>-0.719743538125587</v>
      </c>
      <c r="G65">
        <v>0.36477190875307403</v>
      </c>
      <c r="H65">
        <v>4.8480396576075002E-2</v>
      </c>
      <c r="I65" t="s">
        <v>173</v>
      </c>
      <c r="J65" t="s">
        <v>173</v>
      </c>
      <c r="K65" t="s">
        <v>173</v>
      </c>
      <c r="L65" t="s">
        <v>173</v>
      </c>
      <c r="M65" t="s">
        <v>173</v>
      </c>
      <c r="N65" t="s">
        <v>173</v>
      </c>
      <c r="P65" t="str">
        <f t="shared" si="4"/>
        <v/>
      </c>
      <c r="Q65" t="str">
        <f t="shared" si="5"/>
        <v>*</v>
      </c>
      <c r="R65" t="str">
        <f t="shared" si="6"/>
        <v/>
      </c>
      <c r="S65" t="str">
        <f t="shared" si="7"/>
        <v/>
      </c>
    </row>
    <row r="66" spans="1:19" x14ac:dyDescent="0.25">
      <c r="A66">
        <v>65</v>
      </c>
      <c r="B66" t="s">
        <v>77</v>
      </c>
      <c r="C66">
        <v>-0.65159517936270706</v>
      </c>
      <c r="D66">
        <v>0.37622267915398699</v>
      </c>
      <c r="E66">
        <v>8.3284211581439796E-2</v>
      </c>
      <c r="F66">
        <v>-0.70486836989452994</v>
      </c>
      <c r="G66">
        <v>0.34496287869280101</v>
      </c>
      <c r="H66">
        <v>4.1021109244399598E-2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-0.56732746229419095</v>
      </c>
      <c r="D67">
        <v>0.387551364949483</v>
      </c>
      <c r="E67">
        <v>0.14322760609721499</v>
      </c>
      <c r="F67">
        <v>-0.67957413449041904</v>
      </c>
      <c r="G67">
        <v>0.35541496178646398</v>
      </c>
      <c r="H67">
        <v>5.5868714192744501E-2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80</v>
      </c>
      <c r="C68">
        <v>-0.53573297483642601</v>
      </c>
      <c r="D68">
        <v>0.39897047742490799</v>
      </c>
      <c r="E68">
        <v>0.17934046339068099</v>
      </c>
      <c r="F68">
        <v>-0.55417391756141199</v>
      </c>
      <c r="G68">
        <v>0.36624624319067201</v>
      </c>
      <c r="H68">
        <v>0.13024959487189999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-0.47767387815985102</v>
      </c>
      <c r="D69">
        <v>0.503277450265465</v>
      </c>
      <c r="E69">
        <v>0.34255636558483099</v>
      </c>
      <c r="F69">
        <v>-0.435830250849503</v>
      </c>
      <c r="G69">
        <v>0.46252069898913201</v>
      </c>
      <c r="H69">
        <v>0.34604239224824301</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-0.55130148054849104</v>
      </c>
      <c r="D70">
        <v>0.559660297981461</v>
      </c>
      <c r="E70">
        <v>0.32459239926852401</v>
      </c>
      <c r="F70">
        <v>-0.60395712643188604</v>
      </c>
      <c r="G70">
        <v>0.51271020475323803</v>
      </c>
      <c r="H70">
        <v>0.238808654622891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-8.0471792733480804E-2</v>
      </c>
      <c r="D71">
        <v>0.65427729933898204</v>
      </c>
      <c r="E71">
        <v>0.90211232051634105</v>
      </c>
      <c r="F71">
        <v>-0.16037183103230501</v>
      </c>
      <c r="G71">
        <v>0.61395181935181098</v>
      </c>
      <c r="H71">
        <v>0.79392871264026599</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506</v>
      </c>
      <c r="C72">
        <v>-4.9792506468544599E-2</v>
      </c>
      <c r="D72">
        <v>3.8117557915413103E-2</v>
      </c>
      <c r="E72">
        <v>0.191454654438798</v>
      </c>
      <c r="F72">
        <v>-4.5491331736805703E-2</v>
      </c>
      <c r="G72">
        <v>3.3619635051705399E-2</v>
      </c>
      <c r="H72">
        <v>0.17601795132700701</v>
      </c>
      <c r="I72">
        <v>-5.7681799712429399E-2</v>
      </c>
      <c r="J72">
        <v>3.7931659598007997E-2</v>
      </c>
      <c r="K72">
        <v>0.128340930524425</v>
      </c>
      <c r="L72">
        <v>-5.0851662556057498E-2</v>
      </c>
      <c r="M72">
        <v>3.3387707188698698E-2</v>
      </c>
      <c r="N72">
        <v>0.12774233703214599</v>
      </c>
      <c r="P72" t="str">
        <f t="shared" si="4"/>
        <v/>
      </c>
      <c r="Q72" t="str">
        <f t="shared" si="5"/>
        <v/>
      </c>
      <c r="R72" t="str">
        <f t="shared" si="6"/>
        <v/>
      </c>
      <c r="S72" t="str">
        <f t="shared" si="7"/>
        <v/>
      </c>
    </row>
    <row r="73" spans="1:19" x14ac:dyDescent="0.25">
      <c r="B73" t="s">
        <v>507</v>
      </c>
      <c r="C73">
        <v>-1.5810916515342701E-3</v>
      </c>
      <c r="D73">
        <v>5.1031484684096899E-2</v>
      </c>
      <c r="E73">
        <v>0.97528336034406204</v>
      </c>
      <c r="F73">
        <v>-3.1145322231710099E-2</v>
      </c>
      <c r="G73">
        <v>4.3499802151340798E-2</v>
      </c>
      <c r="H73">
        <v>0.47399895893197602</v>
      </c>
      <c r="I73">
        <v>3.4146569067037501E-3</v>
      </c>
      <c r="J73">
        <v>5.0893824631563701E-2</v>
      </c>
      <c r="K73">
        <v>0.94650707946871604</v>
      </c>
      <c r="L73">
        <v>-2.7046728950142901E-2</v>
      </c>
      <c r="M73">
        <v>4.3353253559908801E-2</v>
      </c>
      <c r="N73">
        <v>0.53271395368490804</v>
      </c>
      <c r="P73" t="str">
        <f t="shared" si="4"/>
        <v/>
      </c>
      <c r="Q73" t="str">
        <f t="shared" si="5"/>
        <v/>
      </c>
      <c r="R73" t="str">
        <f t="shared" si="6"/>
        <v/>
      </c>
      <c r="S73" t="str">
        <f t="shared" si="7"/>
        <v/>
      </c>
    </row>
    <row r="74" spans="1:19" x14ac:dyDescent="0.25">
      <c r="B74" t="s">
        <v>508</v>
      </c>
      <c r="C74">
        <v>-3.7332598285105503E-2</v>
      </c>
      <c r="D74">
        <v>4.2036172464982299E-2</v>
      </c>
      <c r="E74">
        <v>0.37448346293557999</v>
      </c>
      <c r="F74">
        <v>-5.1259738270669999E-2</v>
      </c>
      <c r="G74">
        <v>3.7372063876825297E-2</v>
      </c>
      <c r="H74">
        <v>0.17018619812418201</v>
      </c>
      <c r="I74">
        <v>-3.82537457364613E-2</v>
      </c>
      <c r="J74">
        <v>4.1905242305149797E-2</v>
      </c>
      <c r="K74">
        <v>0.36131459261763799</v>
      </c>
      <c r="L74">
        <v>-5.3632764497803499E-2</v>
      </c>
      <c r="M74">
        <v>3.7192886089091097E-2</v>
      </c>
      <c r="N74">
        <v>0.14929765009327001</v>
      </c>
      <c r="P74" t="str">
        <f t="shared" si="4"/>
        <v/>
      </c>
      <c r="Q74" t="str">
        <f t="shared" si="5"/>
        <v/>
      </c>
      <c r="R74" t="str">
        <f t="shared" si="6"/>
        <v/>
      </c>
      <c r="S74" t="str">
        <f t="shared" si="7"/>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0.13609379361597301</v>
      </c>
      <c r="D2">
        <v>0.10649767185278899</v>
      </c>
      <c r="E2">
        <v>0.20128330148462101</v>
      </c>
      <c r="F2">
        <v>0.107411640785791</v>
      </c>
      <c r="G2">
        <v>9.1070016701741099E-2</v>
      </c>
      <c r="H2">
        <v>0.23822292654009</v>
      </c>
      <c r="I2">
        <v>0.130225642634196</v>
      </c>
      <c r="J2">
        <v>0.106181034063372</v>
      </c>
      <c r="K2">
        <v>0.22002968682157001</v>
      </c>
      <c r="L2">
        <v>0.105196248076286</v>
      </c>
      <c r="M2">
        <v>9.0669946985996494E-2</v>
      </c>
      <c r="N2">
        <v>0.24596300729474599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-6.08654610857252E-2</v>
      </c>
      <c r="D3">
        <v>5.8366241005174201E-2</v>
      </c>
      <c r="E3">
        <v>0.29703184408010502</v>
      </c>
      <c r="F3">
        <v>-4.2063412619844101E-2</v>
      </c>
      <c r="G3">
        <v>4.9929213782391998E-2</v>
      </c>
      <c r="H3">
        <v>0.39952999178072501</v>
      </c>
      <c r="I3">
        <v>-4.75134595694231E-2</v>
      </c>
      <c r="J3">
        <v>5.7876647273502203E-2</v>
      </c>
      <c r="K3">
        <v>0.41167843011465699</v>
      </c>
      <c r="L3">
        <v>-3.0187712343289302E-2</v>
      </c>
      <c r="M3">
        <v>4.9394311433389598E-2</v>
      </c>
      <c r="N3">
        <v>0.54109520309519799</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-0.10465048715318601</v>
      </c>
      <c r="D4">
        <v>6.1398294277055301E-2</v>
      </c>
      <c r="E4">
        <v>8.8296549527793006E-2</v>
      </c>
      <c r="F4">
        <v>-9.5675952638718101E-2</v>
      </c>
      <c r="G4">
        <v>5.0042426182461901E-2</v>
      </c>
      <c r="H4">
        <v>5.5889436947614599E-2</v>
      </c>
      <c r="I4">
        <v>-9.7569807584917803E-2</v>
      </c>
      <c r="J4">
        <v>6.10345075007152E-2</v>
      </c>
      <c r="K4">
        <v>0.109909349842483</v>
      </c>
      <c r="L4">
        <v>-8.91497027818203E-2</v>
      </c>
      <c r="M4">
        <v>4.9448189037735402E-2</v>
      </c>
      <c r="N4">
        <v>7.1405309951226306E-2</v>
      </c>
      <c r="P4" t="str">
        <f t="shared" si="0"/>
        <v>^</v>
      </c>
      <c r="Q4" t="str">
        <f t="shared" si="1"/>
        <v>^</v>
      </c>
      <c r="R4" t="str">
        <f t="shared" si="2"/>
        <v/>
      </c>
      <c r="S4" t="str">
        <f t="shared" si="3"/>
        <v>^</v>
      </c>
    </row>
    <row r="5" spans="1:19" x14ac:dyDescent="0.25">
      <c r="A5">
        <v>4</v>
      </c>
      <c r="B5" t="s">
        <v>25</v>
      </c>
      <c r="C5">
        <v>6.6174130264594802E-2</v>
      </c>
      <c r="D5">
        <v>6.1504882461967503E-2</v>
      </c>
      <c r="E5">
        <v>0.281964511767757</v>
      </c>
      <c r="F5">
        <v>7.21979765536232E-2</v>
      </c>
      <c r="G5">
        <v>5.2200607547775002E-2</v>
      </c>
      <c r="H5">
        <v>0.16663822145997101</v>
      </c>
      <c r="I5">
        <v>6.2607890416371603E-2</v>
      </c>
      <c r="J5">
        <v>6.0744716723824303E-2</v>
      </c>
      <c r="K5">
        <v>0.30269456877766499</v>
      </c>
      <c r="L5">
        <v>7.0779544023621493E-2</v>
      </c>
      <c r="M5">
        <v>5.1342241331862902E-2</v>
      </c>
      <c r="N5">
        <v>0.16802334330472901</v>
      </c>
      <c r="P5" t="str">
        <f t="shared" si="0"/>
        <v/>
      </c>
      <c r="Q5" t="str">
        <f t="shared" si="1"/>
        <v/>
      </c>
      <c r="R5" t="str">
        <f t="shared" si="2"/>
        <v/>
      </c>
      <c r="S5" t="str">
        <f t="shared" si="3"/>
        <v/>
      </c>
    </row>
    <row r="6" spans="1:19" x14ac:dyDescent="0.25">
      <c r="A6">
        <v>5</v>
      </c>
      <c r="B6" t="s">
        <v>26</v>
      </c>
      <c r="C6">
        <v>-0.22015682267909201</v>
      </c>
      <c r="D6">
        <v>9.5456921052473706E-2</v>
      </c>
      <c r="E6">
        <v>2.1091227990263101E-2</v>
      </c>
      <c r="F6">
        <v>-0.154084600335022</v>
      </c>
      <c r="G6">
        <v>7.8578419316207598E-2</v>
      </c>
      <c r="H6">
        <v>4.9890425189061401E-2</v>
      </c>
      <c r="I6">
        <v>-0.22752118055769799</v>
      </c>
      <c r="J6">
        <v>9.4145723649760496E-2</v>
      </c>
      <c r="K6">
        <v>1.5662280397587301E-2</v>
      </c>
      <c r="L6">
        <v>-0.16819272710065</v>
      </c>
      <c r="M6">
        <v>7.7300927695809901E-2</v>
      </c>
      <c r="N6">
        <v>2.9568894259047199E-2</v>
      </c>
      <c r="P6" t="str">
        <f t="shared" si="0"/>
        <v>*</v>
      </c>
      <c r="Q6" t="str">
        <f t="shared" si="1"/>
        <v>*</v>
      </c>
      <c r="R6" t="str">
        <f t="shared" si="2"/>
        <v>*</v>
      </c>
      <c r="S6" t="str">
        <f t="shared" si="3"/>
        <v>*</v>
      </c>
    </row>
    <row r="7" spans="1:19" x14ac:dyDescent="0.25">
      <c r="A7">
        <v>6</v>
      </c>
      <c r="B7" t="s">
        <v>30</v>
      </c>
      <c r="C7">
        <v>0.35439394978829297</v>
      </c>
      <c r="D7">
        <v>7.4458052592124402E-2</v>
      </c>
      <c r="E7" s="1">
        <v>1.93933087822007E-6</v>
      </c>
      <c r="F7">
        <v>0.29309172557312302</v>
      </c>
      <c r="G7">
        <v>6.0232747048248499E-2</v>
      </c>
      <c r="H7" s="1">
        <v>1.13887372297579E-6</v>
      </c>
      <c r="I7">
        <v>0.34070862133430302</v>
      </c>
      <c r="J7">
        <v>7.4181295093396701E-2</v>
      </c>
      <c r="K7" s="1">
        <v>4.3709039579953304E-6</v>
      </c>
      <c r="L7">
        <v>0.28055652943612802</v>
      </c>
      <c r="M7">
        <v>5.9677427917627597E-2</v>
      </c>
      <c r="N7" s="1">
        <v>2.5861569679936901E-6</v>
      </c>
      <c r="P7" t="str">
        <f t="shared" si="0"/>
        <v>***</v>
      </c>
      <c r="Q7" t="str">
        <f t="shared" si="1"/>
        <v>***</v>
      </c>
      <c r="R7" t="str">
        <f t="shared" si="2"/>
        <v>***</v>
      </c>
      <c r="S7" t="str">
        <f t="shared" si="3"/>
        <v>***</v>
      </c>
    </row>
    <row r="8" spans="1:19" x14ac:dyDescent="0.25">
      <c r="A8">
        <v>7</v>
      </c>
      <c r="B8" t="s">
        <v>27</v>
      </c>
      <c r="C8">
        <v>0.329924342484474</v>
      </c>
      <c r="D8">
        <v>9.9419013693374594E-2</v>
      </c>
      <c r="E8">
        <v>9.0494677547525704E-4</v>
      </c>
      <c r="F8">
        <v>0.30275872406224003</v>
      </c>
      <c r="G8">
        <v>8.3488643457678202E-2</v>
      </c>
      <c r="H8">
        <v>2.8745991349416898E-4</v>
      </c>
      <c r="I8">
        <v>0.29264054702142001</v>
      </c>
      <c r="J8">
        <v>9.8440099526444905E-2</v>
      </c>
      <c r="K8">
        <v>2.95117968225256E-3</v>
      </c>
      <c r="L8">
        <v>0.26076948083242901</v>
      </c>
      <c r="M8">
        <v>8.1894572102199303E-2</v>
      </c>
      <c r="N8">
        <v>1.4514988100718801E-3</v>
      </c>
      <c r="P8" t="str">
        <f t="shared" si="0"/>
        <v>***</v>
      </c>
      <c r="Q8" t="str">
        <f t="shared" si="1"/>
        <v>***</v>
      </c>
      <c r="R8" t="str">
        <f t="shared" si="2"/>
        <v>**</v>
      </c>
      <c r="S8" t="str">
        <f t="shared" si="3"/>
        <v>**</v>
      </c>
    </row>
    <row r="9" spans="1:19" x14ac:dyDescent="0.25">
      <c r="A9">
        <v>8</v>
      </c>
      <c r="B9" t="s">
        <v>29</v>
      </c>
      <c r="C9">
        <v>0.14631334919098499</v>
      </c>
      <c r="D9">
        <v>7.2101994605483305E-2</v>
      </c>
      <c r="E9">
        <v>4.2432301412696501E-2</v>
      </c>
      <c r="F9">
        <v>0.104010131896874</v>
      </c>
      <c r="G9">
        <v>5.8323505733460797E-2</v>
      </c>
      <c r="H9">
        <v>7.4532393082623397E-2</v>
      </c>
      <c r="I9">
        <v>0.142993289896927</v>
      </c>
      <c r="J9">
        <v>7.1896109351298698E-2</v>
      </c>
      <c r="K9">
        <v>4.6713596130171502E-2</v>
      </c>
      <c r="L9">
        <v>0.100100217008223</v>
      </c>
      <c r="M9">
        <v>5.7972699407473301E-2</v>
      </c>
      <c r="N9">
        <v>8.4225408623533504E-2</v>
      </c>
      <c r="P9" t="str">
        <f t="shared" si="0"/>
        <v>*</v>
      </c>
      <c r="Q9" t="str">
        <f t="shared" si="1"/>
        <v>^</v>
      </c>
      <c r="R9" t="str">
        <f t="shared" si="2"/>
        <v>*</v>
      </c>
      <c r="S9" t="str">
        <f t="shared" si="3"/>
        <v>^</v>
      </c>
    </row>
    <row r="10" spans="1:19" x14ac:dyDescent="0.25">
      <c r="A10">
        <v>9</v>
      </c>
      <c r="B10" t="s">
        <v>28</v>
      </c>
      <c r="C10">
        <v>0.183618755537166</v>
      </c>
      <c r="D10">
        <v>0.14276005729017199</v>
      </c>
      <c r="E10">
        <v>0.19837138955146799</v>
      </c>
      <c r="F10">
        <v>0.17565876300431399</v>
      </c>
      <c r="G10">
        <v>0.12135714764844199</v>
      </c>
      <c r="H10">
        <v>0.147770101136982</v>
      </c>
      <c r="I10">
        <v>0.13969832124464199</v>
      </c>
      <c r="J10">
        <v>0.139931378299538</v>
      </c>
      <c r="K10">
        <v>0.31811718820323998</v>
      </c>
      <c r="L10">
        <v>0.132024076242997</v>
      </c>
      <c r="M10">
        <v>0.118319600779595</v>
      </c>
      <c r="N10">
        <v>0.26449666064861399</v>
      </c>
      <c r="P10" t="str">
        <f t="shared" si="0"/>
        <v/>
      </c>
      <c r="Q10" t="str">
        <f t="shared" si="1"/>
        <v/>
      </c>
      <c r="R10" t="str">
        <f t="shared" si="2"/>
        <v/>
      </c>
      <c r="S10" t="str">
        <f t="shared" si="3"/>
        <v/>
      </c>
    </row>
    <row r="11" spans="1:19" x14ac:dyDescent="0.25">
      <c r="A11">
        <v>10</v>
      </c>
      <c r="B11" t="s">
        <v>31</v>
      </c>
      <c r="C11">
        <v>-4.6579734485172802E-2</v>
      </c>
      <c r="D11">
        <v>1.6557354390412601E-2</v>
      </c>
      <c r="E11">
        <v>4.9045741597020199E-3</v>
      </c>
      <c r="F11">
        <v>-4.37334136910872E-2</v>
      </c>
      <c r="G11">
        <v>1.4527529111746901E-2</v>
      </c>
      <c r="H11">
        <v>2.60919217156767E-3</v>
      </c>
      <c r="I11">
        <v>-4.4644198314709699E-2</v>
      </c>
      <c r="J11">
        <v>1.6461877074475901E-2</v>
      </c>
      <c r="K11">
        <v>6.6883646355891902E-3</v>
      </c>
      <c r="L11">
        <v>-4.3188149388203902E-2</v>
      </c>
      <c r="M11">
        <v>1.44166035991994E-2</v>
      </c>
      <c r="N11">
        <v>2.73795122704695E-3</v>
      </c>
      <c r="P11" t="str">
        <f t="shared" si="0"/>
        <v>**</v>
      </c>
      <c r="Q11" t="str">
        <f t="shared" si="1"/>
        <v>**</v>
      </c>
      <c r="R11" t="str">
        <f t="shared" si="2"/>
        <v>**</v>
      </c>
      <c r="S11" t="str">
        <f t="shared" si="3"/>
        <v>**</v>
      </c>
    </row>
    <row r="12" spans="1:19" x14ac:dyDescent="0.25">
      <c r="A12">
        <v>11</v>
      </c>
      <c r="B12" t="s">
        <v>176</v>
      </c>
      <c r="C12">
        <v>-0.12766334482241701</v>
      </c>
      <c r="D12">
        <v>7.5426530151615295E-2</v>
      </c>
      <c r="E12">
        <v>9.0540722793107001E-2</v>
      </c>
      <c r="F12">
        <v>-0.11845242926798399</v>
      </c>
      <c r="G12">
        <v>6.8559033372172798E-2</v>
      </c>
      <c r="H12">
        <v>8.4034207889627094E-2</v>
      </c>
      <c r="I12">
        <v>-0.14653504295502601</v>
      </c>
      <c r="J12">
        <v>7.4881480493628305E-2</v>
      </c>
      <c r="K12">
        <v>5.0360052956073501E-2</v>
      </c>
      <c r="L12">
        <v>-0.12971928737795299</v>
      </c>
      <c r="M12">
        <v>6.8026086705560401E-2</v>
      </c>
      <c r="N12">
        <v>5.6532885820417003E-2</v>
      </c>
      <c r="P12" t="str">
        <f t="shared" si="0"/>
        <v>^</v>
      </c>
      <c r="Q12" t="str">
        <f t="shared" si="1"/>
        <v>^</v>
      </c>
      <c r="R12" t="str">
        <f t="shared" si="2"/>
        <v>^</v>
      </c>
      <c r="S12" t="str">
        <f t="shared" si="3"/>
        <v>^</v>
      </c>
    </row>
    <row r="13" spans="1:19" x14ac:dyDescent="0.25">
      <c r="A13">
        <v>12</v>
      </c>
      <c r="B13" t="s">
        <v>32</v>
      </c>
      <c r="C13">
        <v>1.3163389671387599E-2</v>
      </c>
      <c r="D13">
        <v>3.6292433619998801E-2</v>
      </c>
      <c r="E13">
        <v>0.71682644719265898</v>
      </c>
      <c r="F13">
        <v>-9.3090310085793999E-3</v>
      </c>
      <c r="G13">
        <v>3.1235192944881598E-2</v>
      </c>
      <c r="H13">
        <v>0.76568010903671901</v>
      </c>
      <c r="I13">
        <v>1.9884291198287E-2</v>
      </c>
      <c r="J13">
        <v>3.6126463325808503E-2</v>
      </c>
      <c r="K13">
        <v>0.58203962406587395</v>
      </c>
      <c r="L13">
        <v>-2.25083895162548E-3</v>
      </c>
      <c r="M13">
        <v>3.0960610969933699E-2</v>
      </c>
      <c r="N13">
        <v>0.94204478341673403</v>
      </c>
      <c r="P13" t="str">
        <f t="shared" si="0"/>
        <v/>
      </c>
      <c r="Q13" t="str">
        <f t="shared" si="1"/>
        <v/>
      </c>
      <c r="R13" t="str">
        <f t="shared" si="2"/>
        <v/>
      </c>
      <c r="S13" t="str">
        <f t="shared" si="3"/>
        <v/>
      </c>
    </row>
    <row r="14" spans="1:19" x14ac:dyDescent="0.25">
      <c r="A14">
        <v>13</v>
      </c>
      <c r="B14" t="s">
        <v>33</v>
      </c>
      <c r="C14">
        <v>4.3846666446382701E-2</v>
      </c>
      <c r="D14">
        <v>1.1262416732947899E-2</v>
      </c>
      <c r="E14" s="1">
        <v>9.8936841757213401E-5</v>
      </c>
      <c r="F14">
        <v>3.5854660915037299E-2</v>
      </c>
      <c r="G14">
        <v>9.7251085886656194E-3</v>
      </c>
      <c r="H14">
        <v>2.27079716423624E-4</v>
      </c>
      <c r="I14">
        <v>4.2352986444960598E-2</v>
      </c>
      <c r="J14">
        <v>1.1163519350718401E-2</v>
      </c>
      <c r="K14">
        <v>1.48314923306359E-4</v>
      </c>
      <c r="L14">
        <v>3.3960117105629198E-2</v>
      </c>
      <c r="M14">
        <v>9.5779589389291698E-3</v>
      </c>
      <c r="N14">
        <v>3.91641826974987E-4</v>
      </c>
      <c r="P14" t="str">
        <f t="shared" si="0"/>
        <v>***</v>
      </c>
      <c r="Q14" t="str">
        <f t="shared" si="1"/>
        <v>***</v>
      </c>
      <c r="R14" t="str">
        <f t="shared" si="2"/>
        <v>***</v>
      </c>
      <c r="S14" t="str">
        <f t="shared" si="3"/>
        <v>***</v>
      </c>
    </row>
    <row r="15" spans="1:19" x14ac:dyDescent="0.25">
      <c r="A15">
        <v>14</v>
      </c>
      <c r="B15" t="s">
        <v>118</v>
      </c>
      <c r="C15">
        <v>2.4677179748030902E-2</v>
      </c>
      <c r="D15">
        <v>1.6253896043457498E-2</v>
      </c>
      <c r="E15">
        <v>0.128956006106421</v>
      </c>
      <c r="F15">
        <v>2.9129678237612401E-2</v>
      </c>
      <c r="G15">
        <v>1.4171877002467701E-2</v>
      </c>
      <c r="H15">
        <v>3.9834922646240299E-2</v>
      </c>
      <c r="I15">
        <v>2.5649003858418399E-2</v>
      </c>
      <c r="J15">
        <v>1.6035960699088098E-2</v>
      </c>
      <c r="K15">
        <v>0.109716682883227</v>
      </c>
      <c r="L15">
        <v>3.010678581222E-2</v>
      </c>
      <c r="M15">
        <v>1.39182074910416E-2</v>
      </c>
      <c r="N15">
        <v>3.0531769870192599E-2</v>
      </c>
      <c r="P15" t="str">
        <f t="shared" si="0"/>
        <v/>
      </c>
      <c r="Q15" t="str">
        <f t="shared" si="1"/>
        <v>*</v>
      </c>
      <c r="R15" t="str">
        <f t="shared" si="2"/>
        <v/>
      </c>
      <c r="S15" t="str">
        <f t="shared" si="3"/>
        <v>*</v>
      </c>
    </row>
    <row r="16" spans="1:19" x14ac:dyDescent="0.25">
      <c r="A16">
        <v>15</v>
      </c>
      <c r="B16" t="s">
        <v>34</v>
      </c>
      <c r="C16">
        <v>4.2303519698777504E-3</v>
      </c>
      <c r="D16">
        <v>1.0517921605526499E-3</v>
      </c>
      <c r="E16" s="1">
        <v>5.7695830633419701E-5</v>
      </c>
      <c r="F16">
        <v>3.50513543915588E-3</v>
      </c>
      <c r="G16">
        <v>8.4424445465181496E-4</v>
      </c>
      <c r="H16" s="1">
        <v>3.2986824247091897E-5</v>
      </c>
      <c r="I16">
        <v>4.2563141540670497E-3</v>
      </c>
      <c r="J16">
        <v>1.0468534389367499E-3</v>
      </c>
      <c r="K16" s="1">
        <v>4.7864553941900902E-5</v>
      </c>
      <c r="L16">
        <v>3.6044329457762402E-3</v>
      </c>
      <c r="M16">
        <v>8.3504034881720505E-4</v>
      </c>
      <c r="N16" s="1">
        <v>1.5853877392948899E-5</v>
      </c>
      <c r="P16" t="str">
        <f t="shared" si="0"/>
        <v>***</v>
      </c>
      <c r="Q16" t="str">
        <f t="shared" si="1"/>
        <v>***</v>
      </c>
      <c r="R16" t="str">
        <f t="shared" si="2"/>
        <v>***</v>
      </c>
      <c r="S16" t="str">
        <f t="shared" si="3"/>
        <v>***</v>
      </c>
    </row>
    <row r="17" spans="1:19" x14ac:dyDescent="0.25">
      <c r="A17">
        <v>16</v>
      </c>
      <c r="B17" t="s">
        <v>35</v>
      </c>
      <c r="C17">
        <v>1.17978887857053E-4</v>
      </c>
      <c r="D17">
        <v>5.1493409115396002E-4</v>
      </c>
      <c r="E17">
        <v>0.81877989208409296</v>
      </c>
      <c r="F17">
        <v>1.26306726422886E-4</v>
      </c>
      <c r="G17">
        <v>4.7085196288693901E-4</v>
      </c>
      <c r="H17">
        <v>0.78850576671211503</v>
      </c>
      <c r="I17" s="1">
        <v>5.34466043031786E-5</v>
      </c>
      <c r="J17">
        <v>5.0726918769159195E-4</v>
      </c>
      <c r="K17">
        <v>0.91608902430407502</v>
      </c>
      <c r="L17" s="1">
        <v>6.5195920374209004E-5</v>
      </c>
      <c r="M17">
        <v>4.6565498093445402E-4</v>
      </c>
      <c r="N17">
        <v>0.88865282491310305</v>
      </c>
      <c r="P17" t="str">
        <f t="shared" si="0"/>
        <v/>
      </c>
      <c r="Q17" t="str">
        <f t="shared" si="1"/>
        <v/>
      </c>
      <c r="R17" t="str">
        <f t="shared" si="2"/>
        <v/>
      </c>
      <c r="S17" t="str">
        <f t="shared" si="3"/>
        <v/>
      </c>
    </row>
    <row r="18" spans="1:19" x14ac:dyDescent="0.25">
      <c r="A18">
        <v>17</v>
      </c>
      <c r="B18" t="s">
        <v>36</v>
      </c>
      <c r="C18">
        <v>2.2736416934210501E-4</v>
      </c>
      <c r="D18">
        <v>2.6393844421535202E-4</v>
      </c>
      <c r="E18">
        <v>0.38900193630915803</v>
      </c>
      <c r="F18">
        <v>3.6243836697411302E-4</v>
      </c>
      <c r="G18">
        <v>2.1740391665283601E-4</v>
      </c>
      <c r="H18">
        <v>9.54905922379162E-2</v>
      </c>
      <c r="I18">
        <v>1.75383133899384E-4</v>
      </c>
      <c r="J18">
        <v>2.6230351616017702E-4</v>
      </c>
      <c r="K18">
        <v>0.50373363745453203</v>
      </c>
      <c r="L18">
        <v>3.3852200446063402E-4</v>
      </c>
      <c r="M18">
        <v>2.1564071982807501E-4</v>
      </c>
      <c r="N18">
        <v>0.116451716673602</v>
      </c>
      <c r="P18" t="str">
        <f t="shared" si="0"/>
        <v/>
      </c>
      <c r="Q18" t="str">
        <f t="shared" si="1"/>
        <v>^</v>
      </c>
      <c r="R18" t="str">
        <f t="shared" si="2"/>
        <v/>
      </c>
      <c r="S18" t="str">
        <f t="shared" si="3"/>
        <v/>
      </c>
    </row>
    <row r="19" spans="1:19" x14ac:dyDescent="0.25">
      <c r="A19">
        <v>18</v>
      </c>
      <c r="B19" t="s">
        <v>37</v>
      </c>
      <c r="C19">
        <v>-9.3478572578325793E-3</v>
      </c>
      <c r="D19">
        <v>4.6735922085950503E-2</v>
      </c>
      <c r="E19">
        <v>0.841469321729579</v>
      </c>
      <c r="F19">
        <v>-2.5188580117496601E-2</v>
      </c>
      <c r="G19">
        <v>4.0967602364347599E-2</v>
      </c>
      <c r="H19">
        <v>0.53865943131087102</v>
      </c>
      <c r="I19">
        <v>1.1436272648121899E-3</v>
      </c>
      <c r="J19">
        <v>4.6459251575326002E-2</v>
      </c>
      <c r="K19">
        <v>0.98036149174163001</v>
      </c>
      <c r="L19">
        <v>-1.4954617714473799E-2</v>
      </c>
      <c r="M19">
        <v>4.0589848888735298E-2</v>
      </c>
      <c r="N19">
        <v>0.71255080046298902</v>
      </c>
      <c r="P19" t="str">
        <f t="shared" si="0"/>
        <v/>
      </c>
      <c r="Q19" t="str">
        <f t="shared" si="1"/>
        <v/>
      </c>
      <c r="R19" t="str">
        <f t="shared" si="2"/>
        <v/>
      </c>
      <c r="S19" t="str">
        <f t="shared" si="3"/>
        <v/>
      </c>
    </row>
    <row r="20" spans="1:19" x14ac:dyDescent="0.25">
      <c r="A20">
        <v>19</v>
      </c>
      <c r="B20" t="s">
        <v>38</v>
      </c>
      <c r="C20">
        <v>-8.5283274428264602E-4</v>
      </c>
      <c r="D20">
        <v>7.2277539785601599E-2</v>
      </c>
      <c r="E20">
        <v>0.99058564676847904</v>
      </c>
      <c r="F20">
        <v>-3.7739622502066097E-2</v>
      </c>
      <c r="G20">
        <v>6.2991680089734894E-2</v>
      </c>
      <c r="H20">
        <v>0.549092366720764</v>
      </c>
      <c r="I20">
        <v>1.6062603659493802E-2</v>
      </c>
      <c r="J20">
        <v>7.2118261295655406E-2</v>
      </c>
      <c r="K20">
        <v>0.82374885308465196</v>
      </c>
      <c r="L20">
        <v>-2.23628726192974E-2</v>
      </c>
      <c r="M20">
        <v>6.2704696285851402E-2</v>
      </c>
      <c r="N20">
        <v>0.72136288379333102</v>
      </c>
      <c r="P20" t="str">
        <f t="shared" si="0"/>
        <v/>
      </c>
      <c r="Q20" t="str">
        <f t="shared" si="1"/>
        <v/>
      </c>
      <c r="R20" t="str">
        <f t="shared" si="2"/>
        <v/>
      </c>
      <c r="S20" t="str">
        <f t="shared" si="3"/>
        <v/>
      </c>
    </row>
    <row r="21" spans="1:19" x14ac:dyDescent="0.25">
      <c r="A21">
        <v>20</v>
      </c>
      <c r="B21" t="s">
        <v>40</v>
      </c>
      <c r="C21">
        <v>-0.11291473266122</v>
      </c>
      <c r="D21">
        <v>7.8050284540441495E-2</v>
      </c>
      <c r="E21">
        <v>0.14798316866243399</v>
      </c>
      <c r="F21">
        <v>-8.8448678300206196E-2</v>
      </c>
      <c r="G21">
        <v>6.2650330630398404E-2</v>
      </c>
      <c r="H21">
        <v>0.15801383462152499</v>
      </c>
      <c r="I21">
        <v>-0.10630562518500999</v>
      </c>
      <c r="J21">
        <v>7.7621086951467494E-2</v>
      </c>
      <c r="K21">
        <v>0.170828762522617</v>
      </c>
      <c r="L21">
        <v>-8.73549526453513E-2</v>
      </c>
      <c r="M21">
        <v>6.1861049125645502E-2</v>
      </c>
      <c r="N21">
        <v>0.15791592544963401</v>
      </c>
      <c r="P21" t="str">
        <f t="shared" si="0"/>
        <v/>
      </c>
      <c r="Q21" t="str">
        <f t="shared" si="1"/>
        <v/>
      </c>
      <c r="R21" t="str">
        <f t="shared" si="2"/>
        <v/>
      </c>
      <c r="S21" t="str">
        <f t="shared" si="3"/>
        <v/>
      </c>
    </row>
    <row r="22" spans="1:19" x14ac:dyDescent="0.25">
      <c r="A22">
        <v>21</v>
      </c>
      <c r="B22" t="s">
        <v>41</v>
      </c>
      <c r="C22">
        <v>-0.157131099651075</v>
      </c>
      <c r="D22">
        <v>6.2734199724741799E-2</v>
      </c>
      <c r="E22">
        <v>1.22551154667508E-2</v>
      </c>
      <c r="F22">
        <v>-0.123507961249762</v>
      </c>
      <c r="G22">
        <v>4.97767187631762E-2</v>
      </c>
      <c r="H22">
        <v>1.30926366698778E-2</v>
      </c>
      <c r="I22">
        <v>-0.16314198537427399</v>
      </c>
      <c r="J22">
        <v>6.2292415076124499E-2</v>
      </c>
      <c r="K22">
        <v>8.8195624263294192E-3</v>
      </c>
      <c r="L22">
        <v>-0.13086290915618101</v>
      </c>
      <c r="M22">
        <v>4.90923503813201E-2</v>
      </c>
      <c r="N22">
        <v>7.6840177757464302E-3</v>
      </c>
      <c r="P22" t="str">
        <f t="shared" si="0"/>
        <v>*</v>
      </c>
      <c r="Q22" t="str">
        <f t="shared" si="1"/>
        <v>*</v>
      </c>
      <c r="R22" t="str">
        <f t="shared" si="2"/>
        <v>**</v>
      </c>
      <c r="S22" t="str">
        <f t="shared" si="3"/>
        <v>**</v>
      </c>
    </row>
    <row r="23" spans="1:19" x14ac:dyDescent="0.25">
      <c r="A23">
        <v>22</v>
      </c>
      <c r="B23" t="s">
        <v>39</v>
      </c>
      <c r="C23">
        <v>-8.3010630366455604E-2</v>
      </c>
      <c r="D23">
        <v>6.5703030201719706E-2</v>
      </c>
      <c r="E23">
        <v>0.20643769014168201</v>
      </c>
      <c r="F23">
        <v>-8.4589159315491394E-2</v>
      </c>
      <c r="G23">
        <v>5.28726723548519E-2</v>
      </c>
      <c r="H23">
        <v>0.10962844562436699</v>
      </c>
      <c r="I23">
        <v>-7.3916385178519103E-2</v>
      </c>
      <c r="J23">
        <v>6.5162019963757895E-2</v>
      </c>
      <c r="K23">
        <v>0.25664874269452598</v>
      </c>
      <c r="L23">
        <v>-8.1600390957114702E-2</v>
      </c>
      <c r="M23">
        <v>5.2004712238905501E-2</v>
      </c>
      <c r="N23">
        <v>0.116625549286737</v>
      </c>
      <c r="P23" t="str">
        <f t="shared" si="0"/>
        <v/>
      </c>
      <c r="Q23" t="str">
        <f t="shared" si="1"/>
        <v/>
      </c>
      <c r="R23" t="str">
        <f t="shared" si="2"/>
        <v/>
      </c>
      <c r="S23" t="str">
        <f t="shared" si="3"/>
        <v/>
      </c>
    </row>
    <row r="24" spans="1:19" x14ac:dyDescent="0.25">
      <c r="A24">
        <v>23</v>
      </c>
      <c r="B24" t="s">
        <v>43</v>
      </c>
      <c r="C24">
        <v>-8.4444133092541396E-2</v>
      </c>
      <c r="D24">
        <v>1.6792050118371898E-2</v>
      </c>
      <c r="E24" s="1">
        <v>4.9351724940027697E-7</v>
      </c>
      <c r="F24">
        <v>-8.2043031022970794E-2</v>
      </c>
      <c r="G24">
        <v>1.5146416756314601E-2</v>
      </c>
      <c r="H24" s="1">
        <v>6.0721728527226101E-8</v>
      </c>
      <c r="I24">
        <v>-8.2547319033122193E-2</v>
      </c>
      <c r="J24">
        <v>1.6647267054239301E-2</v>
      </c>
      <c r="K24" s="1">
        <v>7.0999023671358696E-7</v>
      </c>
      <c r="L24">
        <v>-7.9516045809812599E-2</v>
      </c>
      <c r="M24">
        <v>1.4986668745740801E-2</v>
      </c>
      <c r="N24" s="1">
        <v>1.1218898289971001E-7</v>
      </c>
      <c r="P24" t="str">
        <f t="shared" si="0"/>
        <v>***</v>
      </c>
      <c r="Q24" t="str">
        <f t="shared" si="1"/>
        <v>***</v>
      </c>
      <c r="R24" t="str">
        <f t="shared" si="2"/>
        <v>***</v>
      </c>
      <c r="S24" t="str">
        <f t="shared" si="3"/>
        <v>***</v>
      </c>
    </row>
    <row r="25" spans="1:19" x14ac:dyDescent="0.25">
      <c r="A25">
        <v>24</v>
      </c>
      <c r="B25" t="s">
        <v>44</v>
      </c>
      <c r="C25">
        <v>2.8747044122484199E-2</v>
      </c>
      <c r="D25">
        <v>3.40600893423968E-2</v>
      </c>
      <c r="E25">
        <v>0.39866401256544698</v>
      </c>
      <c r="F25">
        <v>3.4180519121952503E-2</v>
      </c>
      <c r="G25">
        <v>3.0895457771439601E-2</v>
      </c>
      <c r="H25">
        <v>0.26858444908630302</v>
      </c>
      <c r="I25">
        <v>2.27007760999452E-2</v>
      </c>
      <c r="J25">
        <v>3.3571335614112803E-2</v>
      </c>
      <c r="K25">
        <v>0.49891671781807501</v>
      </c>
      <c r="L25">
        <v>2.8303393576329501E-2</v>
      </c>
      <c r="M25">
        <v>3.0312003380470701E-2</v>
      </c>
      <c r="N25">
        <v>0.35044034902100701</v>
      </c>
      <c r="P25" t="str">
        <f t="shared" si="0"/>
        <v/>
      </c>
      <c r="Q25" t="str">
        <f t="shared" si="1"/>
        <v/>
      </c>
      <c r="R25" t="str">
        <f t="shared" si="2"/>
        <v/>
      </c>
      <c r="S25" t="str">
        <f t="shared" si="3"/>
        <v/>
      </c>
    </row>
    <row r="26" spans="1:19" x14ac:dyDescent="0.25">
      <c r="A26">
        <v>25</v>
      </c>
      <c r="B26" t="s">
        <v>134</v>
      </c>
      <c r="C26">
        <v>-0.15497581559184301</v>
      </c>
      <c r="D26">
        <v>0.61016503627469398</v>
      </c>
      <c r="E26">
        <v>0.79950328617662503</v>
      </c>
      <c r="F26">
        <v>-0.22272113885183201</v>
      </c>
      <c r="G26">
        <v>0.57968165948086703</v>
      </c>
      <c r="H26">
        <v>0.700820699621029</v>
      </c>
      <c r="I26">
        <v>-9.8689344393611295E-2</v>
      </c>
      <c r="J26">
        <v>5.4165487059805603E-2</v>
      </c>
      <c r="K26">
        <v>6.8455470356380596E-2</v>
      </c>
      <c r="L26">
        <v>-0.107073610157255</v>
      </c>
      <c r="M26">
        <v>4.90993496748773E-2</v>
      </c>
      <c r="N26">
        <v>2.9201606113075401E-2</v>
      </c>
      <c r="P26" t="str">
        <f t="shared" si="0"/>
        <v/>
      </c>
      <c r="Q26" t="str">
        <f t="shared" si="1"/>
        <v/>
      </c>
      <c r="R26" t="str">
        <f t="shared" si="2"/>
        <v>^</v>
      </c>
      <c r="S26" t="str">
        <f t="shared" si="3"/>
        <v>*</v>
      </c>
    </row>
    <row r="27" spans="1:19" x14ac:dyDescent="0.25">
      <c r="A27">
        <v>26</v>
      </c>
      <c r="B27" t="s">
        <v>148</v>
      </c>
      <c r="C27">
        <v>-0.42590031080181201</v>
      </c>
      <c r="D27">
        <v>0.64044001752798996</v>
      </c>
      <c r="E27">
        <v>0.50604280399357104</v>
      </c>
      <c r="F27">
        <v>-0.45239787790063002</v>
      </c>
      <c r="G27">
        <v>0.60725299361239304</v>
      </c>
      <c r="H27">
        <v>0.45627729712291998</v>
      </c>
      <c r="I27">
        <v>-0.37918462703340799</v>
      </c>
      <c r="J27">
        <v>0.19357948684873799</v>
      </c>
      <c r="K27">
        <v>5.0135530807158601E-2</v>
      </c>
      <c r="L27">
        <v>-0.352060349322249</v>
      </c>
      <c r="M27">
        <v>0.17819448017829101</v>
      </c>
      <c r="N27">
        <v>4.8187801552766397E-2</v>
      </c>
      <c r="P27" t="str">
        <f t="shared" si="0"/>
        <v/>
      </c>
      <c r="Q27" t="str">
        <f t="shared" si="1"/>
        <v/>
      </c>
      <c r="R27" t="str">
        <f t="shared" si="2"/>
        <v>^</v>
      </c>
      <c r="S27" t="str">
        <f t="shared" si="3"/>
        <v>*</v>
      </c>
    </row>
    <row r="28" spans="1:19" x14ac:dyDescent="0.25">
      <c r="A28">
        <v>27</v>
      </c>
      <c r="B28" t="s">
        <v>46</v>
      </c>
      <c r="C28">
        <v>-0.56474217843575303</v>
      </c>
      <c r="D28">
        <v>0.62698225995161905</v>
      </c>
      <c r="E28">
        <v>0.36773151433241402</v>
      </c>
      <c r="F28">
        <v>-0.61023466298853102</v>
      </c>
      <c r="G28">
        <v>0.59501303746761902</v>
      </c>
      <c r="H28">
        <v>0.30508865396081902</v>
      </c>
      <c r="I28">
        <v>-0.49316922943198999</v>
      </c>
      <c r="J28">
        <v>0.146504633913146</v>
      </c>
      <c r="K28">
        <v>7.6201377145679295E-4</v>
      </c>
      <c r="L28">
        <v>-0.47487314936442199</v>
      </c>
      <c r="M28">
        <v>0.13585366025346499</v>
      </c>
      <c r="N28">
        <v>4.7321778543102101E-4</v>
      </c>
      <c r="P28" t="str">
        <f t="shared" si="0"/>
        <v/>
      </c>
      <c r="Q28" t="str">
        <f t="shared" si="1"/>
        <v/>
      </c>
      <c r="R28" t="str">
        <f t="shared" si="2"/>
        <v>***</v>
      </c>
      <c r="S28" t="str">
        <f t="shared" si="3"/>
        <v>***</v>
      </c>
    </row>
    <row r="29" spans="1:19" x14ac:dyDescent="0.25">
      <c r="A29">
        <v>28</v>
      </c>
      <c r="B29" t="s">
        <v>132</v>
      </c>
      <c r="C29">
        <v>-0.69357980706797795</v>
      </c>
      <c r="D29">
        <v>0.65668535512870396</v>
      </c>
      <c r="E29">
        <v>0.29088468648844701</v>
      </c>
      <c r="F29">
        <v>-0.74813766340277899</v>
      </c>
      <c r="G29">
        <v>0.62188814759580402</v>
      </c>
      <c r="H29">
        <v>0.22897244898326299</v>
      </c>
      <c r="I29">
        <v>-0.67603805433228303</v>
      </c>
      <c r="J29">
        <v>0.23946969938076801</v>
      </c>
      <c r="K29">
        <v>4.7567219533485297E-3</v>
      </c>
      <c r="L29">
        <v>-0.65505081362526496</v>
      </c>
      <c r="M29">
        <v>0.22141963415104399</v>
      </c>
      <c r="N29">
        <v>3.0922711038954202E-3</v>
      </c>
      <c r="P29" t="str">
        <f t="shared" si="0"/>
        <v/>
      </c>
      <c r="Q29" t="str">
        <f t="shared" si="1"/>
        <v/>
      </c>
      <c r="R29" t="str">
        <f t="shared" si="2"/>
        <v>**</v>
      </c>
      <c r="S29" t="str">
        <f t="shared" si="3"/>
        <v>**</v>
      </c>
    </row>
    <row r="30" spans="1:19" x14ac:dyDescent="0.25">
      <c r="A30">
        <v>29</v>
      </c>
      <c r="B30" t="s">
        <v>133</v>
      </c>
      <c r="C30">
        <v>-0.38360649606536401</v>
      </c>
      <c r="D30">
        <v>0.64020148644667996</v>
      </c>
      <c r="E30">
        <v>0.54904185013590401</v>
      </c>
      <c r="F30">
        <v>-0.42681796112200499</v>
      </c>
      <c r="G30">
        <v>0.60741316686429603</v>
      </c>
      <c r="H30">
        <v>0.48225429427685901</v>
      </c>
      <c r="I30">
        <v>-0.298396406899605</v>
      </c>
      <c r="J30">
        <v>0.193258059731716</v>
      </c>
      <c r="K30">
        <v>0.12258085836407399</v>
      </c>
      <c r="L30">
        <v>-0.291341638644807</v>
      </c>
      <c r="M30">
        <v>0.178565576094592</v>
      </c>
      <c r="N30">
        <v>0.10277080875333</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-5.7043617829561598E-2</v>
      </c>
      <c r="D31">
        <v>0.72969335719064699</v>
      </c>
      <c r="E31">
        <v>0.93768902307561897</v>
      </c>
      <c r="F31">
        <v>-0.24043681076391599</v>
      </c>
      <c r="G31">
        <v>0.69478591579189597</v>
      </c>
      <c r="H31">
        <v>0.72929849247568701</v>
      </c>
      <c r="I31">
        <v>1.3233495557930099E-2</v>
      </c>
      <c r="J31">
        <v>0.40158241220784702</v>
      </c>
      <c r="K31">
        <v>0.97371176931430203</v>
      </c>
      <c r="L31">
        <v>-9.4816155526404294E-2</v>
      </c>
      <c r="M31">
        <v>0.383598292991643</v>
      </c>
      <c r="N31">
        <v>0.80477229300821596</v>
      </c>
      <c r="P31" t="str">
        <f t="shared" si="4"/>
        <v/>
      </c>
      <c r="Q31" t="str">
        <f t="shared" si="5"/>
        <v/>
      </c>
      <c r="R31" t="str">
        <f t="shared" si="6"/>
        <v/>
      </c>
      <c r="S31" t="str">
        <f t="shared" si="7"/>
        <v/>
      </c>
    </row>
    <row r="32" spans="1:19" x14ac:dyDescent="0.25">
      <c r="A32">
        <v>31</v>
      </c>
      <c r="B32" t="s">
        <v>106</v>
      </c>
      <c r="C32">
        <v>-0.28531041024924703</v>
      </c>
      <c r="D32">
        <v>0.196351614325631</v>
      </c>
      <c r="E32">
        <v>0.14620747251973201</v>
      </c>
      <c r="F32">
        <v>-0.26427900326931703</v>
      </c>
      <c r="G32">
        <v>0.18153449190809201</v>
      </c>
      <c r="H32">
        <v>0.14544625552757301</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1.3731327164745699E-2</v>
      </c>
      <c r="D33">
        <v>0.33097935899759401</v>
      </c>
      <c r="E33">
        <v>0.96690768895038404</v>
      </c>
      <c r="F33">
        <v>-4.6595089505114201E-3</v>
      </c>
      <c r="G33">
        <v>0.301231453178398</v>
      </c>
      <c r="H33">
        <v>0.98765865262781505</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54</v>
      </c>
      <c r="C34">
        <v>2.0837532119213301E-2</v>
      </c>
      <c r="D34">
        <v>0.37338048751277197</v>
      </c>
      <c r="E34">
        <v>0.95549494556222803</v>
      </c>
      <c r="F34">
        <v>1.7451154505422398E-2</v>
      </c>
      <c r="G34">
        <v>0.33968833873695797</v>
      </c>
      <c r="H34">
        <v>0.95902748881685895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58</v>
      </c>
      <c r="C35">
        <v>0.20322279279163699</v>
      </c>
      <c r="D35">
        <v>0.34564407538618103</v>
      </c>
      <c r="E35">
        <v>0.55656321563584099</v>
      </c>
      <c r="F35">
        <v>0.11600458974771399</v>
      </c>
      <c r="G35">
        <v>0.31631325581823799</v>
      </c>
      <c r="H35">
        <v>0.71381328195940397</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6.7729360819847595E-2</v>
      </c>
      <c r="D36">
        <v>0.33786951589541298</v>
      </c>
      <c r="E36">
        <v>0.84112075123078001</v>
      </c>
      <c r="F36">
        <v>3.8969991340536997E-2</v>
      </c>
      <c r="G36">
        <v>0.30785941923569998</v>
      </c>
      <c r="H36">
        <v>0.89926988073635294</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2.3033065352452298E-2</v>
      </c>
      <c r="D37">
        <v>0.40251304123112702</v>
      </c>
      <c r="E37">
        <v>0.95436743493036102</v>
      </c>
      <c r="F37">
        <v>-5.1815639805835402E-2</v>
      </c>
      <c r="G37">
        <v>0.368343109104115</v>
      </c>
      <c r="H37">
        <v>0.88812889864936495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60</v>
      </c>
      <c r="C38">
        <v>6.2084431852098297E-2</v>
      </c>
      <c r="D38">
        <v>0.35680954591934899</v>
      </c>
      <c r="E38">
        <v>0.86186640743584697</v>
      </c>
      <c r="F38">
        <v>8.1976114975276706E-3</v>
      </c>
      <c r="G38">
        <v>0.32619370398164699</v>
      </c>
      <c r="H38">
        <v>0.97995038180835403</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53</v>
      </c>
      <c r="C39">
        <v>-0.33042660979990301</v>
      </c>
      <c r="D39">
        <v>0.52585732218177506</v>
      </c>
      <c r="E39">
        <v>0.52976950090785602</v>
      </c>
      <c r="F39">
        <v>-0.40020165835817501</v>
      </c>
      <c r="G39">
        <v>0.48193375668200999</v>
      </c>
      <c r="H39">
        <v>0.40630813072080202</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66</v>
      </c>
      <c r="C40">
        <v>0.201506510533423</v>
      </c>
      <c r="D40">
        <v>0.366716564964848</v>
      </c>
      <c r="E40">
        <v>0.58267030064099701</v>
      </c>
      <c r="F40">
        <v>0.18743579691784101</v>
      </c>
      <c r="G40">
        <v>0.33636656572857399</v>
      </c>
      <c r="H40">
        <v>0.57736571429901895</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56</v>
      </c>
      <c r="C41">
        <v>0.40971938595921498</v>
      </c>
      <c r="D41">
        <v>0.374908302740105</v>
      </c>
      <c r="E41">
        <v>0.274458671907365</v>
      </c>
      <c r="F41">
        <v>0.390132222176027</v>
      </c>
      <c r="G41">
        <v>0.34173981901939798</v>
      </c>
      <c r="H41">
        <v>0.25361783579294001</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52</v>
      </c>
      <c r="C42">
        <v>0.19790515663708799</v>
      </c>
      <c r="D42">
        <v>0.50046815002178202</v>
      </c>
      <c r="E42">
        <v>0.69251814744711104</v>
      </c>
      <c r="F42">
        <v>0.10683168064389301</v>
      </c>
      <c r="G42">
        <v>0.45989547819621901</v>
      </c>
      <c r="H42">
        <v>0.81630845568238997</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48</v>
      </c>
      <c r="C43">
        <v>0.32815136478487</v>
      </c>
      <c r="D43">
        <v>0.42946194388268499</v>
      </c>
      <c r="E43">
        <v>0.44480835513031602</v>
      </c>
      <c r="F43">
        <v>0.28436157783956401</v>
      </c>
      <c r="G43">
        <v>0.38769375286607299</v>
      </c>
      <c r="H43">
        <v>0.46327206894776701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0.16297804329649301</v>
      </c>
      <c r="D44">
        <v>0.37364449574360398</v>
      </c>
      <c r="E44">
        <v>0.66270266754867202</v>
      </c>
      <c r="F44">
        <v>0.11396807591388</v>
      </c>
      <c r="G44">
        <v>0.34283201953049097</v>
      </c>
      <c r="H44">
        <v>0.73956364682215303</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57</v>
      </c>
      <c r="C45">
        <v>-0.10232638629042499</v>
      </c>
      <c r="D45">
        <v>0.50138643540133099</v>
      </c>
      <c r="E45">
        <v>0.83828561769936005</v>
      </c>
      <c r="F45">
        <v>-0.19576158041528499</v>
      </c>
      <c r="G45">
        <v>0.46109334631712201</v>
      </c>
      <c r="H45">
        <v>0.67115779073977999</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50</v>
      </c>
      <c r="C46">
        <v>-0.23564102421769001</v>
      </c>
      <c r="D46">
        <v>0.70851621798758602</v>
      </c>
      <c r="E46">
        <v>0.73944846499775896</v>
      </c>
      <c r="F46">
        <v>-0.15763737372403999</v>
      </c>
      <c r="G46">
        <v>0.65190903363629504</v>
      </c>
      <c r="H46">
        <v>0.80892828108306203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55</v>
      </c>
      <c r="C47">
        <v>-0.18041068913891001</v>
      </c>
      <c r="D47">
        <v>0.38574034983633099</v>
      </c>
      <c r="E47">
        <v>0.63999927548878099</v>
      </c>
      <c r="F47">
        <v>-0.23378386190275799</v>
      </c>
      <c r="G47">
        <v>0.35055886586815699</v>
      </c>
      <c r="H47">
        <v>0.50484301878565097</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65</v>
      </c>
      <c r="C48">
        <v>0.71108330250075102</v>
      </c>
      <c r="D48">
        <v>0.709073049255045</v>
      </c>
      <c r="E48">
        <v>0.31594045742515298</v>
      </c>
      <c r="F48">
        <v>0.42157678766499701</v>
      </c>
      <c r="G48">
        <v>0.67212926103013904</v>
      </c>
      <c r="H48">
        <v>0.53051125871669902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59</v>
      </c>
      <c r="C49">
        <v>0.24654940536809</v>
      </c>
      <c r="D49">
        <v>0.373336333541959</v>
      </c>
      <c r="E49">
        <v>0.50900045322556098</v>
      </c>
      <c r="F49">
        <v>0.18167003282208499</v>
      </c>
      <c r="G49">
        <v>0.34089461840275398</v>
      </c>
      <c r="H49">
        <v>0.59408799986399297</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-0.288404584131706</v>
      </c>
      <c r="D50">
        <v>0.56671260603186402</v>
      </c>
      <c r="E50">
        <v>0.61081670571943703</v>
      </c>
      <c r="F50">
        <v>-0.23579109689042299</v>
      </c>
      <c r="G50">
        <v>0.52980421224154095</v>
      </c>
      <c r="H50">
        <v>0.65628125830931605</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-0.18817723340363099</v>
      </c>
      <c r="D51">
        <v>0.52727265752700403</v>
      </c>
      <c r="E51">
        <v>0.72117572563791899</v>
      </c>
      <c r="F51">
        <v>-0.22051511570034299</v>
      </c>
      <c r="G51">
        <v>0.481385049079182</v>
      </c>
      <c r="H51">
        <v>0.64689160565703396</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64</v>
      </c>
      <c r="C52">
        <v>0.234908291727011</v>
      </c>
      <c r="D52">
        <v>0.56752841179383895</v>
      </c>
      <c r="E52">
        <v>0.67893665603209696</v>
      </c>
      <c r="F52">
        <v>2.6426837067593099E-2</v>
      </c>
      <c r="G52">
        <v>0.53712226131415897</v>
      </c>
      <c r="H52">
        <v>0.96075928543425404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63</v>
      </c>
      <c r="C53">
        <v>-0.183363884234754</v>
      </c>
      <c r="D53">
        <v>0.67004682808631399</v>
      </c>
      <c r="E53">
        <v>0.78434721698563703</v>
      </c>
      <c r="F53">
        <v>-0.37791347140176901</v>
      </c>
      <c r="G53">
        <v>0.61441023690383401</v>
      </c>
      <c r="H53">
        <v>0.53849971521642104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-0.36608458070481498</v>
      </c>
      <c r="D54">
        <v>0.69899072421822095</v>
      </c>
      <c r="E54">
        <v>0.60046418830062098</v>
      </c>
      <c r="F54">
        <v>-0.20454861522150899</v>
      </c>
      <c r="G54">
        <v>0.65558829301118704</v>
      </c>
      <c r="H54">
        <v>0.75503464857532598</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71</v>
      </c>
      <c r="C55">
        <v>-0.12286598835567</v>
      </c>
      <c r="D55">
        <v>0.71074917531787796</v>
      </c>
      <c r="E55">
        <v>0.862754964132877</v>
      </c>
      <c r="F55">
        <v>-2.06398871344796E-2</v>
      </c>
      <c r="G55">
        <v>0.66742290936743598</v>
      </c>
      <c r="H55">
        <v>0.97532955109541197</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72</v>
      </c>
      <c r="C56">
        <v>3.2910476265308498E-2</v>
      </c>
      <c r="D56">
        <v>0.69871863646266397</v>
      </c>
      <c r="E56">
        <v>0.96243258231663698</v>
      </c>
      <c r="F56">
        <v>0.16280213098445301</v>
      </c>
      <c r="G56">
        <v>0.65707154984052396</v>
      </c>
      <c r="H56">
        <v>0.80431294120507701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79</v>
      </c>
      <c r="C57">
        <v>1.4693895304285E-2</v>
      </c>
      <c r="D57">
        <v>0.69853749111827301</v>
      </c>
      <c r="E57">
        <v>0.98321755410711398</v>
      </c>
      <c r="F57">
        <v>0.112464133260474</v>
      </c>
      <c r="G57">
        <v>0.65648564412506905</v>
      </c>
      <c r="H57">
        <v>0.86397812841004995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70</v>
      </c>
      <c r="C58">
        <v>-4.5313895834013199E-2</v>
      </c>
      <c r="D58">
        <v>0.77690139657570201</v>
      </c>
      <c r="E58">
        <v>0.95348860406631297</v>
      </c>
      <c r="F58">
        <v>7.6576921100951198E-2</v>
      </c>
      <c r="G58">
        <v>0.73423655506970897</v>
      </c>
      <c r="H58">
        <v>0.91693554876264405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68</v>
      </c>
      <c r="C59">
        <v>0.345927699163598</v>
      </c>
      <c r="D59">
        <v>0.774161942501016</v>
      </c>
      <c r="E59">
        <v>0.65498949038311705</v>
      </c>
      <c r="F59">
        <v>0.518540813601996</v>
      </c>
      <c r="G59">
        <v>0.72654119064606604</v>
      </c>
      <c r="H59">
        <v>0.47540558478001399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76</v>
      </c>
      <c r="C60">
        <v>-2.7014193445518201E-2</v>
      </c>
      <c r="D60">
        <v>0.70781358544439499</v>
      </c>
      <c r="E60">
        <v>0.969555576857413</v>
      </c>
      <c r="F60">
        <v>1.45304475294617E-2</v>
      </c>
      <c r="G60">
        <v>0.66558408138603697</v>
      </c>
      <c r="H60">
        <v>0.982582668036181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-2.8089650655702299E-2</v>
      </c>
      <c r="D61">
        <v>0.707913531844653</v>
      </c>
      <c r="E61">
        <v>0.96834865031152695</v>
      </c>
      <c r="F61">
        <v>0.12561786076203299</v>
      </c>
      <c r="G61">
        <v>0.66894618881850698</v>
      </c>
      <c r="H61">
        <v>0.85104542841539499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-6.6697065163249997E-2</v>
      </c>
      <c r="D62">
        <v>0.69411749113047605</v>
      </c>
      <c r="E62">
        <v>0.92344987667281897</v>
      </c>
      <c r="F62">
        <v>3.6353124419352098E-4</v>
      </c>
      <c r="G62">
        <v>0.65298305376823595</v>
      </c>
      <c r="H62">
        <v>0.99955579865288402</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77</v>
      </c>
      <c r="C63">
        <v>-0.149034554821454</v>
      </c>
      <c r="D63">
        <v>0.71409519923380205</v>
      </c>
      <c r="E63">
        <v>0.834679284164765</v>
      </c>
      <c r="F63">
        <v>-6.4636343585077402E-2</v>
      </c>
      <c r="G63">
        <v>0.67086792748416701</v>
      </c>
      <c r="H63">
        <v>0.92324471017189702</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80</v>
      </c>
      <c r="C64">
        <v>2.5083808087708898E-2</v>
      </c>
      <c r="D64">
        <v>0.71683885676086401</v>
      </c>
      <c r="E64">
        <v>0.97208591668733801</v>
      </c>
      <c r="F64">
        <v>0.17547734232443599</v>
      </c>
      <c r="G64">
        <v>0.67407080033612599</v>
      </c>
      <c r="H64">
        <v>0.794613248792711</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75</v>
      </c>
      <c r="C65">
        <v>-9.2484924563651594E-2</v>
      </c>
      <c r="D65">
        <v>0.7322487315274</v>
      </c>
      <c r="E65">
        <v>0.89949239183546503</v>
      </c>
      <c r="F65">
        <v>4.1011465911374702E-2</v>
      </c>
      <c r="G65">
        <v>0.68680836376445098</v>
      </c>
      <c r="H65">
        <v>0.95238412715626697</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82</v>
      </c>
      <c r="C66">
        <v>1.17837381722713E-2</v>
      </c>
      <c r="D66">
        <v>0.74743236040245598</v>
      </c>
      <c r="E66">
        <v>0.987421372447015</v>
      </c>
      <c r="F66">
        <v>0.10294036247642099</v>
      </c>
      <c r="G66">
        <v>0.70046438808098899</v>
      </c>
      <c r="H66">
        <v>0.88316346210352503</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-0.20991997751413599</v>
      </c>
      <c r="D67">
        <v>0.79987268926722699</v>
      </c>
      <c r="E67">
        <v>0.79298089891867196</v>
      </c>
      <c r="F67">
        <v>-0.13681917795196699</v>
      </c>
      <c r="G67">
        <v>0.74979130987142695</v>
      </c>
      <c r="H67">
        <v>0.85520891642580499</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69</v>
      </c>
      <c r="C68">
        <v>0.41852064712056403</v>
      </c>
      <c r="D68">
        <v>0.86730914659582303</v>
      </c>
      <c r="E68">
        <v>0.62941478193616596</v>
      </c>
      <c r="F68">
        <v>0.528756590234854</v>
      </c>
      <c r="G68">
        <v>0.81186046075391505</v>
      </c>
      <c r="H68">
        <v>0.51485930975812699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0.28428029689286999</v>
      </c>
      <c r="D69">
        <v>1.0374815152336601</v>
      </c>
      <c r="E69">
        <v>0.78407694648138304</v>
      </c>
      <c r="F69">
        <v>0.28514841431749199</v>
      </c>
      <c r="G69">
        <v>0.98931830626679296</v>
      </c>
      <c r="H69">
        <v>0.77317285323293805</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73</v>
      </c>
      <c r="C70">
        <v>-0.89374421474333599</v>
      </c>
      <c r="D70">
        <v>1.2607690561013201</v>
      </c>
      <c r="E70">
        <v>0.478393903589516</v>
      </c>
      <c r="F70">
        <v>-0.97591441102502396</v>
      </c>
      <c r="G70">
        <v>1.1984139885779801</v>
      </c>
      <c r="H70">
        <v>0.415451173935378</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506</v>
      </c>
      <c r="C71">
        <v>-4.35645012018624E-2</v>
      </c>
      <c r="D71">
        <v>5.4193606842421999E-2</v>
      </c>
      <c r="E71">
        <v>0.42147326749180902</v>
      </c>
      <c r="F71">
        <v>-6.2435944074565403E-2</v>
      </c>
      <c r="G71">
        <v>4.7726707984329E-2</v>
      </c>
      <c r="H71">
        <v>0.190806443455727</v>
      </c>
      <c r="I71">
        <v>-6.1988484995268697E-2</v>
      </c>
      <c r="J71">
        <v>5.3665846411487701E-2</v>
      </c>
      <c r="K71">
        <v>0.24805660600913901</v>
      </c>
      <c r="L71">
        <v>-7.5850223292952199E-2</v>
      </c>
      <c r="M71">
        <v>4.7156930141072598E-2</v>
      </c>
      <c r="N71">
        <v>0.107733600087923</v>
      </c>
      <c r="P71" t="str">
        <f t="shared" si="4"/>
        <v/>
      </c>
      <c r="Q71" t="str">
        <f t="shared" si="5"/>
        <v/>
      </c>
      <c r="R71" t="str">
        <f t="shared" si="6"/>
        <v/>
      </c>
      <c r="S71" t="str">
        <f t="shared" si="7"/>
        <v/>
      </c>
    </row>
    <row r="72" spans="1:19" x14ac:dyDescent="0.25">
      <c r="B72" t="s">
        <v>507</v>
      </c>
      <c r="C72">
        <v>-7.3829384490022298E-2</v>
      </c>
      <c r="D72">
        <v>0.118343424685357</v>
      </c>
      <c r="E72">
        <v>0.53272144311846503</v>
      </c>
      <c r="F72">
        <v>-0.12304085485343599</v>
      </c>
      <c r="G72">
        <v>0.10212941545727799</v>
      </c>
      <c r="H72">
        <v>0.228298157787369</v>
      </c>
      <c r="I72">
        <v>-5.8734664713922802E-2</v>
      </c>
      <c r="J72">
        <v>0.11738256978057</v>
      </c>
      <c r="K72">
        <v>0.61681488344659097</v>
      </c>
      <c r="L72">
        <v>-0.113673249579175</v>
      </c>
      <c r="M72">
        <v>0.101315704674384</v>
      </c>
      <c r="N72">
        <v>0.26187490855415502</v>
      </c>
      <c r="P72" t="str">
        <f t="shared" si="4"/>
        <v/>
      </c>
      <c r="Q72" t="str">
        <f t="shared" si="5"/>
        <v/>
      </c>
      <c r="R72" t="str">
        <f t="shared" si="6"/>
        <v/>
      </c>
      <c r="S72" t="str">
        <f t="shared" si="7"/>
        <v/>
      </c>
    </row>
    <row r="73" spans="1:19" x14ac:dyDescent="0.25">
      <c r="B73" t="s">
        <v>508</v>
      </c>
      <c r="C73">
        <v>4.5174807607617502E-2</v>
      </c>
      <c r="D73">
        <v>6.7024819979515801E-2</v>
      </c>
      <c r="E73">
        <v>0.50031056488310599</v>
      </c>
      <c r="F73">
        <v>-5.2887455649784504E-3</v>
      </c>
      <c r="G73">
        <v>5.94114115862295E-2</v>
      </c>
      <c r="H73">
        <v>0.92906679530733405</v>
      </c>
      <c r="I73">
        <v>2.65579765607344E-2</v>
      </c>
      <c r="J73">
        <v>6.6205534783325901E-2</v>
      </c>
      <c r="K73">
        <v>0.68831384614739599</v>
      </c>
      <c r="L73">
        <v>-2.40438679653357E-2</v>
      </c>
      <c r="M73">
        <v>5.8471892703558799E-2</v>
      </c>
      <c r="N73">
        <v>0.68092305832004396</v>
      </c>
      <c r="P73" t="str">
        <f t="shared" si="4"/>
        <v/>
      </c>
      <c r="Q73" t="str">
        <f t="shared" si="5"/>
        <v/>
      </c>
      <c r="R73" t="str">
        <f t="shared" si="6"/>
        <v/>
      </c>
      <c r="S73" t="str">
        <f t="shared" si="7"/>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-0.20308570205863299</v>
      </c>
      <c r="D2">
        <v>0.141076932552265</v>
      </c>
      <c r="E2">
        <v>0.149997957453926</v>
      </c>
      <c r="F2">
        <v>-0.18300165664246901</v>
      </c>
      <c r="G2">
        <v>0.123872087217177</v>
      </c>
      <c r="H2">
        <v>0.13958351005275499</v>
      </c>
      <c r="I2">
        <v>-0.228217959859942</v>
      </c>
      <c r="J2">
        <v>0.14048688222762601</v>
      </c>
      <c r="K2">
        <v>0.104273664389926</v>
      </c>
      <c r="L2">
        <v>-0.20466189752160099</v>
      </c>
      <c r="M2">
        <v>0.123011196424232</v>
      </c>
      <c r="N2">
        <v>9.6159117645278902E-2</v>
      </c>
      <c r="P2" t="str">
        <f>IF(E2&lt;0.001,"***",IF(E2&lt;0.01,"**",IF(E2&lt;0.05,"*",IF(E2&lt;0.1,"^",""))))</f>
        <v/>
      </c>
      <c r="Q2" t="str">
        <f>IF(H2&lt;0.001,"***",IF(H2&lt;0.01,"**",IF(H2&lt;0.05,"*",IF(H2&lt;0.1,"^",""))))</f>
        <v/>
      </c>
      <c r="R2" t="str">
        <f>IF(K2&lt;0.001,"***",IF(K2&lt;0.01,"**",IF(K2&lt;0.05,"*",IF(K2&lt;0.1,"^",""))))</f>
        <v/>
      </c>
      <c r="S2" t="str">
        <f>IF(N2&lt;0.001,"***",IF(N2&lt;0.01,"**",IF(N2&lt;0.05,"*",IF(N2&lt;0.1,"^",""))))</f>
        <v>^</v>
      </c>
    </row>
    <row r="3" spans="1:19" x14ac:dyDescent="0.25">
      <c r="A3">
        <v>2</v>
      </c>
      <c r="B3" t="s">
        <v>10</v>
      </c>
      <c r="C3">
        <v>-1.4021437883970899E-2</v>
      </c>
      <c r="D3">
        <v>5.0454428613061097E-2</v>
      </c>
      <c r="E3">
        <v>0.78108680860451596</v>
      </c>
      <c r="F3">
        <v>-3.1562504595534502E-2</v>
      </c>
      <c r="G3">
        <v>4.3253637732995898E-2</v>
      </c>
      <c r="H3">
        <v>0.46556898527122698</v>
      </c>
      <c r="I3">
        <v>-2.3873763203711099E-2</v>
      </c>
      <c r="J3">
        <v>5.0212049938225499E-2</v>
      </c>
      <c r="K3">
        <v>0.63445996131111404</v>
      </c>
      <c r="L3">
        <v>-4.1548544169735399E-2</v>
      </c>
      <c r="M3">
        <v>4.2847630245362901E-2</v>
      </c>
      <c r="N3">
        <v>0.332205393337767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8.6382544976706804E-2</v>
      </c>
      <c r="D4">
        <v>6.7453658357407797E-2</v>
      </c>
      <c r="E4">
        <v>0.20032695795230199</v>
      </c>
      <c r="F4">
        <v>6.2883983432522703E-2</v>
      </c>
      <c r="G4">
        <v>5.5467329154051802E-2</v>
      </c>
      <c r="H4">
        <v>0.25691532320190003</v>
      </c>
      <c r="I4">
        <v>7.4493113917055806E-2</v>
      </c>
      <c r="J4">
        <v>6.7016325790457298E-2</v>
      </c>
      <c r="K4">
        <v>0.26632451088768</v>
      </c>
      <c r="L4">
        <v>5.2556680804244499E-2</v>
      </c>
      <c r="M4">
        <v>5.4782512609338897E-2</v>
      </c>
      <c r="N4">
        <v>0.33737255107214398</v>
      </c>
      <c r="P4" t="str">
        <f t="shared" si="0"/>
        <v/>
      </c>
      <c r="Q4" t="str">
        <f t="shared" si="1"/>
        <v/>
      </c>
      <c r="R4" t="str">
        <f t="shared" si="2"/>
        <v/>
      </c>
      <c r="S4" t="str">
        <f t="shared" si="3"/>
        <v/>
      </c>
    </row>
    <row r="5" spans="1:19" x14ac:dyDescent="0.25">
      <c r="A5">
        <v>4</v>
      </c>
      <c r="B5" t="s">
        <v>25</v>
      </c>
      <c r="C5">
        <v>5.21116514522083E-2</v>
      </c>
      <c r="D5">
        <v>7.51949008623186E-2</v>
      </c>
      <c r="E5">
        <v>0.48829632225103797</v>
      </c>
      <c r="F5">
        <v>6.5370003880320798E-2</v>
      </c>
      <c r="G5">
        <v>6.5470770997108796E-2</v>
      </c>
      <c r="H5">
        <v>0.318055923130667</v>
      </c>
      <c r="I5">
        <v>5.4765299821643E-2</v>
      </c>
      <c r="J5">
        <v>7.4302045274189196E-2</v>
      </c>
      <c r="K5">
        <v>0.46108394491023003</v>
      </c>
      <c r="L5">
        <v>7.0988229750743606E-2</v>
      </c>
      <c r="M5">
        <v>6.4382729743918204E-2</v>
      </c>
      <c r="N5">
        <v>0.27020204436506301</v>
      </c>
      <c r="P5" t="str">
        <f t="shared" si="0"/>
        <v/>
      </c>
      <c r="Q5" t="str">
        <f t="shared" si="1"/>
        <v/>
      </c>
      <c r="R5" t="str">
        <f t="shared" si="2"/>
        <v/>
      </c>
      <c r="S5" t="str">
        <f t="shared" si="3"/>
        <v/>
      </c>
    </row>
    <row r="6" spans="1:19" x14ac:dyDescent="0.25">
      <c r="A6">
        <v>5</v>
      </c>
      <c r="B6" t="s">
        <v>26</v>
      </c>
      <c r="C6">
        <v>5.5405126528760298E-2</v>
      </c>
      <c r="D6">
        <v>0.118463286820665</v>
      </c>
      <c r="E6">
        <v>0.64000006313063396</v>
      </c>
      <c r="F6">
        <v>4.2446206393947E-2</v>
      </c>
      <c r="G6">
        <v>9.9849533310242405E-2</v>
      </c>
      <c r="H6">
        <v>0.67076253840757805</v>
      </c>
      <c r="I6">
        <v>6.0302617214448399E-2</v>
      </c>
      <c r="J6">
        <v>0.117443555192909</v>
      </c>
      <c r="K6">
        <v>0.60762929032490198</v>
      </c>
      <c r="L6">
        <v>3.7870629194899197E-2</v>
      </c>
      <c r="M6">
        <v>9.8592999131916798E-2</v>
      </c>
      <c r="N6">
        <v>0.70089637655794002</v>
      </c>
      <c r="P6" t="str">
        <f t="shared" si="0"/>
        <v/>
      </c>
      <c r="Q6" t="str">
        <f t="shared" si="1"/>
        <v/>
      </c>
      <c r="R6" t="str">
        <f t="shared" si="2"/>
        <v/>
      </c>
      <c r="S6" t="str">
        <f t="shared" si="3"/>
        <v/>
      </c>
    </row>
    <row r="7" spans="1:19" x14ac:dyDescent="0.25">
      <c r="A7">
        <v>6</v>
      </c>
      <c r="B7" t="s">
        <v>30</v>
      </c>
      <c r="C7">
        <v>0.27975258358634902</v>
      </c>
      <c r="D7">
        <v>7.3845299250261995E-2</v>
      </c>
      <c r="E7">
        <v>1.5164495922670399E-4</v>
      </c>
      <c r="F7">
        <v>0.25855903304616901</v>
      </c>
      <c r="G7">
        <v>5.9177000269147101E-2</v>
      </c>
      <c r="H7" s="1">
        <v>1.24674702583285E-5</v>
      </c>
      <c r="I7">
        <v>0.28989928194255798</v>
      </c>
      <c r="J7">
        <v>7.3462143164113397E-2</v>
      </c>
      <c r="K7" s="1">
        <v>7.9387886738668798E-5</v>
      </c>
      <c r="L7">
        <v>0.26830617358891801</v>
      </c>
      <c r="M7">
        <v>5.8511133639230703E-2</v>
      </c>
      <c r="N7" s="1">
        <v>4.52776422443966E-6</v>
      </c>
      <c r="P7" t="str">
        <f t="shared" si="0"/>
        <v>***</v>
      </c>
      <c r="Q7" t="str">
        <f t="shared" si="1"/>
        <v>***</v>
      </c>
      <c r="R7" t="str">
        <f t="shared" si="2"/>
        <v>***</v>
      </c>
      <c r="S7" t="str">
        <f t="shared" si="3"/>
        <v>***</v>
      </c>
    </row>
    <row r="8" spans="1:19" x14ac:dyDescent="0.25">
      <c r="A8">
        <v>7</v>
      </c>
      <c r="B8" t="s">
        <v>27</v>
      </c>
      <c r="C8">
        <v>0.24012252431727199</v>
      </c>
      <c r="D8">
        <v>0.101343905876387</v>
      </c>
      <c r="E8">
        <v>1.7817793177564E-2</v>
      </c>
      <c r="F8">
        <v>0.23005856365661601</v>
      </c>
      <c r="G8">
        <v>8.3668837040480698E-2</v>
      </c>
      <c r="H8">
        <v>5.9662114208104099E-3</v>
      </c>
      <c r="I8">
        <v>0.25002205584711301</v>
      </c>
      <c r="J8">
        <v>9.8992574375999995E-2</v>
      </c>
      <c r="K8">
        <v>1.1547962085457501E-2</v>
      </c>
      <c r="L8">
        <v>0.243221103132431</v>
      </c>
      <c r="M8">
        <v>8.0896145759123794E-2</v>
      </c>
      <c r="N8">
        <v>2.6420055702386399E-3</v>
      </c>
      <c r="P8" t="str">
        <f t="shared" si="0"/>
        <v>*</v>
      </c>
      <c r="Q8" t="str">
        <f t="shared" si="1"/>
        <v>**</v>
      </c>
      <c r="R8" t="str">
        <f t="shared" si="2"/>
        <v>*</v>
      </c>
      <c r="S8" t="str">
        <f t="shared" si="3"/>
        <v>**</v>
      </c>
    </row>
    <row r="9" spans="1:19" x14ac:dyDescent="0.25">
      <c r="A9">
        <v>8</v>
      </c>
      <c r="B9" t="s">
        <v>29</v>
      </c>
      <c r="C9">
        <v>0.12281329678634299</v>
      </c>
      <c r="D9">
        <v>6.6629473386542501E-2</v>
      </c>
      <c r="E9">
        <v>6.5295759455758398E-2</v>
      </c>
      <c r="F9">
        <v>0.129444783148636</v>
      </c>
      <c r="G9">
        <v>5.3674622041057898E-2</v>
      </c>
      <c r="H9">
        <v>1.5880208938582802E-2</v>
      </c>
      <c r="I9">
        <v>0.123258542261261</v>
      </c>
      <c r="J9">
        <v>6.6233139290004406E-2</v>
      </c>
      <c r="K9">
        <v>6.2747012391742199E-2</v>
      </c>
      <c r="L9">
        <v>0.124356899947886</v>
      </c>
      <c r="M9">
        <v>5.3031811294264097E-2</v>
      </c>
      <c r="N9">
        <v>1.9029675564092501E-2</v>
      </c>
      <c r="P9" t="str">
        <f t="shared" si="0"/>
        <v>^</v>
      </c>
      <c r="Q9" t="str">
        <f t="shared" si="1"/>
        <v>*</v>
      </c>
      <c r="R9" t="str">
        <f t="shared" si="2"/>
        <v>^</v>
      </c>
      <c r="S9" t="str">
        <f t="shared" si="3"/>
        <v>*</v>
      </c>
    </row>
    <row r="10" spans="1:19" x14ac:dyDescent="0.25">
      <c r="A10">
        <v>9</v>
      </c>
      <c r="B10" t="s">
        <v>28</v>
      </c>
      <c r="C10">
        <v>0.202037356914229</v>
      </c>
      <c r="D10">
        <v>0.14231591470218999</v>
      </c>
      <c r="E10">
        <v>0.15571253086911399</v>
      </c>
      <c r="F10">
        <v>0.22402802533800401</v>
      </c>
      <c r="G10">
        <v>0.121328924589509</v>
      </c>
      <c r="H10">
        <v>6.4826614922872006E-2</v>
      </c>
      <c r="I10">
        <v>0.196551971446327</v>
      </c>
      <c r="J10">
        <v>0.14033155775622699</v>
      </c>
      <c r="K10">
        <v>0.16132606327039101</v>
      </c>
      <c r="L10">
        <v>0.221671511244213</v>
      </c>
      <c r="M10">
        <v>0.118518394450885</v>
      </c>
      <c r="N10">
        <v>6.1434490210730101E-2</v>
      </c>
      <c r="P10" t="str">
        <f t="shared" si="0"/>
        <v/>
      </c>
      <c r="Q10" t="str">
        <f t="shared" si="1"/>
        <v>^</v>
      </c>
      <c r="R10" t="str">
        <f t="shared" si="2"/>
        <v/>
      </c>
      <c r="S10" t="str">
        <f t="shared" si="3"/>
        <v>^</v>
      </c>
    </row>
    <row r="11" spans="1:19" x14ac:dyDescent="0.25">
      <c r="A11">
        <v>10</v>
      </c>
      <c r="B11" t="s">
        <v>31</v>
      </c>
      <c r="C11">
        <v>-6.7728814644303997E-2</v>
      </c>
      <c r="D11">
        <v>1.5676990392399101E-2</v>
      </c>
      <c r="E11" s="1">
        <v>1.5583915753403199E-5</v>
      </c>
      <c r="F11">
        <v>-7.3942062145223794E-2</v>
      </c>
      <c r="G11">
        <v>1.36617192835281E-2</v>
      </c>
      <c r="H11" s="1">
        <v>6.2201537001454506E-8</v>
      </c>
      <c r="I11">
        <v>-6.7439662793053703E-2</v>
      </c>
      <c r="J11">
        <v>1.55358474936029E-2</v>
      </c>
      <c r="K11" s="1">
        <v>1.41896039015377E-5</v>
      </c>
      <c r="L11">
        <v>-7.2771365065135096E-2</v>
      </c>
      <c r="M11">
        <v>1.3478382454343499E-2</v>
      </c>
      <c r="N11" s="1">
        <v>6.6969656404688499E-8</v>
      </c>
      <c r="P11" t="str">
        <f t="shared" si="0"/>
        <v>***</v>
      </c>
      <c r="Q11" t="str">
        <f t="shared" si="1"/>
        <v>***</v>
      </c>
      <c r="R11" t="str">
        <f t="shared" si="2"/>
        <v>***</v>
      </c>
      <c r="S11" t="str">
        <f t="shared" si="3"/>
        <v>***</v>
      </c>
    </row>
    <row r="12" spans="1:19" x14ac:dyDescent="0.25">
      <c r="A12">
        <v>11</v>
      </c>
      <c r="B12" t="s">
        <v>176</v>
      </c>
      <c r="C12">
        <v>-0.118155993242018</v>
      </c>
      <c r="D12">
        <v>7.0095869256457194E-2</v>
      </c>
      <c r="E12">
        <v>9.1866281173470593E-2</v>
      </c>
      <c r="F12">
        <v>-8.4043819372347894E-2</v>
      </c>
      <c r="G12">
        <v>6.4367071385608807E-2</v>
      </c>
      <c r="H12">
        <v>0.19165600249817</v>
      </c>
      <c r="I12">
        <v>-0.10869789489006999</v>
      </c>
      <c r="J12">
        <v>6.9289139042312403E-2</v>
      </c>
      <c r="K12">
        <v>0.11670432579614</v>
      </c>
      <c r="L12">
        <v>-8.0217250385220595E-2</v>
      </c>
      <c r="M12">
        <v>6.33999281252281E-2</v>
      </c>
      <c r="N12">
        <v>0.205778946832466</v>
      </c>
      <c r="P12" t="str">
        <f t="shared" si="0"/>
        <v>^</v>
      </c>
      <c r="Q12" t="str">
        <f t="shared" si="1"/>
        <v/>
      </c>
      <c r="R12" t="str">
        <f t="shared" si="2"/>
        <v/>
      </c>
      <c r="S12" t="str">
        <f t="shared" si="3"/>
        <v/>
      </c>
    </row>
    <row r="13" spans="1:19" x14ac:dyDescent="0.25">
      <c r="A13">
        <v>12</v>
      </c>
      <c r="B13" t="s">
        <v>32</v>
      </c>
      <c r="C13">
        <v>-7.5770083115659099E-3</v>
      </c>
      <c r="D13">
        <v>4.2643087675094803E-2</v>
      </c>
      <c r="E13">
        <v>0.85897089504665003</v>
      </c>
      <c r="F13">
        <v>-1.55724571680957E-2</v>
      </c>
      <c r="G13">
        <v>3.7961801664671301E-2</v>
      </c>
      <c r="H13">
        <v>0.68164907506010097</v>
      </c>
      <c r="I13">
        <v>-5.1087131467052399E-3</v>
      </c>
      <c r="J13">
        <v>4.2383487396449197E-2</v>
      </c>
      <c r="K13">
        <v>0.90405899144259305</v>
      </c>
      <c r="L13">
        <v>-1.08010077930988E-2</v>
      </c>
      <c r="M13">
        <v>3.7619170890434601E-2</v>
      </c>
      <c r="N13">
        <v>0.77402468352314102</v>
      </c>
      <c r="P13" t="str">
        <f t="shared" si="0"/>
        <v/>
      </c>
      <c r="Q13" t="str">
        <f t="shared" si="1"/>
        <v/>
      </c>
      <c r="R13" t="str">
        <f t="shared" si="2"/>
        <v/>
      </c>
      <c r="S13" t="str">
        <f t="shared" si="3"/>
        <v/>
      </c>
    </row>
    <row r="14" spans="1:19" x14ac:dyDescent="0.25">
      <c r="A14">
        <v>13</v>
      </c>
      <c r="B14" t="s">
        <v>33</v>
      </c>
      <c r="C14">
        <v>9.9407458593136298E-3</v>
      </c>
      <c r="D14">
        <v>9.9055953665705392E-3</v>
      </c>
      <c r="E14">
        <v>0.31559626474762098</v>
      </c>
      <c r="F14">
        <v>7.2706795062476596E-3</v>
      </c>
      <c r="G14">
        <v>8.6789763530293104E-3</v>
      </c>
      <c r="H14">
        <v>0.40217972969577598</v>
      </c>
      <c r="I14">
        <v>9.3860788292146405E-3</v>
      </c>
      <c r="J14">
        <v>9.8277467339418795E-3</v>
      </c>
      <c r="K14">
        <v>0.33954781695367198</v>
      </c>
      <c r="L14">
        <v>6.3181047084114803E-3</v>
      </c>
      <c r="M14">
        <v>8.5789151445387502E-3</v>
      </c>
      <c r="N14">
        <v>0.46144535134908798</v>
      </c>
      <c r="P14" t="str">
        <f t="shared" si="0"/>
        <v/>
      </c>
      <c r="Q14" t="str">
        <f t="shared" si="1"/>
        <v/>
      </c>
      <c r="R14" t="str">
        <f t="shared" si="2"/>
        <v/>
      </c>
      <c r="S14" t="str">
        <f t="shared" si="3"/>
        <v/>
      </c>
    </row>
    <row r="15" spans="1:19" x14ac:dyDescent="0.25">
      <c r="A15">
        <v>14</v>
      </c>
      <c r="B15" t="s">
        <v>118</v>
      </c>
      <c r="C15">
        <v>-2.0495878957327102E-2</v>
      </c>
      <c r="D15">
        <v>1.5201476156643299E-2</v>
      </c>
      <c r="E15">
        <v>0.177567651004852</v>
      </c>
      <c r="F15">
        <v>-1.5418418093826901E-2</v>
      </c>
      <c r="G15">
        <v>1.3457066929278901E-2</v>
      </c>
      <c r="H15">
        <v>0.25189911149646399</v>
      </c>
      <c r="I15">
        <v>-1.9898397550323799E-2</v>
      </c>
      <c r="J15">
        <v>1.50629953710725E-2</v>
      </c>
      <c r="K15">
        <v>0.18649736505888601</v>
      </c>
      <c r="L15">
        <v>-1.51315158565244E-2</v>
      </c>
      <c r="M15">
        <v>1.32859436294141E-2</v>
      </c>
      <c r="N15">
        <v>0.25474000990586998</v>
      </c>
      <c r="P15" t="str">
        <f t="shared" si="0"/>
        <v/>
      </c>
      <c r="Q15" t="str">
        <f t="shared" si="1"/>
        <v/>
      </c>
      <c r="R15" t="str">
        <f t="shared" si="2"/>
        <v/>
      </c>
      <c r="S15" t="str">
        <f t="shared" si="3"/>
        <v/>
      </c>
    </row>
    <row r="16" spans="1:19" x14ac:dyDescent="0.25">
      <c r="A16">
        <v>15</v>
      </c>
      <c r="B16" t="s">
        <v>34</v>
      </c>
      <c r="C16">
        <v>3.3830697202337301E-3</v>
      </c>
      <c r="D16">
        <v>9.2366028405850705E-4</v>
      </c>
      <c r="E16">
        <v>2.4959271053004401E-4</v>
      </c>
      <c r="F16">
        <v>2.9891550135697298E-3</v>
      </c>
      <c r="G16">
        <v>7.2473976557303201E-4</v>
      </c>
      <c r="H16" s="1">
        <v>3.7161705748025903E-5</v>
      </c>
      <c r="I16">
        <v>3.2377389237770401E-3</v>
      </c>
      <c r="J16">
        <v>9.1762988132086101E-4</v>
      </c>
      <c r="K16">
        <v>4.1812523708484301E-4</v>
      </c>
      <c r="L16">
        <v>2.8463761473026998E-3</v>
      </c>
      <c r="M16">
        <v>7.1359938307662596E-4</v>
      </c>
      <c r="N16" s="1">
        <v>6.6419784954381499E-5</v>
      </c>
      <c r="P16" t="str">
        <f t="shared" si="0"/>
        <v>***</v>
      </c>
      <c r="Q16" t="str">
        <f t="shared" si="1"/>
        <v>***</v>
      </c>
      <c r="R16" t="str">
        <f t="shared" si="2"/>
        <v>***</v>
      </c>
      <c r="S16" t="str">
        <f t="shared" si="3"/>
        <v>***</v>
      </c>
    </row>
    <row r="17" spans="1:19" x14ac:dyDescent="0.25">
      <c r="A17">
        <v>16</v>
      </c>
      <c r="B17" t="s">
        <v>35</v>
      </c>
      <c r="C17" s="1">
        <v>-2.9478474169287501E-5</v>
      </c>
      <c r="D17">
        <v>4.0356182545665901E-4</v>
      </c>
      <c r="E17">
        <v>0.94176971551529798</v>
      </c>
      <c r="F17" s="1">
        <v>-3.8449699217496901E-5</v>
      </c>
      <c r="G17">
        <v>3.67480169307967E-4</v>
      </c>
      <c r="H17">
        <v>0.91666887088904803</v>
      </c>
      <c r="I17">
        <v>-1.2525671396119401E-4</v>
      </c>
      <c r="J17">
        <v>3.9700342731388501E-4</v>
      </c>
      <c r="K17">
        <v>0.75237797304521703</v>
      </c>
      <c r="L17">
        <v>-1.3842111891887801E-4</v>
      </c>
      <c r="M17">
        <v>3.6065893274422298E-4</v>
      </c>
      <c r="N17">
        <v>0.70112623482579906</v>
      </c>
      <c r="P17" t="str">
        <f t="shared" si="0"/>
        <v/>
      </c>
      <c r="Q17" t="str">
        <f t="shared" si="1"/>
        <v/>
      </c>
      <c r="R17" t="str">
        <f t="shared" si="2"/>
        <v/>
      </c>
      <c r="S17" t="str">
        <f t="shared" si="3"/>
        <v/>
      </c>
    </row>
    <row r="18" spans="1:19" x14ac:dyDescent="0.25">
      <c r="A18">
        <v>17</v>
      </c>
      <c r="B18" t="s">
        <v>36</v>
      </c>
      <c r="C18">
        <v>4.8491659598924299E-4</v>
      </c>
      <c r="D18">
        <v>2.5579275495688501E-4</v>
      </c>
      <c r="E18">
        <v>5.79944132318179E-2</v>
      </c>
      <c r="F18">
        <v>7.1611547349422205E-4</v>
      </c>
      <c r="G18">
        <v>2.12147873473725E-4</v>
      </c>
      <c r="H18">
        <v>7.3668658998850105E-4</v>
      </c>
      <c r="I18">
        <v>4.6847064829597899E-4</v>
      </c>
      <c r="J18">
        <v>2.5334139632274998E-4</v>
      </c>
      <c r="K18">
        <v>6.4433646100520603E-2</v>
      </c>
      <c r="L18">
        <v>7.0610263302875898E-4</v>
      </c>
      <c r="M18">
        <v>2.0863625249966901E-4</v>
      </c>
      <c r="N18">
        <v>7.1341346352207595E-4</v>
      </c>
      <c r="P18" t="str">
        <f t="shared" si="0"/>
        <v>^</v>
      </c>
      <c r="Q18" t="str">
        <f t="shared" si="1"/>
        <v>***</v>
      </c>
      <c r="R18" t="str">
        <f t="shared" si="2"/>
        <v>^</v>
      </c>
      <c r="S18" t="str">
        <f t="shared" si="3"/>
        <v>***</v>
      </c>
    </row>
    <row r="19" spans="1:19" x14ac:dyDescent="0.25">
      <c r="A19">
        <v>18</v>
      </c>
      <c r="B19" t="s">
        <v>37</v>
      </c>
      <c r="C19">
        <v>6.6430209731162301E-2</v>
      </c>
      <c r="D19">
        <v>4.5436453561400997E-2</v>
      </c>
      <c r="E19">
        <v>0.14372845682327801</v>
      </c>
      <c r="F19">
        <v>3.97526235343129E-2</v>
      </c>
      <c r="G19">
        <v>3.9707919197514097E-2</v>
      </c>
      <c r="H19">
        <v>0.31676597912117199</v>
      </c>
      <c r="I19">
        <v>5.1059138671154601E-2</v>
      </c>
      <c r="J19">
        <v>4.5050086247233903E-2</v>
      </c>
      <c r="K19">
        <v>0.25705217559726901</v>
      </c>
      <c r="L19">
        <v>2.6695948122412601E-2</v>
      </c>
      <c r="M19">
        <v>3.9163861536437097E-2</v>
      </c>
      <c r="N19">
        <v>0.49546187483878001</v>
      </c>
      <c r="P19" t="str">
        <f t="shared" si="0"/>
        <v/>
      </c>
      <c r="Q19" t="str">
        <f t="shared" si="1"/>
        <v/>
      </c>
      <c r="R19" t="str">
        <f t="shared" si="2"/>
        <v/>
      </c>
      <c r="S19" t="str">
        <f t="shared" si="3"/>
        <v/>
      </c>
    </row>
    <row r="20" spans="1:19" x14ac:dyDescent="0.25">
      <c r="A20">
        <v>19</v>
      </c>
      <c r="B20" t="s">
        <v>38</v>
      </c>
      <c r="C20">
        <v>-3.4608664793120102E-2</v>
      </c>
      <c r="D20">
        <v>7.19237432418596E-2</v>
      </c>
      <c r="E20">
        <v>0.63038464129716199</v>
      </c>
      <c r="F20">
        <v>-3.44239668804854E-2</v>
      </c>
      <c r="G20">
        <v>6.1388761204414201E-2</v>
      </c>
      <c r="H20">
        <v>0.57496554379963505</v>
      </c>
      <c r="I20">
        <v>-2.949975109979E-2</v>
      </c>
      <c r="J20">
        <v>7.1746542116657194E-2</v>
      </c>
      <c r="K20">
        <v>0.68095069096757799</v>
      </c>
      <c r="L20">
        <v>-2.74770066826205E-2</v>
      </c>
      <c r="M20">
        <v>6.0881314155868699E-2</v>
      </c>
      <c r="N20">
        <v>0.65175831705925902</v>
      </c>
      <c r="P20" t="str">
        <f t="shared" si="0"/>
        <v/>
      </c>
      <c r="Q20" t="str">
        <f t="shared" si="1"/>
        <v/>
      </c>
      <c r="R20" t="str">
        <f t="shared" si="2"/>
        <v/>
      </c>
      <c r="S20" t="str">
        <f t="shared" si="3"/>
        <v/>
      </c>
    </row>
    <row r="21" spans="1:19" x14ac:dyDescent="0.25">
      <c r="A21">
        <v>20</v>
      </c>
      <c r="B21" t="s">
        <v>40</v>
      </c>
      <c r="C21">
        <v>-0.233485606460102</v>
      </c>
      <c r="D21">
        <v>6.9993933796098501E-2</v>
      </c>
      <c r="E21">
        <v>8.5055019320490199E-4</v>
      </c>
      <c r="F21">
        <v>-0.19506446788515899</v>
      </c>
      <c r="G21">
        <v>5.5760063439712799E-2</v>
      </c>
      <c r="H21">
        <v>4.6826441643675398E-4</v>
      </c>
      <c r="I21">
        <v>-0.22819736852410799</v>
      </c>
      <c r="J21">
        <v>6.9977865197048003E-2</v>
      </c>
      <c r="K21">
        <v>1.11022557465357E-3</v>
      </c>
      <c r="L21">
        <v>-0.18907042135152399</v>
      </c>
      <c r="M21">
        <v>5.5435104456098901E-2</v>
      </c>
      <c r="N21">
        <v>6.48052997440982E-4</v>
      </c>
      <c r="P21" t="str">
        <f t="shared" si="0"/>
        <v>***</v>
      </c>
      <c r="Q21" t="str">
        <f t="shared" si="1"/>
        <v>***</v>
      </c>
      <c r="R21" t="str">
        <f t="shared" si="2"/>
        <v>**</v>
      </c>
      <c r="S21" t="str">
        <f t="shared" si="3"/>
        <v>***</v>
      </c>
    </row>
    <row r="22" spans="1:19" x14ac:dyDescent="0.25">
      <c r="A22">
        <v>21</v>
      </c>
      <c r="B22" t="s">
        <v>41</v>
      </c>
      <c r="C22">
        <v>-0.24121500095422699</v>
      </c>
      <c r="D22">
        <v>6.2389462666793502E-2</v>
      </c>
      <c r="E22">
        <v>1.10509007579918E-4</v>
      </c>
      <c r="F22">
        <v>-0.19090979049787099</v>
      </c>
      <c r="G22">
        <v>4.9599099264956897E-2</v>
      </c>
      <c r="H22">
        <v>1.18573120555759E-4</v>
      </c>
      <c r="I22">
        <v>-0.220171266027786</v>
      </c>
      <c r="J22">
        <v>6.2075205040277401E-2</v>
      </c>
      <c r="K22">
        <v>3.8987066984585999E-4</v>
      </c>
      <c r="L22">
        <v>-0.17070899456465299</v>
      </c>
      <c r="M22">
        <v>4.8914689802365803E-2</v>
      </c>
      <c r="N22">
        <v>4.8314149602195E-4</v>
      </c>
      <c r="P22" t="str">
        <f t="shared" si="0"/>
        <v>***</v>
      </c>
      <c r="Q22" t="str">
        <f t="shared" si="1"/>
        <v>***</v>
      </c>
      <c r="R22" t="str">
        <f t="shared" si="2"/>
        <v>***</v>
      </c>
      <c r="S22" t="str">
        <f t="shared" si="3"/>
        <v>***</v>
      </c>
    </row>
    <row r="23" spans="1:19" x14ac:dyDescent="0.25">
      <c r="A23">
        <v>22</v>
      </c>
      <c r="B23" t="s">
        <v>39</v>
      </c>
      <c r="C23">
        <v>-0.24792093519813199</v>
      </c>
      <c r="D23">
        <v>6.1367780052099197E-2</v>
      </c>
      <c r="E23" s="1">
        <v>5.3469387535032303E-5</v>
      </c>
      <c r="F23">
        <v>-0.21162630683334499</v>
      </c>
      <c r="G23">
        <v>4.8374468802934202E-2</v>
      </c>
      <c r="H23" s="1">
        <v>1.2157057898262499E-5</v>
      </c>
      <c r="I23">
        <v>-0.23065052294862001</v>
      </c>
      <c r="J23">
        <v>6.1178877519091297E-2</v>
      </c>
      <c r="K23">
        <v>1.63181755693631E-4</v>
      </c>
      <c r="L23">
        <v>-0.193938050995731</v>
      </c>
      <c r="M23">
        <v>4.7869261515379902E-2</v>
      </c>
      <c r="N23" s="1">
        <v>5.0909698483017102E-5</v>
      </c>
      <c r="P23" t="str">
        <f t="shared" si="0"/>
        <v>***</v>
      </c>
      <c r="Q23" t="str">
        <f t="shared" si="1"/>
        <v>***</v>
      </c>
      <c r="R23" t="str">
        <f t="shared" si="2"/>
        <v>***</v>
      </c>
      <c r="S23" t="str">
        <f t="shared" si="3"/>
        <v>***</v>
      </c>
    </row>
    <row r="24" spans="1:19" x14ac:dyDescent="0.25">
      <c r="A24">
        <v>23</v>
      </c>
      <c r="B24" t="s">
        <v>43</v>
      </c>
      <c r="C24">
        <v>-8.9384488217807007E-2</v>
      </c>
      <c r="D24">
        <v>1.5252926621157899E-2</v>
      </c>
      <c r="E24" s="1">
        <v>4.62440075121862E-9</v>
      </c>
      <c r="F24">
        <v>-7.5261135569121895E-2</v>
      </c>
      <c r="G24">
        <v>1.3708616704218E-2</v>
      </c>
      <c r="H24" s="1">
        <v>4.0179600858611502E-8</v>
      </c>
      <c r="I24">
        <v>-9.0754345131095995E-2</v>
      </c>
      <c r="J24">
        <v>1.5185763833370201E-2</v>
      </c>
      <c r="K24" s="1">
        <v>2.2829340640129199E-9</v>
      </c>
      <c r="L24">
        <v>-7.7365720454015602E-2</v>
      </c>
      <c r="M24">
        <v>1.3592350880998499E-2</v>
      </c>
      <c r="N24" s="1">
        <v>1.25664921978236E-8</v>
      </c>
      <c r="P24" t="str">
        <f t="shared" si="0"/>
        <v>***</v>
      </c>
      <c r="Q24" t="str">
        <f t="shared" si="1"/>
        <v>***</v>
      </c>
      <c r="R24" t="str">
        <f t="shared" si="2"/>
        <v>***</v>
      </c>
      <c r="S24" t="str">
        <f t="shared" si="3"/>
        <v>***</v>
      </c>
    </row>
    <row r="25" spans="1:19" x14ac:dyDescent="0.25">
      <c r="A25">
        <v>24</v>
      </c>
      <c r="B25" t="s">
        <v>44</v>
      </c>
      <c r="C25">
        <v>3.7452492402106803E-2</v>
      </c>
      <c r="D25">
        <v>3.34815973792651E-2</v>
      </c>
      <c r="E25">
        <v>0.26331110935508301</v>
      </c>
      <c r="F25">
        <v>3.8435620944996703E-2</v>
      </c>
      <c r="G25">
        <v>3.0516123542843498E-2</v>
      </c>
      <c r="H25">
        <v>0.20784312662628701</v>
      </c>
      <c r="I25">
        <v>3.88406591704323E-2</v>
      </c>
      <c r="J25">
        <v>3.3122608974360201E-2</v>
      </c>
      <c r="K25">
        <v>0.240943072452243</v>
      </c>
      <c r="L25">
        <v>4.0160727563890802E-2</v>
      </c>
      <c r="M25">
        <v>3.0019290085859601E-2</v>
      </c>
      <c r="N25">
        <v>0.18095163509453199</v>
      </c>
      <c r="P25" t="str">
        <f t="shared" si="0"/>
        <v/>
      </c>
      <c r="Q25" t="str">
        <f t="shared" si="1"/>
        <v/>
      </c>
      <c r="R25" t="str">
        <f t="shared" si="2"/>
        <v/>
      </c>
      <c r="S25" t="str">
        <f t="shared" si="3"/>
        <v/>
      </c>
    </row>
    <row r="26" spans="1:19" x14ac:dyDescent="0.25">
      <c r="A26">
        <v>25</v>
      </c>
      <c r="B26" t="s">
        <v>134</v>
      </c>
      <c r="C26">
        <v>0.39739157492667598</v>
      </c>
      <c r="D26">
        <v>0.33547639082602598</v>
      </c>
      <c r="E26">
        <v>0.236191859436025</v>
      </c>
      <c r="F26">
        <v>0.53149390470351998</v>
      </c>
      <c r="G26">
        <v>0.30682456825128201</v>
      </c>
      <c r="H26">
        <v>8.3230773382756404E-2</v>
      </c>
      <c r="I26">
        <v>-7.1115691936406905E-2</v>
      </c>
      <c r="J26">
        <v>4.9748469654906098E-2</v>
      </c>
      <c r="K26">
        <v>0.15285910525230101</v>
      </c>
      <c r="L26">
        <v>-8.1420078017686803E-2</v>
      </c>
      <c r="M26">
        <v>4.5024285597503398E-2</v>
      </c>
      <c r="N26">
        <v>7.0550624202256204E-2</v>
      </c>
      <c r="P26" t="str">
        <f t="shared" si="0"/>
        <v/>
      </c>
      <c r="Q26" t="str">
        <f t="shared" si="1"/>
        <v>^</v>
      </c>
      <c r="R26" t="str">
        <f t="shared" si="2"/>
        <v/>
      </c>
      <c r="S26" t="str">
        <f t="shared" si="3"/>
        <v>^</v>
      </c>
    </row>
    <row r="27" spans="1:19" x14ac:dyDescent="0.25">
      <c r="A27">
        <v>26</v>
      </c>
      <c r="B27" t="s">
        <v>148</v>
      </c>
      <c r="C27">
        <v>-0.22740910301744899</v>
      </c>
      <c r="D27">
        <v>0.39619825533238401</v>
      </c>
      <c r="E27">
        <v>0.56598265317866503</v>
      </c>
      <c r="F27">
        <v>-6.1035641800176399E-2</v>
      </c>
      <c r="G27">
        <v>0.362760300399811</v>
      </c>
      <c r="H27">
        <v>0.86638395885688702</v>
      </c>
      <c r="I27">
        <v>-0.69127779341747297</v>
      </c>
      <c r="J27">
        <v>0.20711664887369499</v>
      </c>
      <c r="K27">
        <v>8.44975754508703E-4</v>
      </c>
      <c r="L27">
        <v>-0.66082053364238702</v>
      </c>
      <c r="M27">
        <v>0.19234545643170201</v>
      </c>
      <c r="N27">
        <v>5.9126041932065201E-4</v>
      </c>
      <c r="P27" t="str">
        <f t="shared" si="0"/>
        <v/>
      </c>
      <c r="Q27" t="str">
        <f t="shared" si="1"/>
        <v/>
      </c>
      <c r="R27" t="str">
        <f t="shared" si="2"/>
        <v>***</v>
      </c>
      <c r="S27" t="str">
        <f t="shared" si="3"/>
        <v>***</v>
      </c>
    </row>
    <row r="28" spans="1:19" x14ac:dyDescent="0.25">
      <c r="A28">
        <v>27</v>
      </c>
      <c r="B28" t="s">
        <v>46</v>
      </c>
      <c r="C28">
        <v>0.117167057038756</v>
      </c>
      <c r="D28">
        <v>0.36034845406810001</v>
      </c>
      <c r="E28">
        <v>0.74506805844245005</v>
      </c>
      <c r="F28">
        <v>0.24134441036985099</v>
      </c>
      <c r="G28">
        <v>0.330407438607768</v>
      </c>
      <c r="H28">
        <v>0.46511831494086397</v>
      </c>
      <c r="I28">
        <v>-0.37033894134620099</v>
      </c>
      <c r="J28">
        <v>0.13485102695970499</v>
      </c>
      <c r="K28">
        <v>6.0274938234906603E-3</v>
      </c>
      <c r="L28">
        <v>-0.38865608216977399</v>
      </c>
      <c r="M28">
        <v>0.12374932209424901</v>
      </c>
      <c r="N28">
        <v>1.6856045796169699E-3</v>
      </c>
      <c r="P28" t="str">
        <f t="shared" si="0"/>
        <v/>
      </c>
      <c r="Q28" t="str">
        <f t="shared" si="1"/>
        <v/>
      </c>
      <c r="R28" t="str">
        <f t="shared" si="2"/>
        <v>**</v>
      </c>
      <c r="S28" t="str">
        <f t="shared" si="3"/>
        <v>**</v>
      </c>
    </row>
    <row r="29" spans="1:19" x14ac:dyDescent="0.25">
      <c r="A29">
        <v>28</v>
      </c>
      <c r="B29" t="s">
        <v>132</v>
      </c>
      <c r="C29">
        <v>0.195173722846126</v>
      </c>
      <c r="D29">
        <v>0.36617530696440898</v>
      </c>
      <c r="E29">
        <v>0.59402926211694196</v>
      </c>
      <c r="F29">
        <v>0.32481290011769998</v>
      </c>
      <c r="G29">
        <v>0.33507257552077202</v>
      </c>
      <c r="H29">
        <v>0.33235525989426901</v>
      </c>
      <c r="I29">
        <v>-0.26742721466172298</v>
      </c>
      <c r="J29">
        <v>0.168498061473245</v>
      </c>
      <c r="K29">
        <v>0.1124847011853</v>
      </c>
      <c r="L29">
        <v>-0.26953435841444301</v>
      </c>
      <c r="M29">
        <v>0.15643005086610301</v>
      </c>
      <c r="N29">
        <v>8.4882304895065805E-2</v>
      </c>
      <c r="P29" t="str">
        <f t="shared" si="0"/>
        <v/>
      </c>
      <c r="Q29" t="str">
        <f t="shared" si="1"/>
        <v/>
      </c>
      <c r="R29" t="str">
        <f t="shared" si="2"/>
        <v/>
      </c>
      <c r="S29" t="str">
        <f t="shared" si="3"/>
        <v>^</v>
      </c>
    </row>
    <row r="30" spans="1:19" x14ac:dyDescent="0.25">
      <c r="A30">
        <v>29</v>
      </c>
      <c r="B30" t="s">
        <v>133</v>
      </c>
      <c r="C30">
        <v>3.8950496380150801E-2</v>
      </c>
      <c r="D30">
        <v>0.36460592188390401</v>
      </c>
      <c r="E30">
        <v>0.91492461792334101</v>
      </c>
      <c r="F30">
        <v>0.26391980735231502</v>
      </c>
      <c r="G30">
        <v>0.334142020998414</v>
      </c>
      <c r="H30">
        <v>0.429619338985685</v>
      </c>
      <c r="I30">
        <v>-0.43657540852023802</v>
      </c>
      <c r="J30">
        <v>0.14543738781743601</v>
      </c>
      <c r="K30">
        <v>2.6837960536895099E-3</v>
      </c>
      <c r="L30">
        <v>-0.34743612777740901</v>
      </c>
      <c r="M30">
        <v>0.13417071771588299</v>
      </c>
      <c r="N30">
        <v>9.6113229334057401E-3</v>
      </c>
      <c r="P30" t="str">
        <f t="shared" si="0"/>
        <v/>
      </c>
      <c r="Q30" t="str">
        <f t="shared" si="1"/>
        <v/>
      </c>
      <c r="R30" t="str">
        <f t="shared" si="2"/>
        <v>**</v>
      </c>
      <c r="S30" t="str">
        <f t="shared" si="3"/>
        <v>**</v>
      </c>
    </row>
    <row r="31" spans="1:19" x14ac:dyDescent="0.25">
      <c r="A31">
        <v>30</v>
      </c>
      <c r="B31" t="s">
        <v>45</v>
      </c>
      <c r="C31">
        <v>0.40766940236563998</v>
      </c>
      <c r="D31">
        <v>0.59480118083869804</v>
      </c>
      <c r="E31">
        <v>0.493099315204507</v>
      </c>
      <c r="F31">
        <v>0.49884202109537601</v>
      </c>
      <c r="G31">
        <v>0.55586947133429399</v>
      </c>
      <c r="H31">
        <v>0.36950094723238303</v>
      </c>
      <c r="I31">
        <v>-7.3275990669860597E-2</v>
      </c>
      <c r="J31">
        <v>0.46927286353122999</v>
      </c>
      <c r="K31">
        <v>0.87591641157223898</v>
      </c>
      <c r="L31">
        <v>-0.15016519877489201</v>
      </c>
      <c r="M31">
        <v>0.45007661228420098</v>
      </c>
      <c r="N31">
        <v>0.738648484131875</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-9.6239808081636E-2</v>
      </c>
      <c r="D32">
        <v>0.12716929344164099</v>
      </c>
      <c r="E32">
        <v>0.44917870749087102</v>
      </c>
      <c r="F32">
        <v>-3.2278320840189098E-2</v>
      </c>
      <c r="G32">
        <v>0.11605016306954</v>
      </c>
      <c r="H32">
        <v>0.78090404127712798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54</v>
      </c>
      <c r="C33">
        <v>0.343380445710604</v>
      </c>
      <c r="D33">
        <v>0.39384007702558099</v>
      </c>
      <c r="E33">
        <v>0.38327501006681602</v>
      </c>
      <c r="F33">
        <v>0.37521013384358498</v>
      </c>
      <c r="G33">
        <v>0.35853709243707599</v>
      </c>
      <c r="H33">
        <v>0.295328872153588</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0.48978875904055003</v>
      </c>
      <c r="D34">
        <v>0.31783772238413999</v>
      </c>
      <c r="E34">
        <v>0.12331615130864799</v>
      </c>
      <c r="F34">
        <v>0.43914602148939103</v>
      </c>
      <c r="G34">
        <v>0.28762595475681402</v>
      </c>
      <c r="H34">
        <v>0.126811863948255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0.41608500063271198</v>
      </c>
      <c r="D35">
        <v>0.35065854069525998</v>
      </c>
      <c r="E35">
        <v>0.23539266531358299</v>
      </c>
      <c r="F35">
        <v>0.36305229217361301</v>
      </c>
      <c r="G35">
        <v>0.317236934688993</v>
      </c>
      <c r="H35">
        <v>0.252449498592768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0.53758841172049998</v>
      </c>
      <c r="D36">
        <v>0.33284859367615699</v>
      </c>
      <c r="E36">
        <v>0.106286017384637</v>
      </c>
      <c r="F36">
        <v>0.51949075979239401</v>
      </c>
      <c r="G36">
        <v>0.30245528469130101</v>
      </c>
      <c r="H36">
        <v>8.58734851182021E-2</v>
      </c>
      <c r="I36" t="s">
        <v>173</v>
      </c>
      <c r="J36" t="s">
        <v>173</v>
      </c>
      <c r="K36" t="s">
        <v>173</v>
      </c>
      <c r="L36" t="s">
        <v>173</v>
      </c>
      <c r="M36" t="s">
        <v>173</v>
      </c>
      <c r="N36" t="s">
        <v>173</v>
      </c>
      <c r="P36" t="str">
        <f t="shared" si="4"/>
        <v/>
      </c>
      <c r="Q36" t="str">
        <f t="shared" si="5"/>
        <v>^</v>
      </c>
      <c r="R36" t="str">
        <f t="shared" si="6"/>
        <v/>
      </c>
      <c r="S36" t="str">
        <f t="shared" si="7"/>
        <v/>
      </c>
    </row>
    <row r="37" spans="1:19" x14ac:dyDescent="0.25">
      <c r="A37">
        <v>36</v>
      </c>
      <c r="B37" t="s">
        <v>47</v>
      </c>
      <c r="C37">
        <v>0.65805518622749903</v>
      </c>
      <c r="D37">
        <v>0.36114173694868701</v>
      </c>
      <c r="E37">
        <v>6.8431905292888506E-2</v>
      </c>
      <c r="F37">
        <v>0.65721507711734195</v>
      </c>
      <c r="G37">
        <v>0.32825466454836699</v>
      </c>
      <c r="H37">
        <v>4.5268601189350798E-2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65</v>
      </c>
      <c r="C38">
        <v>0.53530258206949199</v>
      </c>
      <c r="D38">
        <v>0.33856930921782402</v>
      </c>
      <c r="E38">
        <v>0.11386149012412899</v>
      </c>
      <c r="F38">
        <v>0.493369837172283</v>
      </c>
      <c r="G38">
        <v>0.30679323979807799</v>
      </c>
      <c r="H38">
        <v>0.107802124794938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60</v>
      </c>
      <c r="C39">
        <v>0.51862899990058997</v>
      </c>
      <c r="D39">
        <v>0.37548929009802001</v>
      </c>
      <c r="E39">
        <v>0.16721486139359601</v>
      </c>
      <c r="F39">
        <v>0.53170819039546902</v>
      </c>
      <c r="G39">
        <v>0.34243716596500401</v>
      </c>
      <c r="H39">
        <v>0.120490632550746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61</v>
      </c>
      <c r="C40">
        <v>0.45266455152964202</v>
      </c>
      <c r="D40">
        <v>0.32100556939258801</v>
      </c>
      <c r="E40">
        <v>0.15849673152070201</v>
      </c>
      <c r="F40">
        <v>0.47703472783420497</v>
      </c>
      <c r="G40">
        <v>0.291325693590338</v>
      </c>
      <c r="H40">
        <v>0.101533990615213</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0.28704305357259602</v>
      </c>
      <c r="D41">
        <v>0.32806462555247601</v>
      </c>
      <c r="E41">
        <v>0.38159628616090602</v>
      </c>
      <c r="F41">
        <v>0.26376207008541203</v>
      </c>
      <c r="G41">
        <v>0.296190787815444</v>
      </c>
      <c r="H41">
        <v>0.37318990575618</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67</v>
      </c>
      <c r="C42">
        <v>0.51604588083728697</v>
      </c>
      <c r="D42">
        <v>0.319380389073676</v>
      </c>
      <c r="E42">
        <v>0.106143623670788</v>
      </c>
      <c r="F42">
        <v>0.50075706622820304</v>
      </c>
      <c r="G42">
        <v>0.28997237266005599</v>
      </c>
      <c r="H42">
        <v>8.4183285476015002E-2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66</v>
      </c>
      <c r="C43">
        <v>0.50777353602960296</v>
      </c>
      <c r="D43">
        <v>0.32737054750591899</v>
      </c>
      <c r="E43">
        <v>0.120885714126775</v>
      </c>
      <c r="F43">
        <v>0.47645682314947801</v>
      </c>
      <c r="G43">
        <v>0.29604654977752098</v>
      </c>
      <c r="H43">
        <v>0.10752926997614801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49</v>
      </c>
      <c r="C44">
        <v>0.37977442119410998</v>
      </c>
      <c r="D44">
        <v>0.40527138265340601</v>
      </c>
      <c r="E44">
        <v>0.34871396397288901</v>
      </c>
      <c r="F44">
        <v>0.34160397344135202</v>
      </c>
      <c r="G44">
        <v>0.36543000086592797</v>
      </c>
      <c r="H44">
        <v>0.34989136741822602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55</v>
      </c>
      <c r="C45">
        <v>0.69385405354931595</v>
      </c>
      <c r="D45">
        <v>0.40710610417933801</v>
      </c>
      <c r="E45">
        <v>8.8314451009442199E-2</v>
      </c>
      <c r="F45">
        <v>0.679847851698271</v>
      </c>
      <c r="G45">
        <v>0.36508234081381902</v>
      </c>
      <c r="H45">
        <v>6.2578178652300406E-2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50</v>
      </c>
      <c r="C46">
        <v>-2.3761102294407799E-2</v>
      </c>
      <c r="D46">
        <v>0.38940991970186101</v>
      </c>
      <c r="E46">
        <v>0.95134469424579904</v>
      </c>
      <c r="F46">
        <v>3.03942445466614E-3</v>
      </c>
      <c r="G46">
        <v>0.35436731540348798</v>
      </c>
      <c r="H46">
        <v>0.99315659202508599</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57</v>
      </c>
      <c r="C47">
        <v>0.32036095302295398</v>
      </c>
      <c r="D47">
        <v>0.39655926226587701</v>
      </c>
      <c r="E47">
        <v>0.41917613477981702</v>
      </c>
      <c r="F47">
        <v>0.353040265986718</v>
      </c>
      <c r="G47">
        <v>0.36284364912971201</v>
      </c>
      <c r="H47">
        <v>0.330562348844745</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52</v>
      </c>
      <c r="C48">
        <v>-3.5018503445937599E-2</v>
      </c>
      <c r="D48">
        <v>0.56144851328754397</v>
      </c>
      <c r="E48">
        <v>0.95026682380724403</v>
      </c>
      <c r="F48">
        <v>9.3098173957234104E-2</v>
      </c>
      <c r="G48">
        <v>0.51255347196352097</v>
      </c>
      <c r="H48">
        <v>0.85586837720404196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48</v>
      </c>
      <c r="C49">
        <v>-0.28545877056704799</v>
      </c>
      <c r="D49">
        <v>0.67122354554539398</v>
      </c>
      <c r="E49">
        <v>0.67063167977037197</v>
      </c>
      <c r="F49">
        <v>-0.26626650767232202</v>
      </c>
      <c r="G49">
        <v>0.58288116248289301</v>
      </c>
      <c r="H49">
        <v>0.64780692211274904</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0.111674030295122</v>
      </c>
      <c r="D50">
        <v>0.718304154427583</v>
      </c>
      <c r="E50">
        <v>0.87645158930229905</v>
      </c>
      <c r="F50">
        <v>6.9120873368634206E-2</v>
      </c>
      <c r="G50">
        <v>0.64739528650787403</v>
      </c>
      <c r="H50">
        <v>0.91497331228988998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0.56252288007473095</v>
      </c>
      <c r="D51">
        <v>0.61213221147235397</v>
      </c>
      <c r="E51">
        <v>0.35811832079066902</v>
      </c>
      <c r="F51">
        <v>0.46653989443003901</v>
      </c>
      <c r="G51">
        <v>0.583735340328981</v>
      </c>
      <c r="H51">
        <v>0.424155968688461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56</v>
      </c>
      <c r="C52">
        <v>0.67859347134594195</v>
      </c>
      <c r="D52">
        <v>0.47034373725571899</v>
      </c>
      <c r="E52">
        <v>0.14908788642569701</v>
      </c>
      <c r="F52">
        <v>0.70589700686913004</v>
      </c>
      <c r="G52">
        <v>0.429059792869387</v>
      </c>
      <c r="H52">
        <v>9.9924808741912202E-2</v>
      </c>
      <c r="I52" t="s">
        <v>173</v>
      </c>
      <c r="J52" t="s">
        <v>173</v>
      </c>
      <c r="K52" t="s">
        <v>173</v>
      </c>
      <c r="L52" t="s">
        <v>173</v>
      </c>
      <c r="M52" t="s">
        <v>173</v>
      </c>
      <c r="N52" t="s">
        <v>173</v>
      </c>
      <c r="P52" t="str">
        <f t="shared" si="4"/>
        <v/>
      </c>
      <c r="Q52" t="str">
        <f t="shared" si="5"/>
        <v>^</v>
      </c>
      <c r="R52" t="str">
        <f t="shared" si="6"/>
        <v/>
      </c>
      <c r="S52" t="str">
        <f t="shared" si="7"/>
        <v/>
      </c>
    </row>
    <row r="53" spans="1:19" x14ac:dyDescent="0.25">
      <c r="A53">
        <v>52</v>
      </c>
      <c r="B53" t="s">
        <v>53</v>
      </c>
      <c r="C53">
        <v>-0.338814607664705</v>
      </c>
      <c r="D53">
        <v>0.69129099010858497</v>
      </c>
      <c r="E53">
        <v>0.62404994074484199</v>
      </c>
      <c r="F53">
        <v>-0.303187160821141</v>
      </c>
      <c r="G53">
        <v>0.64620993631931201</v>
      </c>
      <c r="H53">
        <v>0.63894276849954401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71</v>
      </c>
      <c r="C54">
        <v>-0.70243133714963202</v>
      </c>
      <c r="D54">
        <v>0.49194733146884201</v>
      </c>
      <c r="E54">
        <v>0.15333249798617299</v>
      </c>
      <c r="F54">
        <v>-0.870865027391173</v>
      </c>
      <c r="G54">
        <v>0.44717634767556202</v>
      </c>
      <c r="H54">
        <v>5.1477741874529699E-2</v>
      </c>
      <c r="I54" t="s">
        <v>173</v>
      </c>
      <c r="J54" t="s">
        <v>173</v>
      </c>
      <c r="K54" t="s">
        <v>173</v>
      </c>
      <c r="L54" t="s">
        <v>173</v>
      </c>
      <c r="M54" t="s">
        <v>173</v>
      </c>
      <c r="N54" t="s">
        <v>173</v>
      </c>
      <c r="P54" t="str">
        <f t="shared" si="4"/>
        <v/>
      </c>
      <c r="Q54" t="str">
        <f t="shared" si="5"/>
        <v>^</v>
      </c>
      <c r="R54" t="str">
        <f t="shared" si="6"/>
        <v/>
      </c>
      <c r="S54" t="str">
        <f t="shared" si="7"/>
        <v/>
      </c>
    </row>
    <row r="55" spans="1:19" x14ac:dyDescent="0.25">
      <c r="A55">
        <v>54</v>
      </c>
      <c r="B55" t="s">
        <v>82</v>
      </c>
      <c r="C55">
        <v>-0.96152297599590997</v>
      </c>
      <c r="D55">
        <v>0.48793190072186099</v>
      </c>
      <c r="E55">
        <v>4.8768620847888598E-2</v>
      </c>
      <c r="F55">
        <v>-1.10881145087671</v>
      </c>
      <c r="G55">
        <v>0.44568481672167798</v>
      </c>
      <c r="H55">
        <v>1.2850618634246301E-2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70</v>
      </c>
      <c r="C56">
        <v>-0.90839017615433204</v>
      </c>
      <c r="D56">
        <v>0.480687904405741</v>
      </c>
      <c r="E56">
        <v>5.8788561837277202E-2</v>
      </c>
      <c r="F56">
        <v>-1.0079668616278299</v>
      </c>
      <c r="G56">
        <v>0.43702918534150198</v>
      </c>
      <c r="H56">
        <v>2.1087940904221801E-2</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78</v>
      </c>
      <c r="C57">
        <v>-0.86331573698684705</v>
      </c>
      <c r="D57">
        <v>0.45330757235559699</v>
      </c>
      <c r="E57">
        <v>5.6847546391730099E-2</v>
      </c>
      <c r="F57">
        <v>-0.942010640635355</v>
      </c>
      <c r="G57">
        <v>0.41142839226466799</v>
      </c>
      <c r="H57">
        <v>2.2043923581745499E-2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72</v>
      </c>
      <c r="C58">
        <v>-0.89665409419130004</v>
      </c>
      <c r="D58">
        <v>0.46485943134352498</v>
      </c>
      <c r="E58">
        <v>5.3746820584430297E-2</v>
      </c>
      <c r="F58">
        <v>-1.0193082056596301</v>
      </c>
      <c r="G58">
        <v>0.42384332873741698</v>
      </c>
      <c r="H58">
        <v>1.6176120555763202E-2</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68</v>
      </c>
      <c r="C59">
        <v>-0.89574925908567704</v>
      </c>
      <c r="D59">
        <v>0.60349024253830097</v>
      </c>
      <c r="E59">
        <v>0.13773431911818801</v>
      </c>
      <c r="F59">
        <v>-1.02222660260325</v>
      </c>
      <c r="G59">
        <v>0.55351238424094495</v>
      </c>
      <c r="H59">
        <v>6.4776149863489493E-2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75</v>
      </c>
      <c r="C60">
        <v>-0.91698385108485403</v>
      </c>
      <c r="D60">
        <v>0.49724912931119603</v>
      </c>
      <c r="E60">
        <v>6.5166595362175603E-2</v>
      </c>
      <c r="F60">
        <v>-1.12020649253347</v>
      </c>
      <c r="G60">
        <v>0.45525593956676402</v>
      </c>
      <c r="H60">
        <v>1.38701746724357E-2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79</v>
      </c>
      <c r="C61">
        <v>-0.99219004849047898</v>
      </c>
      <c r="D61">
        <v>0.45884726199497899</v>
      </c>
      <c r="E61">
        <v>3.0590927871656199E-2</v>
      </c>
      <c r="F61">
        <v>-1.1462178228030699</v>
      </c>
      <c r="G61">
        <v>0.41844603859309298</v>
      </c>
      <c r="H61">
        <v>6.1584223385619903E-3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74</v>
      </c>
      <c r="C62">
        <v>-0.82098903568352799</v>
      </c>
      <c r="D62">
        <v>0.46480411281619999</v>
      </c>
      <c r="E62">
        <v>7.7343536219168105E-2</v>
      </c>
      <c r="F62">
        <v>-0.965828049065104</v>
      </c>
      <c r="G62">
        <v>0.42510999510102099</v>
      </c>
      <c r="H62">
        <v>2.3089616318920501E-2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81</v>
      </c>
      <c r="C63">
        <v>-0.96983761301190197</v>
      </c>
      <c r="D63">
        <v>0.474694660191531</v>
      </c>
      <c r="E63">
        <v>4.1044843280650702E-2</v>
      </c>
      <c r="F63">
        <v>-1.1622820407084</v>
      </c>
      <c r="G63">
        <v>0.43211751013389199</v>
      </c>
      <c r="H63">
        <v>7.1508556015672702E-3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84</v>
      </c>
      <c r="C64">
        <v>-0.95935360615837695</v>
      </c>
      <c r="D64">
        <v>0.48358135490684201</v>
      </c>
      <c r="E64">
        <v>4.7272394724519502E-2</v>
      </c>
      <c r="F64">
        <v>-1.12798312134004</v>
      </c>
      <c r="G64">
        <v>0.441269120939348</v>
      </c>
      <c r="H64">
        <v>1.0581469904284799E-2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-1.0120018086501601</v>
      </c>
      <c r="D65">
        <v>0.46439329827952802</v>
      </c>
      <c r="E65">
        <v>2.9317464244076299E-2</v>
      </c>
      <c r="F65">
        <v>-1.1298820084952601</v>
      </c>
      <c r="G65">
        <v>0.42266318341897302</v>
      </c>
      <c r="H65">
        <v>7.51214879709878E-3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-1.16670545723446</v>
      </c>
      <c r="D66">
        <v>0.57971599651276096</v>
      </c>
      <c r="E66">
        <v>4.4162349668588598E-2</v>
      </c>
      <c r="F66">
        <v>-1.20979633189536</v>
      </c>
      <c r="G66">
        <v>0.53473729382007895</v>
      </c>
      <c r="H66">
        <v>2.3671930024513101E-2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-0.89862720726062495</v>
      </c>
      <c r="D67">
        <v>0.54716027912418297</v>
      </c>
      <c r="E67">
        <v>0.100518049769802</v>
      </c>
      <c r="F67">
        <v>-1.02018928970308</v>
      </c>
      <c r="G67">
        <v>0.50127364430849897</v>
      </c>
      <c r="H67">
        <v>4.1831321141558298E-2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73</v>
      </c>
      <c r="C68">
        <v>-0.60486283837708299</v>
      </c>
      <c r="D68">
        <v>0.65648848939964199</v>
      </c>
      <c r="E68">
        <v>0.35686202511853199</v>
      </c>
      <c r="F68">
        <v>-0.59407208218191299</v>
      </c>
      <c r="G68">
        <v>0.59910438749886596</v>
      </c>
      <c r="H68">
        <v>0.32139254956003599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-0.37936277952248998</v>
      </c>
      <c r="D69">
        <v>0.91142876465409395</v>
      </c>
      <c r="E69">
        <v>0.67724268480467298</v>
      </c>
      <c r="F69">
        <v>-0.39430881997165201</v>
      </c>
      <c r="G69">
        <v>0.835857560923427</v>
      </c>
      <c r="H69">
        <v>0.63711120862168702</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69</v>
      </c>
      <c r="C70">
        <v>-1.1497682069919499</v>
      </c>
      <c r="D70">
        <v>0.66822592571384498</v>
      </c>
      <c r="E70">
        <v>8.5318357630146405E-2</v>
      </c>
      <c r="F70">
        <v>-1.1718845277749299</v>
      </c>
      <c r="G70">
        <v>0.62872137563828601</v>
      </c>
      <c r="H70">
        <v>6.2333345938113502E-2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506</v>
      </c>
      <c r="C71">
        <v>-5.5534494606696801E-2</v>
      </c>
      <c r="D71">
        <v>5.6022469708893401E-2</v>
      </c>
      <c r="E71">
        <v>0.32154416350817999</v>
      </c>
      <c r="F71">
        <v>-3.1648974232238197E-2</v>
      </c>
      <c r="G71">
        <v>4.9346800822444699E-2</v>
      </c>
      <c r="H71">
        <v>0.52128999891391303</v>
      </c>
      <c r="I71">
        <v>-5.3657066517115701E-2</v>
      </c>
      <c r="J71">
        <v>5.5568014215030499E-2</v>
      </c>
      <c r="K71">
        <v>0.33423904242857899</v>
      </c>
      <c r="L71">
        <v>-2.89322592874794E-2</v>
      </c>
      <c r="M71">
        <v>4.8742710213346203E-2</v>
      </c>
      <c r="N71">
        <v>0.55279908159493596</v>
      </c>
      <c r="P71" t="str">
        <f t="shared" si="4"/>
        <v/>
      </c>
      <c r="Q71" t="str">
        <f t="shared" si="5"/>
        <v/>
      </c>
      <c r="R71" t="str">
        <f t="shared" si="6"/>
        <v/>
      </c>
      <c r="S71" t="str">
        <f t="shared" si="7"/>
        <v/>
      </c>
    </row>
    <row r="72" spans="1:19" x14ac:dyDescent="0.25">
      <c r="B72" t="s">
        <v>507</v>
      </c>
      <c r="C72">
        <v>1.00533048915134E-2</v>
      </c>
      <c r="D72">
        <v>5.9231926247537897E-2</v>
      </c>
      <c r="E72">
        <v>0.86522420525501897</v>
      </c>
      <c r="F72">
        <v>-7.8238716940419607E-3</v>
      </c>
      <c r="G72">
        <v>5.0855172774696797E-2</v>
      </c>
      <c r="H72">
        <v>0.87773105763484505</v>
      </c>
      <c r="I72">
        <v>1.6815522524224798E-2</v>
      </c>
      <c r="J72">
        <v>5.9139912595254598E-2</v>
      </c>
      <c r="K72">
        <v>0.77615398414579595</v>
      </c>
      <c r="L72" s="1">
        <v>-6.5269877633807304E-5</v>
      </c>
      <c r="M72">
        <v>5.0704457118820302E-2</v>
      </c>
      <c r="N72">
        <v>0.99897291448866199</v>
      </c>
      <c r="P72" t="str">
        <f t="shared" si="4"/>
        <v/>
      </c>
      <c r="Q72" t="str">
        <f t="shared" si="5"/>
        <v/>
      </c>
      <c r="R72" t="str">
        <f t="shared" si="6"/>
        <v/>
      </c>
      <c r="S72" t="str">
        <f t="shared" si="7"/>
        <v/>
      </c>
    </row>
    <row r="73" spans="1:19" x14ac:dyDescent="0.25">
      <c r="B73" t="s">
        <v>508</v>
      </c>
      <c r="C73">
        <v>-8.8566759880022897E-2</v>
      </c>
      <c r="D73">
        <v>5.5223928680930602E-2</v>
      </c>
      <c r="E73">
        <v>0.10876364248591899</v>
      </c>
      <c r="F73">
        <v>-7.3033440324197396E-2</v>
      </c>
      <c r="G73">
        <v>4.94026858364374E-2</v>
      </c>
      <c r="H73">
        <v>0.13931964611881301</v>
      </c>
      <c r="I73">
        <v>-8.4954411194270302E-2</v>
      </c>
      <c r="J73">
        <v>5.4921573699469102E-2</v>
      </c>
      <c r="K73">
        <v>0.121903921965222</v>
      </c>
      <c r="L73">
        <v>-7.0726080496214497E-2</v>
      </c>
      <c r="M73">
        <v>4.8995510965818098E-2</v>
      </c>
      <c r="N73">
        <v>0.148873580131481</v>
      </c>
      <c r="P73" t="str">
        <f t="shared" si="4"/>
        <v/>
      </c>
      <c r="Q73" t="str">
        <f t="shared" si="5"/>
        <v/>
      </c>
      <c r="R73" t="str">
        <f t="shared" si="6"/>
        <v/>
      </c>
      <c r="S73"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-0.156983181540469</v>
      </c>
      <c r="D2">
        <v>0.16200755366351</v>
      </c>
      <c r="E2">
        <v>0.33255177354826698</v>
      </c>
      <c r="F2">
        <v>-0.20016664325026401</v>
      </c>
      <c r="G2">
        <v>0.143643461863175</v>
      </c>
      <c r="H2">
        <v>0.16346974076543</v>
      </c>
      <c r="I2">
        <v>-0.14517772563342499</v>
      </c>
      <c r="J2">
        <v>0.160737313267723</v>
      </c>
      <c r="K2">
        <v>0.36642047000087202</v>
      </c>
      <c r="L2">
        <v>-0.196957942097365</v>
      </c>
      <c r="M2">
        <v>0.14188367543376401</v>
      </c>
      <c r="N2">
        <v>0.165086829229387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-1.26123617512757E-2</v>
      </c>
      <c r="D3">
        <v>5.74630127574235E-2</v>
      </c>
      <c r="E3">
        <v>0.82627101087426003</v>
      </c>
      <c r="F3">
        <v>-4.3013155133207201E-3</v>
      </c>
      <c r="G3">
        <v>5.02026555311883E-2</v>
      </c>
      <c r="H3">
        <v>0.93172156162320696</v>
      </c>
      <c r="I3">
        <v>-2.2923757356681101E-2</v>
      </c>
      <c r="J3">
        <v>5.6821938372588601E-2</v>
      </c>
      <c r="K3">
        <v>0.68663084957172105</v>
      </c>
      <c r="L3">
        <v>-1.4468293636070601E-2</v>
      </c>
      <c r="M3">
        <v>4.9518540453452199E-2</v>
      </c>
      <c r="N3">
        <v>0.77014951989862601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-0.16669323554792401</v>
      </c>
      <c r="D4">
        <v>6.6672088187966702E-2</v>
      </c>
      <c r="E4">
        <v>1.2412488911781599E-2</v>
      </c>
      <c r="F4">
        <v>-0.142459224447467</v>
      </c>
      <c r="G4">
        <v>5.6519031312923497E-2</v>
      </c>
      <c r="H4">
        <v>1.17170529468933E-2</v>
      </c>
      <c r="I4">
        <v>-0.16661507274749199</v>
      </c>
      <c r="J4">
        <v>6.5981738531523906E-2</v>
      </c>
      <c r="K4">
        <v>1.15642502606453E-2</v>
      </c>
      <c r="L4">
        <v>-0.145252152354234</v>
      </c>
      <c r="M4">
        <v>5.5686348313547102E-2</v>
      </c>
      <c r="N4">
        <v>9.0967152388160798E-3</v>
      </c>
      <c r="P4" t="str">
        <f t="shared" si="0"/>
        <v>*</v>
      </c>
      <c r="Q4" t="str">
        <f t="shared" si="1"/>
        <v>*</v>
      </c>
      <c r="R4" t="str">
        <f t="shared" si="2"/>
        <v>*</v>
      </c>
      <c r="S4" t="str">
        <f t="shared" si="3"/>
        <v>**</v>
      </c>
    </row>
    <row r="5" spans="1:19" x14ac:dyDescent="0.25">
      <c r="A5">
        <v>4</v>
      </c>
      <c r="B5" t="s">
        <v>127</v>
      </c>
      <c r="C5">
        <v>0.12968863544267101</v>
      </c>
      <c r="D5">
        <v>5.4823834292338502E-2</v>
      </c>
      <c r="E5">
        <v>1.80032108054952E-2</v>
      </c>
      <c r="F5">
        <v>0.11259595959211</v>
      </c>
      <c r="G5">
        <v>4.3786036600998002E-2</v>
      </c>
      <c r="H5">
        <v>1.0125790353075601E-2</v>
      </c>
      <c r="I5">
        <v>9.6123369976595499E-2</v>
      </c>
      <c r="J5">
        <v>5.2419947854394203E-2</v>
      </c>
      <c r="K5">
        <v>6.6695955828574502E-2</v>
      </c>
      <c r="L5">
        <v>8.1613800925447899E-2</v>
      </c>
      <c r="M5">
        <v>4.1397634949909702E-2</v>
      </c>
      <c r="N5">
        <v>4.8671230054042197E-2</v>
      </c>
      <c r="P5" t="str">
        <f t="shared" si="0"/>
        <v>*</v>
      </c>
      <c r="Q5" t="str">
        <f t="shared" si="1"/>
        <v>*</v>
      </c>
      <c r="R5" t="str">
        <f t="shared" si="2"/>
        <v>^</v>
      </c>
      <c r="S5" t="str">
        <f t="shared" si="3"/>
        <v>*</v>
      </c>
    </row>
    <row r="6" spans="1:19" x14ac:dyDescent="0.25">
      <c r="A6">
        <v>5</v>
      </c>
      <c r="B6" t="s">
        <v>25</v>
      </c>
      <c r="C6">
        <v>6.5917449153474195E-2</v>
      </c>
      <c r="D6">
        <v>6.5310339508300397E-2</v>
      </c>
      <c r="E6">
        <v>0.31283281000484597</v>
      </c>
      <c r="F6">
        <v>5.7137674496265299E-2</v>
      </c>
      <c r="G6">
        <v>5.5040183799812799E-2</v>
      </c>
      <c r="H6">
        <v>0.29921961353474003</v>
      </c>
      <c r="I6">
        <v>6.0115917237991E-2</v>
      </c>
      <c r="J6">
        <v>6.4455947399767302E-2</v>
      </c>
      <c r="K6">
        <v>0.35099207143838201</v>
      </c>
      <c r="L6">
        <v>5.9484523124371601E-2</v>
      </c>
      <c r="M6">
        <v>5.4226759242970199E-2</v>
      </c>
      <c r="N6">
        <v>0.27265938361661202</v>
      </c>
      <c r="P6" t="str">
        <f t="shared" si="0"/>
        <v/>
      </c>
      <c r="Q6" t="str">
        <f t="shared" si="1"/>
        <v/>
      </c>
      <c r="R6" t="str">
        <f t="shared" si="2"/>
        <v/>
      </c>
      <c r="S6" t="str">
        <f t="shared" si="3"/>
        <v/>
      </c>
    </row>
    <row r="7" spans="1:19" x14ac:dyDescent="0.25">
      <c r="A7">
        <v>6</v>
      </c>
      <c r="B7" t="s">
        <v>26</v>
      </c>
      <c r="C7">
        <v>8.1137980994596695E-2</v>
      </c>
      <c r="D7">
        <v>0.121184056311434</v>
      </c>
      <c r="E7">
        <v>0.50314892700470903</v>
      </c>
      <c r="F7">
        <v>0.129131810787112</v>
      </c>
      <c r="G7">
        <v>0.105557898493784</v>
      </c>
      <c r="H7">
        <v>0.22120627221866401</v>
      </c>
      <c r="I7">
        <v>6.17500357484147E-2</v>
      </c>
      <c r="J7">
        <v>0.11922729770455</v>
      </c>
      <c r="K7">
        <v>0.60451506028775503</v>
      </c>
      <c r="L7">
        <v>0.104632537581603</v>
      </c>
      <c r="M7">
        <v>0.103273013203059</v>
      </c>
      <c r="N7">
        <v>0.31098165501694103</v>
      </c>
      <c r="P7" t="str">
        <f t="shared" si="0"/>
        <v/>
      </c>
      <c r="Q7" t="str">
        <f t="shared" si="1"/>
        <v/>
      </c>
      <c r="R7" t="str">
        <f t="shared" si="2"/>
        <v/>
      </c>
      <c r="S7" t="str">
        <f t="shared" si="3"/>
        <v/>
      </c>
    </row>
    <row r="8" spans="1:19" x14ac:dyDescent="0.25">
      <c r="A8">
        <v>7</v>
      </c>
      <c r="B8" t="s">
        <v>30</v>
      </c>
      <c r="C8">
        <v>1.28335197135935E-2</v>
      </c>
      <c r="D8">
        <v>6.8573723614747201E-2</v>
      </c>
      <c r="E8">
        <v>0.85154362841020204</v>
      </c>
      <c r="F8">
        <v>1.8962393556900301E-2</v>
      </c>
      <c r="G8">
        <v>5.7252880113104802E-2</v>
      </c>
      <c r="H8">
        <v>0.74049025849119099</v>
      </c>
      <c r="I8">
        <v>-5.2787120997983897E-3</v>
      </c>
      <c r="J8">
        <v>6.7600871870624801E-2</v>
      </c>
      <c r="K8">
        <v>0.93775928563263899</v>
      </c>
      <c r="L8">
        <v>-2.0816325105152099E-3</v>
      </c>
      <c r="M8">
        <v>5.6295386653957197E-2</v>
      </c>
      <c r="N8">
        <v>0.97050337288956401</v>
      </c>
      <c r="P8" t="str">
        <f t="shared" si="0"/>
        <v/>
      </c>
      <c r="Q8" t="str">
        <f t="shared" si="1"/>
        <v/>
      </c>
      <c r="R8" t="str">
        <f t="shared" si="2"/>
        <v/>
      </c>
      <c r="S8" t="str">
        <f t="shared" si="3"/>
        <v/>
      </c>
    </row>
    <row r="9" spans="1:19" x14ac:dyDescent="0.25">
      <c r="A9">
        <v>8</v>
      </c>
      <c r="B9" t="s">
        <v>27</v>
      </c>
      <c r="C9">
        <v>-6.9152363391933397E-2</v>
      </c>
      <c r="D9">
        <v>0.12198436435933301</v>
      </c>
      <c r="E9">
        <v>0.57078531443686797</v>
      </c>
      <c r="F9">
        <v>-5.4099918426418099E-2</v>
      </c>
      <c r="G9">
        <v>0.104832230090916</v>
      </c>
      <c r="H9">
        <v>0.60581118648110899</v>
      </c>
      <c r="I9">
        <v>-0.10560914996113099</v>
      </c>
      <c r="J9">
        <v>0.117899768182904</v>
      </c>
      <c r="K9">
        <v>0.370384339394839</v>
      </c>
      <c r="L9">
        <v>-9.3888913051126496E-2</v>
      </c>
      <c r="M9">
        <v>0.10040413137660099</v>
      </c>
      <c r="N9">
        <v>0.34973158399052701</v>
      </c>
      <c r="P9" t="str">
        <f t="shared" si="0"/>
        <v/>
      </c>
      <c r="Q9" t="str">
        <f t="shared" si="1"/>
        <v/>
      </c>
      <c r="R9" t="str">
        <f t="shared" si="2"/>
        <v/>
      </c>
      <c r="S9" t="str">
        <f t="shared" si="3"/>
        <v/>
      </c>
    </row>
    <row r="10" spans="1:19" x14ac:dyDescent="0.25">
      <c r="A10">
        <v>9</v>
      </c>
      <c r="B10" t="s">
        <v>29</v>
      </c>
      <c r="C10">
        <v>-8.9679644169809905E-2</v>
      </c>
      <c r="D10">
        <v>6.2682382678708598E-2</v>
      </c>
      <c r="E10">
        <v>0.152516399540225</v>
      </c>
      <c r="F10">
        <v>-7.3422357314710501E-2</v>
      </c>
      <c r="G10">
        <v>5.2230171570526999E-2</v>
      </c>
      <c r="H10">
        <v>0.159799547690578</v>
      </c>
      <c r="I10">
        <v>-0.10182473014636199</v>
      </c>
      <c r="J10">
        <v>6.20917752951851E-2</v>
      </c>
      <c r="K10">
        <v>0.101024527969585</v>
      </c>
      <c r="L10">
        <v>-8.6308746770517197E-2</v>
      </c>
      <c r="M10">
        <v>5.1681100155298802E-2</v>
      </c>
      <c r="N10">
        <v>9.4914350505649295E-2</v>
      </c>
      <c r="P10" t="str">
        <f t="shared" si="0"/>
        <v/>
      </c>
      <c r="Q10" t="str">
        <f t="shared" si="1"/>
        <v/>
      </c>
      <c r="R10" t="str">
        <f t="shared" si="2"/>
        <v/>
      </c>
      <c r="S10" t="str">
        <f t="shared" si="3"/>
        <v>^</v>
      </c>
    </row>
    <row r="11" spans="1:19" x14ac:dyDescent="0.25">
      <c r="A11">
        <v>10</v>
      </c>
      <c r="B11" t="s">
        <v>28</v>
      </c>
      <c r="C11">
        <v>2.6604685767630001E-2</v>
      </c>
      <c r="D11">
        <v>0.20207161309152299</v>
      </c>
      <c r="E11">
        <v>0.89525347127073396</v>
      </c>
      <c r="F11">
        <v>5.91318316149122E-2</v>
      </c>
      <c r="G11">
        <v>0.177093172728958</v>
      </c>
      <c r="H11">
        <v>0.738453224809685</v>
      </c>
      <c r="I11">
        <v>4.2946958881219903E-2</v>
      </c>
      <c r="J11">
        <v>0.198383028147294</v>
      </c>
      <c r="K11">
        <v>0.82860968073055696</v>
      </c>
      <c r="L11">
        <v>6.9681892862630504E-2</v>
      </c>
      <c r="M11">
        <v>0.17350920012962401</v>
      </c>
      <c r="N11">
        <v>0.68797589261764103</v>
      </c>
      <c r="P11" t="str">
        <f t="shared" si="0"/>
        <v/>
      </c>
      <c r="Q11" t="str">
        <f t="shared" si="1"/>
        <v/>
      </c>
      <c r="R11" t="str">
        <f t="shared" si="2"/>
        <v/>
      </c>
      <c r="S11" t="str">
        <f t="shared" si="3"/>
        <v/>
      </c>
    </row>
    <row r="12" spans="1:19" x14ac:dyDescent="0.25">
      <c r="A12">
        <v>11</v>
      </c>
      <c r="B12" t="s">
        <v>31</v>
      </c>
      <c r="C12">
        <v>-3.5649293638740802E-2</v>
      </c>
      <c r="D12">
        <v>1.65539365168808E-2</v>
      </c>
      <c r="E12">
        <v>3.1277548176323201E-2</v>
      </c>
      <c r="F12">
        <v>-3.9522618342504201E-2</v>
      </c>
      <c r="G12">
        <v>1.4724633415319901E-2</v>
      </c>
      <c r="H12">
        <v>7.2721955244476897E-3</v>
      </c>
      <c r="I12">
        <v>-3.2280773444391203E-2</v>
      </c>
      <c r="J12">
        <v>1.63912144593054E-2</v>
      </c>
      <c r="K12">
        <v>4.8907765967898399E-2</v>
      </c>
      <c r="L12">
        <v>-3.6785193101140402E-2</v>
      </c>
      <c r="M12">
        <v>1.4511896153236101E-2</v>
      </c>
      <c r="N12">
        <v>1.1250183286885901E-2</v>
      </c>
      <c r="P12" t="str">
        <f t="shared" si="0"/>
        <v>*</v>
      </c>
      <c r="Q12" t="str">
        <f t="shared" si="1"/>
        <v>**</v>
      </c>
      <c r="R12" t="str">
        <f t="shared" si="2"/>
        <v>*</v>
      </c>
      <c r="S12" t="str">
        <f t="shared" si="3"/>
        <v>*</v>
      </c>
    </row>
    <row r="13" spans="1:19" x14ac:dyDescent="0.25">
      <c r="A13">
        <v>12</v>
      </c>
      <c r="B13" t="s">
        <v>176</v>
      </c>
      <c r="C13">
        <v>-6.4922292949079904E-2</v>
      </c>
      <c r="D13">
        <v>7.86883927394154E-2</v>
      </c>
      <c r="E13">
        <v>0.409340069723578</v>
      </c>
      <c r="F13">
        <v>-7.0654329921917294E-2</v>
      </c>
      <c r="G13">
        <v>7.2453565187050206E-2</v>
      </c>
      <c r="H13">
        <v>0.329477400254376</v>
      </c>
      <c r="I13">
        <v>-4.1998946356990897E-2</v>
      </c>
      <c r="J13">
        <v>7.7610104515219797E-2</v>
      </c>
      <c r="K13">
        <v>0.58840208122283699</v>
      </c>
      <c r="L13">
        <v>-4.653507767883E-2</v>
      </c>
      <c r="M13">
        <v>7.1357856405923098E-2</v>
      </c>
      <c r="N13">
        <v>0.51431298440159301</v>
      </c>
      <c r="P13" t="str">
        <f t="shared" si="0"/>
        <v/>
      </c>
      <c r="Q13" t="str">
        <f t="shared" si="1"/>
        <v/>
      </c>
      <c r="R13" t="str">
        <f t="shared" si="2"/>
        <v/>
      </c>
      <c r="S13" t="str">
        <f t="shared" si="3"/>
        <v/>
      </c>
    </row>
    <row r="14" spans="1:19" x14ac:dyDescent="0.25">
      <c r="A14">
        <v>13</v>
      </c>
      <c r="B14" t="s">
        <v>32</v>
      </c>
      <c r="C14">
        <v>2.8318685358970998E-2</v>
      </c>
      <c r="D14">
        <v>3.2081361297343097E-2</v>
      </c>
      <c r="E14">
        <v>0.37739050265597202</v>
      </c>
      <c r="F14">
        <v>1.88645933558091E-2</v>
      </c>
      <c r="G14">
        <v>2.7887287272468201E-2</v>
      </c>
      <c r="H14">
        <v>0.49874956699281098</v>
      </c>
      <c r="I14">
        <v>3.2064280270291401E-2</v>
      </c>
      <c r="J14">
        <v>3.1658529268789599E-2</v>
      </c>
      <c r="K14">
        <v>0.31114782608556601</v>
      </c>
      <c r="L14">
        <v>2.2646756061546001E-2</v>
      </c>
      <c r="M14">
        <v>2.7419603346929299E-2</v>
      </c>
      <c r="N14">
        <v>0.40884208282302098</v>
      </c>
      <c r="P14" t="str">
        <f t="shared" si="0"/>
        <v/>
      </c>
      <c r="Q14" t="str">
        <f t="shared" si="1"/>
        <v/>
      </c>
      <c r="R14" t="str">
        <f t="shared" si="2"/>
        <v/>
      </c>
      <c r="S14" t="str">
        <f t="shared" si="3"/>
        <v/>
      </c>
    </row>
    <row r="15" spans="1:19" x14ac:dyDescent="0.25">
      <c r="A15">
        <v>14</v>
      </c>
      <c r="B15" t="s">
        <v>33</v>
      </c>
      <c r="C15">
        <v>1.39125270132807E-2</v>
      </c>
      <c r="D15">
        <v>8.5877227949110405E-3</v>
      </c>
      <c r="E15">
        <v>0.105221869409254</v>
      </c>
      <c r="F15">
        <v>1.2713417413701199E-2</v>
      </c>
      <c r="G15">
        <v>7.6804154504717601E-3</v>
      </c>
      <c r="H15">
        <v>9.7862980036856201E-2</v>
      </c>
      <c r="I15">
        <v>1.18349684380974E-2</v>
      </c>
      <c r="J15">
        <v>8.4801238185846506E-3</v>
      </c>
      <c r="K15">
        <v>0.16283115810336901</v>
      </c>
      <c r="L15">
        <v>1.04229366648835E-2</v>
      </c>
      <c r="M15">
        <v>7.6002126329988004E-3</v>
      </c>
      <c r="N15">
        <v>0.17025009004865599</v>
      </c>
      <c r="P15" t="str">
        <f t="shared" si="0"/>
        <v/>
      </c>
      <c r="Q15" t="str">
        <f t="shared" si="1"/>
        <v>^</v>
      </c>
      <c r="R15" t="str">
        <f t="shared" si="2"/>
        <v/>
      </c>
      <c r="S15" t="str">
        <f t="shared" si="3"/>
        <v/>
      </c>
    </row>
    <row r="16" spans="1:19" x14ac:dyDescent="0.25">
      <c r="A16">
        <v>15</v>
      </c>
      <c r="B16" t="s">
        <v>118</v>
      </c>
      <c r="C16">
        <v>-8.8414075407639899E-3</v>
      </c>
      <c r="D16">
        <v>1.3048705725731399E-2</v>
      </c>
      <c r="E16">
        <v>0.49804456716226703</v>
      </c>
      <c r="F16">
        <v>-7.1861838175845899E-3</v>
      </c>
      <c r="G16">
        <v>1.12179777864767E-2</v>
      </c>
      <c r="H16">
        <v>0.52178565561161705</v>
      </c>
      <c r="I16">
        <v>-9.0914419819261207E-3</v>
      </c>
      <c r="J16">
        <v>1.29508369896261E-2</v>
      </c>
      <c r="K16">
        <v>0.48268135853445698</v>
      </c>
      <c r="L16">
        <v>-7.5140314612112099E-3</v>
      </c>
      <c r="M16">
        <v>1.1113476831426E-2</v>
      </c>
      <c r="N16">
        <v>0.49896517322492501</v>
      </c>
      <c r="P16" t="str">
        <f t="shared" si="0"/>
        <v/>
      </c>
      <c r="Q16" t="str">
        <f t="shared" si="1"/>
        <v/>
      </c>
      <c r="R16" t="str">
        <f t="shared" si="2"/>
        <v/>
      </c>
      <c r="S16" t="str">
        <f t="shared" si="3"/>
        <v/>
      </c>
    </row>
    <row r="17" spans="1:19" x14ac:dyDescent="0.25">
      <c r="A17">
        <v>16</v>
      </c>
      <c r="B17" t="s">
        <v>34</v>
      </c>
      <c r="C17">
        <v>3.8426730374024501E-3</v>
      </c>
      <c r="D17">
        <v>1.1080627869886699E-3</v>
      </c>
      <c r="E17">
        <v>5.2450351810651196E-4</v>
      </c>
      <c r="F17">
        <v>3.6584927042258401E-3</v>
      </c>
      <c r="G17">
        <v>8.80347039612159E-4</v>
      </c>
      <c r="H17" s="1">
        <v>3.2423751347107297E-5</v>
      </c>
      <c r="I17">
        <v>4.0101686823212799E-3</v>
      </c>
      <c r="J17">
        <v>1.0907731992322201E-3</v>
      </c>
      <c r="K17">
        <v>2.3650596062574399E-4</v>
      </c>
      <c r="L17">
        <v>3.7931922790186098E-3</v>
      </c>
      <c r="M17">
        <v>8.6112807098769398E-4</v>
      </c>
      <c r="N17" s="1">
        <v>1.05827449604938E-5</v>
      </c>
      <c r="P17" t="str">
        <f t="shared" si="0"/>
        <v>***</v>
      </c>
      <c r="Q17" t="str">
        <f t="shared" si="1"/>
        <v>***</v>
      </c>
      <c r="R17" t="str">
        <f t="shared" si="2"/>
        <v>***</v>
      </c>
      <c r="S17" t="str">
        <f t="shared" si="3"/>
        <v>***</v>
      </c>
    </row>
    <row r="18" spans="1:19" x14ac:dyDescent="0.25">
      <c r="A18">
        <v>17</v>
      </c>
      <c r="B18" t="s">
        <v>35</v>
      </c>
      <c r="C18">
        <v>-1.64669204902721E-3</v>
      </c>
      <c r="D18">
        <v>5.4006489206000999E-4</v>
      </c>
      <c r="E18">
        <v>2.2955609748538399E-3</v>
      </c>
      <c r="F18">
        <v>-1.39059212929338E-3</v>
      </c>
      <c r="G18">
        <v>4.9526586170895901E-4</v>
      </c>
      <c r="H18">
        <v>4.9885997843771802E-3</v>
      </c>
      <c r="I18">
        <v>-1.52456468639004E-3</v>
      </c>
      <c r="J18">
        <v>5.18657981306947E-4</v>
      </c>
      <c r="K18">
        <v>3.2880455565942302E-3</v>
      </c>
      <c r="L18">
        <v>-1.2407943867576399E-3</v>
      </c>
      <c r="M18">
        <v>4.7669251338411698E-4</v>
      </c>
      <c r="N18">
        <v>9.2432439612058197E-3</v>
      </c>
      <c r="P18" t="str">
        <f t="shared" si="0"/>
        <v>**</v>
      </c>
      <c r="Q18" t="str">
        <f t="shared" si="1"/>
        <v>**</v>
      </c>
      <c r="R18" t="str">
        <f t="shared" si="2"/>
        <v>**</v>
      </c>
      <c r="S18" t="str">
        <f t="shared" si="3"/>
        <v>**</v>
      </c>
    </row>
    <row r="19" spans="1:19" x14ac:dyDescent="0.25">
      <c r="A19">
        <v>18</v>
      </c>
      <c r="B19" t="s">
        <v>36</v>
      </c>
      <c r="C19">
        <v>6.4406854266125504E-4</v>
      </c>
      <c r="D19">
        <v>2.8413682022915699E-4</v>
      </c>
      <c r="E19">
        <v>2.34051997810353E-2</v>
      </c>
      <c r="F19">
        <v>8.4932890007561495E-4</v>
      </c>
      <c r="G19">
        <v>2.40151472130001E-4</v>
      </c>
      <c r="H19">
        <v>4.0525422095830999E-4</v>
      </c>
      <c r="I19">
        <v>5.5445913218674298E-4</v>
      </c>
      <c r="J19">
        <v>2.8071280180533601E-4</v>
      </c>
      <c r="K19">
        <v>4.8247393225196798E-2</v>
      </c>
      <c r="L19">
        <v>7.5239246494142895E-4</v>
      </c>
      <c r="M19">
        <v>2.3672088290591499E-4</v>
      </c>
      <c r="N19">
        <v>1.4809285857558499E-3</v>
      </c>
      <c r="P19" t="str">
        <f t="shared" si="0"/>
        <v>*</v>
      </c>
      <c r="Q19" t="str">
        <f t="shared" si="1"/>
        <v>***</v>
      </c>
      <c r="R19" t="str">
        <f t="shared" si="2"/>
        <v>*</v>
      </c>
      <c r="S19" t="str">
        <f t="shared" si="3"/>
        <v>**</v>
      </c>
    </row>
    <row r="20" spans="1:19" x14ac:dyDescent="0.25">
      <c r="A20">
        <v>19</v>
      </c>
      <c r="B20" t="s">
        <v>37</v>
      </c>
      <c r="C20">
        <v>-1.58395081659682E-2</v>
      </c>
      <c r="D20">
        <v>4.9284489665721902E-2</v>
      </c>
      <c r="E20">
        <v>0.74791538257469503</v>
      </c>
      <c r="F20">
        <v>-2.5304437329006401E-2</v>
      </c>
      <c r="G20">
        <v>4.2949535007346502E-2</v>
      </c>
      <c r="H20">
        <v>0.55574942934377802</v>
      </c>
      <c r="I20">
        <v>-3.0285383266039301E-2</v>
      </c>
      <c r="J20">
        <v>4.8744035299949202E-2</v>
      </c>
      <c r="K20">
        <v>0.53439261598024501</v>
      </c>
      <c r="L20">
        <v>-3.8361354589577797E-2</v>
      </c>
      <c r="M20">
        <v>4.2419740134219501E-2</v>
      </c>
      <c r="N20">
        <v>0.36582155596642801</v>
      </c>
      <c r="P20" t="str">
        <f t="shared" si="0"/>
        <v/>
      </c>
      <c r="Q20" t="str">
        <f t="shared" si="1"/>
        <v/>
      </c>
      <c r="R20" t="str">
        <f t="shared" si="2"/>
        <v/>
      </c>
      <c r="S20" t="str">
        <f t="shared" si="3"/>
        <v/>
      </c>
    </row>
    <row r="21" spans="1:19" x14ac:dyDescent="0.25">
      <c r="A21">
        <v>20</v>
      </c>
      <c r="B21" t="s">
        <v>38</v>
      </c>
      <c r="C21">
        <v>-4.8286305984524901E-2</v>
      </c>
      <c r="D21">
        <v>7.3495524234199403E-2</v>
      </c>
      <c r="E21">
        <v>0.51118313373429902</v>
      </c>
      <c r="F21">
        <v>-6.8648637323489095E-2</v>
      </c>
      <c r="G21">
        <v>6.3709483396571495E-2</v>
      </c>
      <c r="H21">
        <v>0.28124525396405697</v>
      </c>
      <c r="I21">
        <v>-4.6828195930274999E-2</v>
      </c>
      <c r="J21">
        <v>7.2661286485206894E-2</v>
      </c>
      <c r="K21">
        <v>0.51926912943618697</v>
      </c>
      <c r="L21">
        <v>-6.8711778371094406E-2</v>
      </c>
      <c r="M21">
        <v>6.3025193082244899E-2</v>
      </c>
      <c r="N21">
        <v>0.27561308437745402</v>
      </c>
      <c r="P21" t="str">
        <f t="shared" si="0"/>
        <v/>
      </c>
      <c r="Q21" t="str">
        <f t="shared" si="1"/>
        <v/>
      </c>
      <c r="R21" t="str">
        <f t="shared" si="2"/>
        <v/>
      </c>
      <c r="S21" t="str">
        <f t="shared" si="3"/>
        <v/>
      </c>
    </row>
    <row r="22" spans="1:19" x14ac:dyDescent="0.25">
      <c r="A22">
        <v>21</v>
      </c>
      <c r="B22" t="s">
        <v>40</v>
      </c>
      <c r="C22">
        <v>-0.37008339464134699</v>
      </c>
      <c r="D22">
        <v>7.6170653761934201E-2</v>
      </c>
      <c r="E22" s="1">
        <v>1.1821355249130901E-6</v>
      </c>
      <c r="F22">
        <v>-0.33560393748192602</v>
      </c>
      <c r="G22">
        <v>6.1204339692824301E-2</v>
      </c>
      <c r="H22" s="1">
        <v>4.17380041047228E-8</v>
      </c>
      <c r="I22">
        <v>-0.37889143269405401</v>
      </c>
      <c r="J22">
        <v>7.5468750513083396E-2</v>
      </c>
      <c r="K22" s="1">
        <v>5.1535121980972299E-7</v>
      </c>
      <c r="L22">
        <v>-0.34792917540465901</v>
      </c>
      <c r="M22">
        <v>6.0459490067178601E-2</v>
      </c>
      <c r="N22" s="1">
        <v>8.6770745372681207E-9</v>
      </c>
      <c r="P22" t="str">
        <f t="shared" si="0"/>
        <v>***</v>
      </c>
      <c r="Q22" t="str">
        <f t="shared" si="1"/>
        <v>***</v>
      </c>
      <c r="R22" t="str">
        <f t="shared" si="2"/>
        <v>***</v>
      </c>
      <c r="S22" t="str">
        <f t="shared" si="3"/>
        <v>***</v>
      </c>
    </row>
    <row r="23" spans="1:19" x14ac:dyDescent="0.25">
      <c r="A23">
        <v>22</v>
      </c>
      <c r="B23" t="s">
        <v>41</v>
      </c>
      <c r="C23">
        <v>-8.7445236969464005E-3</v>
      </c>
      <c r="D23">
        <v>5.7539499679042698E-2</v>
      </c>
      <c r="E23">
        <v>0.87920722621844205</v>
      </c>
      <c r="F23">
        <v>-3.4368160178678802E-4</v>
      </c>
      <c r="G23">
        <v>4.5979931471618503E-2</v>
      </c>
      <c r="H23">
        <v>0.994036187490284</v>
      </c>
      <c r="I23">
        <v>-2.20803807518518E-2</v>
      </c>
      <c r="J23">
        <v>5.7094468810615903E-2</v>
      </c>
      <c r="K23">
        <v>0.69895303300684997</v>
      </c>
      <c r="L23">
        <v>-1.65052950920665E-2</v>
      </c>
      <c r="M23">
        <v>4.5456383773914602E-2</v>
      </c>
      <c r="N23">
        <v>0.71652883475500095</v>
      </c>
      <c r="P23" t="str">
        <f t="shared" si="0"/>
        <v/>
      </c>
      <c r="Q23" t="str">
        <f t="shared" si="1"/>
        <v/>
      </c>
      <c r="R23" t="str">
        <f t="shared" si="2"/>
        <v/>
      </c>
      <c r="S23" t="str">
        <f t="shared" si="3"/>
        <v/>
      </c>
    </row>
    <row r="24" spans="1:19" x14ac:dyDescent="0.25">
      <c r="A24">
        <v>23</v>
      </c>
      <c r="B24" t="s">
        <v>39</v>
      </c>
      <c r="C24">
        <v>-8.0736349335712998E-2</v>
      </c>
      <c r="D24">
        <v>8.96461211575664E-2</v>
      </c>
      <c r="E24">
        <v>0.36779478929148401</v>
      </c>
      <c r="F24">
        <v>-0.124216270464623</v>
      </c>
      <c r="G24">
        <v>6.9563005277293602E-2</v>
      </c>
      <c r="H24">
        <v>7.4153406949508296E-2</v>
      </c>
      <c r="I24">
        <v>-7.1135508777324399E-2</v>
      </c>
      <c r="J24">
        <v>8.8663769607755405E-2</v>
      </c>
      <c r="K24">
        <v>0.42237574790371502</v>
      </c>
      <c r="L24">
        <v>-0.10905182623064701</v>
      </c>
      <c r="M24">
        <v>6.8582435572006606E-2</v>
      </c>
      <c r="N24">
        <v>0.11181589583314699</v>
      </c>
      <c r="P24" t="str">
        <f t="shared" si="0"/>
        <v/>
      </c>
      <c r="Q24" t="str">
        <f t="shared" si="1"/>
        <v>^</v>
      </c>
      <c r="R24" t="str">
        <f t="shared" si="2"/>
        <v/>
      </c>
      <c r="S24" t="str">
        <f t="shared" si="3"/>
        <v/>
      </c>
    </row>
    <row r="25" spans="1:19" x14ac:dyDescent="0.25">
      <c r="A25">
        <v>24</v>
      </c>
      <c r="B25" t="s">
        <v>43</v>
      </c>
      <c r="C25">
        <v>-7.5436325511015104E-2</v>
      </c>
      <c r="D25">
        <v>1.59996349204144E-2</v>
      </c>
      <c r="E25" s="1">
        <v>2.41855706206717E-6</v>
      </c>
      <c r="F25">
        <v>-7.0025435503203601E-2</v>
      </c>
      <c r="G25">
        <v>1.43837901300668E-2</v>
      </c>
      <c r="H25" s="1">
        <v>1.1252950574938799E-6</v>
      </c>
      <c r="I25">
        <v>-7.6205023916123493E-2</v>
      </c>
      <c r="J25">
        <v>1.5879264798312299E-2</v>
      </c>
      <c r="K25" s="1">
        <v>1.5943813114205301E-6</v>
      </c>
      <c r="L25">
        <v>-7.0193002301674898E-2</v>
      </c>
      <c r="M25">
        <v>1.42353904122835E-2</v>
      </c>
      <c r="N25" s="1">
        <v>8.1859998276610797E-7</v>
      </c>
      <c r="P25" t="str">
        <f t="shared" si="0"/>
        <v>***</v>
      </c>
      <c r="Q25" t="str">
        <f t="shared" si="1"/>
        <v>***</v>
      </c>
      <c r="R25" t="str">
        <f t="shared" si="2"/>
        <v>***</v>
      </c>
      <c r="S25" t="str">
        <f t="shared" si="3"/>
        <v>***</v>
      </c>
    </row>
    <row r="26" spans="1:19" x14ac:dyDescent="0.25">
      <c r="A26">
        <v>25</v>
      </c>
      <c r="B26" t="s">
        <v>44</v>
      </c>
      <c r="C26">
        <v>5.8540498821427998E-2</v>
      </c>
      <c r="D26">
        <v>5.0215363269834098E-2</v>
      </c>
      <c r="E26">
        <v>0.24369992123391501</v>
      </c>
      <c r="F26">
        <v>5.3774194068043499E-2</v>
      </c>
      <c r="G26">
        <v>4.6453440267584398E-2</v>
      </c>
      <c r="H26">
        <v>0.24703001966722099</v>
      </c>
      <c r="I26">
        <v>7.6921905143159899E-2</v>
      </c>
      <c r="J26">
        <v>4.9526261284036997E-2</v>
      </c>
      <c r="K26">
        <v>0.12038637524976099</v>
      </c>
      <c r="L26">
        <v>6.1978982472890999E-2</v>
      </c>
      <c r="M26">
        <v>4.5861463788718901E-2</v>
      </c>
      <c r="N26">
        <v>0.17655476611920501</v>
      </c>
      <c r="P26" t="str">
        <f t="shared" si="0"/>
        <v/>
      </c>
      <c r="Q26" t="str">
        <f t="shared" si="1"/>
        <v/>
      </c>
      <c r="R26" t="str">
        <f t="shared" si="2"/>
        <v/>
      </c>
      <c r="S26" t="str">
        <f t="shared" si="3"/>
        <v/>
      </c>
    </row>
    <row r="27" spans="1:19" x14ac:dyDescent="0.25">
      <c r="A27">
        <v>26</v>
      </c>
      <c r="B27" t="s">
        <v>134</v>
      </c>
      <c r="C27">
        <v>1.47350006558071</v>
      </c>
      <c r="D27">
        <v>0.42365084093763</v>
      </c>
      <c r="E27">
        <v>5.0498115977515301E-4</v>
      </c>
      <c r="F27">
        <v>1.4518345598137701</v>
      </c>
      <c r="G27">
        <v>0.39830971152142503</v>
      </c>
      <c r="H27">
        <v>2.6740312722780402E-4</v>
      </c>
      <c r="I27">
        <v>-9.8947690948185493E-2</v>
      </c>
      <c r="J27">
        <v>5.6421326281435598E-2</v>
      </c>
      <c r="K27">
        <v>7.9477030402433896E-2</v>
      </c>
      <c r="L27">
        <v>-0.111541837100412</v>
      </c>
      <c r="M27">
        <v>5.1445811277786101E-2</v>
      </c>
      <c r="N27">
        <v>3.0147864983538299E-2</v>
      </c>
      <c r="P27" t="str">
        <f t="shared" si="0"/>
        <v>***</v>
      </c>
      <c r="Q27" t="str">
        <f t="shared" si="1"/>
        <v>***</v>
      </c>
      <c r="R27" t="str">
        <f t="shared" si="2"/>
        <v>^</v>
      </c>
      <c r="S27" t="str">
        <f t="shared" si="3"/>
        <v>*</v>
      </c>
    </row>
    <row r="28" spans="1:19" x14ac:dyDescent="0.25">
      <c r="A28">
        <v>27</v>
      </c>
      <c r="B28" t="s">
        <v>148</v>
      </c>
      <c r="C28">
        <v>1.1819066841041099</v>
      </c>
      <c r="D28">
        <v>0.51030020648279795</v>
      </c>
      <c r="E28">
        <v>2.0552769105103199E-2</v>
      </c>
      <c r="F28">
        <v>1.17636789425968</v>
      </c>
      <c r="G28">
        <v>0.47969617680847398</v>
      </c>
      <c r="H28">
        <v>1.4193889470092501E-2</v>
      </c>
      <c r="I28">
        <v>-0.41198949433355297</v>
      </c>
      <c r="J28">
        <v>0.280019070749364</v>
      </c>
      <c r="K28">
        <v>0.14121247896740999</v>
      </c>
      <c r="L28">
        <v>-0.39788843039148297</v>
      </c>
      <c r="M28">
        <v>0.261136561153469</v>
      </c>
      <c r="N28">
        <v>0.12758878764666301</v>
      </c>
      <c r="P28" t="str">
        <f t="shared" si="0"/>
        <v>*</v>
      </c>
      <c r="Q28" t="str">
        <f t="shared" si="1"/>
        <v>*</v>
      </c>
      <c r="R28" t="str">
        <f t="shared" si="2"/>
        <v/>
      </c>
      <c r="S28" t="str">
        <f t="shared" si="3"/>
        <v/>
      </c>
    </row>
    <row r="29" spans="1:19" x14ac:dyDescent="0.25">
      <c r="A29">
        <v>28</v>
      </c>
      <c r="B29" t="s">
        <v>46</v>
      </c>
      <c r="C29">
        <v>1.51437290152194</v>
      </c>
      <c r="D29">
        <v>0.45222495390275902</v>
      </c>
      <c r="E29">
        <v>8.1186993263149298E-4</v>
      </c>
      <c r="F29">
        <v>1.51274441839262</v>
      </c>
      <c r="G29">
        <v>0.42436846348409701</v>
      </c>
      <c r="H29">
        <v>3.6427863048781202E-4</v>
      </c>
      <c r="I29">
        <v>-0.153246627728922</v>
      </c>
      <c r="J29">
        <v>0.15725605827963501</v>
      </c>
      <c r="K29">
        <v>0.32980644898204597</v>
      </c>
      <c r="L29">
        <v>-0.142039849838004</v>
      </c>
      <c r="M29">
        <v>0.145682571640151</v>
      </c>
      <c r="N29">
        <v>0.32956249873815002</v>
      </c>
      <c r="P29" t="str">
        <f t="shared" si="0"/>
        <v>***</v>
      </c>
      <c r="Q29" t="str">
        <f t="shared" si="1"/>
        <v>***</v>
      </c>
      <c r="R29" t="str">
        <f t="shared" si="2"/>
        <v/>
      </c>
      <c r="S29" t="str">
        <f t="shared" si="3"/>
        <v/>
      </c>
    </row>
    <row r="30" spans="1:19" x14ac:dyDescent="0.25">
      <c r="A30">
        <v>29</v>
      </c>
      <c r="B30" t="s">
        <v>132</v>
      </c>
      <c r="C30">
        <v>1.05315257934975</v>
      </c>
      <c r="D30">
        <v>0.47657557008971102</v>
      </c>
      <c r="E30">
        <v>2.7116731590416401E-2</v>
      </c>
      <c r="F30">
        <v>1.13693080139634</v>
      </c>
      <c r="G30">
        <v>0.44702129054094097</v>
      </c>
      <c r="H30">
        <v>1.09795748571454E-2</v>
      </c>
      <c r="I30">
        <v>-0.51048072706622105</v>
      </c>
      <c r="J30">
        <v>0.201862396813</v>
      </c>
      <c r="K30">
        <v>1.14435300305838E-2</v>
      </c>
      <c r="L30">
        <v>-0.42850477378427798</v>
      </c>
      <c r="M30">
        <v>0.18856331395512799</v>
      </c>
      <c r="N30">
        <v>2.30580420694072E-2</v>
      </c>
      <c r="P30" t="str">
        <f t="shared" si="0"/>
        <v>*</v>
      </c>
      <c r="Q30" t="str">
        <f t="shared" si="1"/>
        <v>*</v>
      </c>
      <c r="R30" t="str">
        <f t="shared" si="2"/>
        <v>*</v>
      </c>
      <c r="S30" t="str">
        <f t="shared" si="3"/>
        <v>*</v>
      </c>
    </row>
    <row r="31" spans="1:19" x14ac:dyDescent="0.25">
      <c r="A31">
        <v>30</v>
      </c>
      <c r="B31" t="s">
        <v>133</v>
      </c>
      <c r="C31">
        <v>0.98597113987470497</v>
      </c>
      <c r="D31">
        <v>0.48053114368747801</v>
      </c>
      <c r="E31">
        <v>4.0185595246315702E-2</v>
      </c>
      <c r="F31">
        <v>1.0062313981148701</v>
      </c>
      <c r="G31">
        <v>0.45098981637665098</v>
      </c>
      <c r="H31">
        <v>2.5670391653223001E-2</v>
      </c>
      <c r="I31">
        <v>-0.54557679177996499</v>
      </c>
      <c r="J31">
        <v>0.21879355728259101</v>
      </c>
      <c r="K31">
        <v>1.26466066820532E-2</v>
      </c>
      <c r="L31">
        <v>-0.48060052167056899</v>
      </c>
      <c r="M31">
        <v>0.20268586402872299</v>
      </c>
      <c r="N31">
        <v>1.7732374687791898E-2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1.8345708151764899</v>
      </c>
      <c r="D32">
        <v>0.58708424773004697</v>
      </c>
      <c r="E32">
        <v>1.7787452687107999E-3</v>
      </c>
      <c r="F32">
        <v>1.85867510091771</v>
      </c>
      <c r="G32">
        <v>0.55638791412043498</v>
      </c>
      <c r="H32">
        <v>8.3594519972566596E-4</v>
      </c>
      <c r="I32">
        <v>0.309691853238658</v>
      </c>
      <c r="J32">
        <v>0.40129735780570702</v>
      </c>
      <c r="K32">
        <v>0.44027636133050302</v>
      </c>
      <c r="L32">
        <v>0.349284757381297</v>
      </c>
      <c r="M32">
        <v>0.38165462993052301</v>
      </c>
      <c r="N32">
        <v>0.36009429112638902</v>
      </c>
      <c r="P32" t="str">
        <f t="shared" si="4"/>
        <v>**</v>
      </c>
      <c r="Q32" t="str">
        <f t="shared" si="5"/>
        <v>***</v>
      </c>
      <c r="R32" t="str">
        <f t="shared" si="6"/>
        <v/>
      </c>
      <c r="S32" t="str">
        <f t="shared" si="7"/>
        <v/>
      </c>
    </row>
    <row r="33" spans="1:19" x14ac:dyDescent="0.25">
      <c r="A33">
        <v>32</v>
      </c>
      <c r="B33" t="s">
        <v>106</v>
      </c>
      <c r="C33">
        <v>0.14444120472046301</v>
      </c>
      <c r="D33">
        <v>0.15676063905416501</v>
      </c>
      <c r="E33">
        <v>0.35683513040994602</v>
      </c>
      <c r="F33">
        <v>0.13011728241133799</v>
      </c>
      <c r="G33">
        <v>0.145668869434916</v>
      </c>
      <c r="H33">
        <v>0.37172858254674701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47</v>
      </c>
      <c r="C34">
        <v>-0.94825541583988404</v>
      </c>
      <c r="D34">
        <v>0.58710423549278701</v>
      </c>
      <c r="E34">
        <v>0.10628042430197999</v>
      </c>
      <c r="F34">
        <v>-0.763022513648828</v>
      </c>
      <c r="G34">
        <v>0.54821539814311004</v>
      </c>
      <c r="H34">
        <v>0.16397395158622599</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67</v>
      </c>
      <c r="C35">
        <v>-0.66617119669931901</v>
      </c>
      <c r="D35">
        <v>0.47665834815328001</v>
      </c>
      <c r="E35">
        <v>0.16223732241734601</v>
      </c>
      <c r="F35">
        <v>-0.50530831789159503</v>
      </c>
      <c r="G35">
        <v>0.44382085448757702</v>
      </c>
      <c r="H35">
        <v>0.25489457510218499</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-0.77575246359469296</v>
      </c>
      <c r="D36">
        <v>0.46558404309540902</v>
      </c>
      <c r="E36">
        <v>9.5675155066574202E-2</v>
      </c>
      <c r="F36">
        <v>-0.64078940260452599</v>
      </c>
      <c r="G36">
        <v>0.43294390196622801</v>
      </c>
      <c r="H36">
        <v>0.13885325904504001</v>
      </c>
      <c r="I36" t="s">
        <v>173</v>
      </c>
      <c r="J36" t="s">
        <v>173</v>
      </c>
      <c r="K36" t="s">
        <v>173</v>
      </c>
      <c r="L36" t="s">
        <v>173</v>
      </c>
      <c r="M36" t="s">
        <v>173</v>
      </c>
      <c r="N36" t="s">
        <v>173</v>
      </c>
      <c r="P36" t="str">
        <f t="shared" si="4"/>
        <v>^</v>
      </c>
      <c r="Q36" t="str">
        <f t="shared" si="5"/>
        <v/>
      </c>
      <c r="R36" t="str">
        <f t="shared" si="6"/>
        <v/>
      </c>
      <c r="S36" t="str">
        <f t="shared" si="7"/>
        <v/>
      </c>
    </row>
    <row r="37" spans="1:19" x14ac:dyDescent="0.25">
      <c r="A37">
        <v>36</v>
      </c>
      <c r="B37" t="s">
        <v>58</v>
      </c>
      <c r="C37">
        <v>-0.17179742467996501</v>
      </c>
      <c r="D37">
        <v>0.486320103991007</v>
      </c>
      <c r="E37">
        <v>0.72389355366814101</v>
      </c>
      <c r="F37">
        <v>-0.10886621862635799</v>
      </c>
      <c r="G37">
        <v>0.45256949073054298</v>
      </c>
      <c r="H37">
        <v>0.80990283152451004</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65</v>
      </c>
      <c r="C38">
        <v>-0.59862213342977999</v>
      </c>
      <c r="D38">
        <v>0.51744713668492004</v>
      </c>
      <c r="E38">
        <v>0.247323057255386</v>
      </c>
      <c r="F38">
        <v>-0.47986449659596597</v>
      </c>
      <c r="G38">
        <v>0.47875920510754</v>
      </c>
      <c r="H38">
        <v>0.31619454202276098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-0.507258458542307</v>
      </c>
      <c r="D39">
        <v>0.47478730003344699</v>
      </c>
      <c r="E39">
        <v>0.28534419380276799</v>
      </c>
      <c r="F39">
        <v>-0.399507833658165</v>
      </c>
      <c r="G39">
        <v>0.441963910993522</v>
      </c>
      <c r="H39">
        <v>0.36602844616950703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64</v>
      </c>
      <c r="C40">
        <v>-0.341143866165042</v>
      </c>
      <c r="D40">
        <v>0.50708220670446202</v>
      </c>
      <c r="E40">
        <v>0.50110094186026599</v>
      </c>
      <c r="F40">
        <v>-0.24626706837524001</v>
      </c>
      <c r="G40">
        <v>0.46849472511082801</v>
      </c>
      <c r="H40">
        <v>0.59912723260393497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-0.47583540136644997</v>
      </c>
      <c r="D41">
        <v>0.49903148678485898</v>
      </c>
      <c r="E41">
        <v>0.34032778593720803</v>
      </c>
      <c r="F41">
        <v>-0.35814208715092799</v>
      </c>
      <c r="G41">
        <v>0.463191878424623</v>
      </c>
      <c r="H41">
        <v>0.439401309239982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56</v>
      </c>
      <c r="C42">
        <v>-0.77175295863100202</v>
      </c>
      <c r="D42">
        <v>0.51708181183367197</v>
      </c>
      <c r="E42">
        <v>0.13556388484762799</v>
      </c>
      <c r="F42">
        <v>-0.67988541159820504</v>
      </c>
      <c r="G42">
        <v>0.47815843877560299</v>
      </c>
      <c r="H42">
        <v>0.15506018498351401</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-0.423250136693262</v>
      </c>
      <c r="D43">
        <v>0.49437635547678599</v>
      </c>
      <c r="E43">
        <v>0.39192620358993702</v>
      </c>
      <c r="F43">
        <v>-0.30328301781851202</v>
      </c>
      <c r="G43">
        <v>0.45925206510001598</v>
      </c>
      <c r="H43">
        <v>0.50900701520123603</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60</v>
      </c>
      <c r="C44">
        <v>-0.60658895552916903</v>
      </c>
      <c r="D44">
        <v>0.48989259538987601</v>
      </c>
      <c r="E44">
        <v>0.21563892722053701</v>
      </c>
      <c r="F44">
        <v>-0.465065045298103</v>
      </c>
      <c r="G44">
        <v>0.45190986887262202</v>
      </c>
      <c r="H44">
        <v>0.30342790424851002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48</v>
      </c>
      <c r="C45">
        <v>-0.72263054327663701</v>
      </c>
      <c r="D45">
        <v>0.54877335483812595</v>
      </c>
      <c r="E45">
        <v>0.18790213558022301</v>
      </c>
      <c r="F45">
        <v>-0.67109902183180303</v>
      </c>
      <c r="G45">
        <v>0.50999473980378696</v>
      </c>
      <c r="H45">
        <v>0.18820962044536901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-0.71791122502618898</v>
      </c>
      <c r="D46">
        <v>0.56381736091138301</v>
      </c>
      <c r="E46">
        <v>0.202909983964116</v>
      </c>
      <c r="F46">
        <v>-0.67860099652903305</v>
      </c>
      <c r="G46">
        <v>0.51483041060692503</v>
      </c>
      <c r="H46">
        <v>0.18746820309965201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54</v>
      </c>
      <c r="C47">
        <v>-0.18172999797307199</v>
      </c>
      <c r="D47">
        <v>0.52399757538037195</v>
      </c>
      <c r="E47">
        <v>0.72873062445444903</v>
      </c>
      <c r="F47">
        <v>-1.5913815457393E-2</v>
      </c>
      <c r="G47">
        <v>0.47956233184625202</v>
      </c>
      <c r="H47">
        <v>0.973527825589802</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55</v>
      </c>
      <c r="C48">
        <v>-0.45372573933796301</v>
      </c>
      <c r="D48">
        <v>0.56029418636186001</v>
      </c>
      <c r="E48">
        <v>0.41805563817555602</v>
      </c>
      <c r="F48">
        <v>-0.40250456508912602</v>
      </c>
      <c r="G48">
        <v>0.52014807155707998</v>
      </c>
      <c r="H48">
        <v>0.43903316793226499</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51</v>
      </c>
      <c r="C49">
        <v>0.81637798126036598</v>
      </c>
      <c r="D49">
        <v>1.14416633389682</v>
      </c>
      <c r="E49">
        <v>0.47552814033749402</v>
      </c>
      <c r="F49">
        <v>0.73060126157905103</v>
      </c>
      <c r="G49">
        <v>1.10226220739265</v>
      </c>
      <c r="H49">
        <v>0.50744594445471802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52</v>
      </c>
      <c r="C50">
        <v>-0.71118807176130205</v>
      </c>
      <c r="D50">
        <v>0.62054225797653795</v>
      </c>
      <c r="E50">
        <v>0.25176405180445999</v>
      </c>
      <c r="F50">
        <v>-0.541596718336948</v>
      </c>
      <c r="G50">
        <v>0.57321218202972302</v>
      </c>
      <c r="H50">
        <v>0.34473796584480698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-1.0661550059992</v>
      </c>
      <c r="D51">
        <v>0.655629650170655</v>
      </c>
      <c r="E51">
        <v>0.103916825057776</v>
      </c>
      <c r="F51">
        <v>-0.82479966632280299</v>
      </c>
      <c r="G51">
        <v>0.598352410146192</v>
      </c>
      <c r="H51">
        <v>0.168063989492094</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-1.7820532122332</v>
      </c>
      <c r="D52">
        <v>0.89003240005130302</v>
      </c>
      <c r="E52">
        <v>4.5259560935454801E-2</v>
      </c>
      <c r="F52">
        <v>-1.4307823491151599</v>
      </c>
      <c r="G52">
        <v>0.83915942979510605</v>
      </c>
      <c r="H52">
        <v>8.8190974853340903E-2</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53</v>
      </c>
      <c r="C53">
        <v>-0.33184985140212098</v>
      </c>
      <c r="D53">
        <v>0.73414744040734004</v>
      </c>
      <c r="E53">
        <v>0.65125405888031795</v>
      </c>
      <c r="F53">
        <v>-0.29098178614862702</v>
      </c>
      <c r="G53">
        <v>0.67772741572221096</v>
      </c>
      <c r="H53">
        <v>0.66766905004211896</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49</v>
      </c>
      <c r="C54">
        <v>1.1200342574956299</v>
      </c>
      <c r="D54">
        <v>1.15644408857665</v>
      </c>
      <c r="E54">
        <v>0.33278688126901901</v>
      </c>
      <c r="F54">
        <v>1.47331543495241</v>
      </c>
      <c r="G54">
        <v>1.09575919165275</v>
      </c>
      <c r="H54">
        <v>0.17876693864608401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-0.91709707501475801</v>
      </c>
      <c r="D55">
        <v>0.497250167951656</v>
      </c>
      <c r="E55">
        <v>6.5133986207937297E-2</v>
      </c>
      <c r="F55">
        <v>-1.02496256216665</v>
      </c>
      <c r="G55">
        <v>0.46463740116265401</v>
      </c>
      <c r="H55">
        <v>2.7388150784605901E-2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79</v>
      </c>
      <c r="C56">
        <v>-1.1752593300565499</v>
      </c>
      <c r="D56">
        <v>0.48053713340745202</v>
      </c>
      <c r="E56">
        <v>1.44563177736131E-2</v>
      </c>
      <c r="F56">
        <v>-1.27337855374024</v>
      </c>
      <c r="G56">
        <v>0.44910438161483202</v>
      </c>
      <c r="H56">
        <v>4.5772172793299001E-3</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84</v>
      </c>
      <c r="C57">
        <v>-0.74884841123451096</v>
      </c>
      <c r="D57">
        <v>0.51917803927678197</v>
      </c>
      <c r="E57">
        <v>0.149197162791497</v>
      </c>
      <c r="F57">
        <v>-0.94816977548670101</v>
      </c>
      <c r="G57">
        <v>0.48377622756205202</v>
      </c>
      <c r="H57">
        <v>5.0003432824835797E-2</v>
      </c>
      <c r="I57" t="s">
        <v>173</v>
      </c>
      <c r="J57" t="s">
        <v>173</v>
      </c>
      <c r="K57" t="s">
        <v>173</v>
      </c>
      <c r="L57" t="s">
        <v>173</v>
      </c>
      <c r="M57" t="s">
        <v>173</v>
      </c>
      <c r="N57" t="s">
        <v>173</v>
      </c>
      <c r="P57" t="str">
        <f t="shared" si="4"/>
        <v/>
      </c>
      <c r="Q57" t="str">
        <f t="shared" si="5"/>
        <v>^</v>
      </c>
      <c r="R57" t="str">
        <f t="shared" si="6"/>
        <v/>
      </c>
      <c r="S57" t="str">
        <f t="shared" si="7"/>
        <v/>
      </c>
    </row>
    <row r="58" spans="1:19" x14ac:dyDescent="0.25">
      <c r="A58">
        <v>57</v>
      </c>
      <c r="B58" t="s">
        <v>72</v>
      </c>
      <c r="C58">
        <v>-1.2626736697041601</v>
      </c>
      <c r="D58">
        <v>0.489675755303425</v>
      </c>
      <c r="E58">
        <v>9.9204064466066298E-3</v>
      </c>
      <c r="F58">
        <v>-1.3492887828528399</v>
      </c>
      <c r="G58">
        <v>0.45800577616148302</v>
      </c>
      <c r="H58">
        <v>3.2190384213307702E-3</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75</v>
      </c>
      <c r="C59">
        <v>-0.81349619733179501</v>
      </c>
      <c r="D59">
        <v>0.54332611297856603</v>
      </c>
      <c r="E59">
        <v>0.13432765730305199</v>
      </c>
      <c r="F59">
        <v>-0.93756329673994698</v>
      </c>
      <c r="G59">
        <v>0.50616218629521903</v>
      </c>
      <c r="H59">
        <v>6.39830168468557E-2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78</v>
      </c>
      <c r="C60">
        <v>-0.92808925821458099</v>
      </c>
      <c r="D60">
        <v>0.47761515413564698</v>
      </c>
      <c r="E60">
        <v>5.1995161490261302E-2</v>
      </c>
      <c r="F60">
        <v>-1.05266903142915</v>
      </c>
      <c r="G60">
        <v>0.44649987494912202</v>
      </c>
      <c r="H60">
        <v>1.83933977270925E-2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71</v>
      </c>
      <c r="C61">
        <v>-0.59260470997511505</v>
      </c>
      <c r="D61">
        <v>0.529419212122338</v>
      </c>
      <c r="E61">
        <v>0.262991404667064</v>
      </c>
      <c r="F61">
        <v>-0.79159304408874598</v>
      </c>
      <c r="G61">
        <v>0.49402019971592298</v>
      </c>
      <c r="H61">
        <v>0.10907833455374701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-0.86655898740119996</v>
      </c>
      <c r="D62">
        <v>0.50964768360261403</v>
      </c>
      <c r="E62">
        <v>8.9072654615718699E-2</v>
      </c>
      <c r="F62">
        <v>-0.92953857070240697</v>
      </c>
      <c r="G62">
        <v>0.47225846910928598</v>
      </c>
      <c r="H62">
        <v>4.90354229211847E-2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76</v>
      </c>
      <c r="C63">
        <v>-1.0521260625735001</v>
      </c>
      <c r="D63">
        <v>0.497862968979642</v>
      </c>
      <c r="E63">
        <v>3.4576430228753202E-2</v>
      </c>
      <c r="F63">
        <v>-1.1078795690949299</v>
      </c>
      <c r="G63">
        <v>0.46423503196584798</v>
      </c>
      <c r="H63">
        <v>1.70113348016913E-2</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82</v>
      </c>
      <c r="C64">
        <v>-1.0448328510909599</v>
      </c>
      <c r="D64">
        <v>0.52539005818121298</v>
      </c>
      <c r="E64">
        <v>4.67365033346522E-2</v>
      </c>
      <c r="F64">
        <v>-1.2085931546203099</v>
      </c>
      <c r="G64">
        <v>0.49012376398364799</v>
      </c>
      <c r="H64">
        <v>1.36671846235564E-2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-0.88177156294121795</v>
      </c>
      <c r="D65">
        <v>0.49259377607611798</v>
      </c>
      <c r="E65">
        <v>7.3444544281800694E-2</v>
      </c>
      <c r="F65">
        <v>-1.05416145823086</v>
      </c>
      <c r="G65">
        <v>0.460623354233264</v>
      </c>
      <c r="H65">
        <v>2.2105274346114302E-2</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-0.96299007303034601</v>
      </c>
      <c r="D66">
        <v>0.50242635348690101</v>
      </c>
      <c r="E66">
        <v>5.5278716588082297E-2</v>
      </c>
      <c r="F66">
        <v>-0.98427687104304495</v>
      </c>
      <c r="G66">
        <v>0.464426441465287</v>
      </c>
      <c r="H66">
        <v>3.4061864143347997E-2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81</v>
      </c>
      <c r="C67">
        <v>-1.11318034126927</v>
      </c>
      <c r="D67">
        <v>0.50305382097642404</v>
      </c>
      <c r="E67">
        <v>2.69083050153783E-2</v>
      </c>
      <c r="F67">
        <v>-1.1986826233674801</v>
      </c>
      <c r="G67">
        <v>0.468909935488378</v>
      </c>
      <c r="H67">
        <v>1.05786578840884E-2</v>
      </c>
      <c r="I67" t="s">
        <v>173</v>
      </c>
      <c r="J67" t="s">
        <v>173</v>
      </c>
      <c r="K67" t="s">
        <v>173</v>
      </c>
      <c r="L67" t="s">
        <v>173</v>
      </c>
      <c r="M67" t="s">
        <v>173</v>
      </c>
      <c r="N67" t="s">
        <v>173</v>
      </c>
      <c r="P67" t="str">
        <f t="shared" si="4"/>
        <v>*</v>
      </c>
      <c r="Q67" t="str">
        <f t="shared" si="5"/>
        <v>*</v>
      </c>
      <c r="R67" t="str">
        <f t="shared" si="6"/>
        <v/>
      </c>
      <c r="S67" t="str">
        <f t="shared" si="7"/>
        <v/>
      </c>
    </row>
    <row r="68" spans="1:19" x14ac:dyDescent="0.25">
      <c r="A68">
        <v>67</v>
      </c>
      <c r="B68" t="s">
        <v>68</v>
      </c>
      <c r="C68">
        <v>-0.36582120680809999</v>
      </c>
      <c r="D68">
        <v>0.62060248191707801</v>
      </c>
      <c r="E68">
        <v>0.55555179963575796</v>
      </c>
      <c r="F68">
        <v>-0.401488194606066</v>
      </c>
      <c r="G68">
        <v>0.56894230280137403</v>
      </c>
      <c r="H68">
        <v>0.48039045169988098</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-0.249442227799066</v>
      </c>
      <c r="D69">
        <v>1.39124051269204</v>
      </c>
      <c r="E69">
        <v>0.85770620806653397</v>
      </c>
      <c r="F69">
        <v>-0.35010730710733601</v>
      </c>
      <c r="G69">
        <v>1.30978683221628</v>
      </c>
      <c r="H69">
        <v>0.78923743036048499</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-1.1507732607366701</v>
      </c>
      <c r="D70">
        <v>0.85162884336903599</v>
      </c>
      <c r="E70">
        <v>0.17661168307039399</v>
      </c>
      <c r="F70">
        <v>-0.68375927301511297</v>
      </c>
      <c r="G70">
        <v>0.77202009510788305</v>
      </c>
      <c r="H70">
        <v>0.37579242167385102</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-1.7222086508668999</v>
      </c>
      <c r="D71">
        <v>0.88521844615691503</v>
      </c>
      <c r="E71">
        <v>5.1712634230620898E-2</v>
      </c>
      <c r="F71">
        <v>-1.4414712209365199</v>
      </c>
      <c r="G71">
        <v>0.835183732036896</v>
      </c>
      <c r="H71">
        <v>8.4359454809835699E-2</v>
      </c>
      <c r="I71" t="s">
        <v>173</v>
      </c>
      <c r="J71" t="s">
        <v>173</v>
      </c>
      <c r="K71" t="s">
        <v>173</v>
      </c>
      <c r="L71" t="s">
        <v>173</v>
      </c>
      <c r="M71" t="s">
        <v>173</v>
      </c>
      <c r="N71" t="s">
        <v>173</v>
      </c>
      <c r="P71" t="str">
        <f t="shared" si="4"/>
        <v>^</v>
      </c>
      <c r="Q71" t="str">
        <f t="shared" si="5"/>
        <v>^</v>
      </c>
      <c r="R71" t="str">
        <f t="shared" si="6"/>
        <v/>
      </c>
      <c r="S71" t="str">
        <f t="shared" si="7"/>
        <v/>
      </c>
    </row>
    <row r="72" spans="1:19" x14ac:dyDescent="0.25">
      <c r="B72" t="s">
        <v>506</v>
      </c>
      <c r="C72">
        <v>-3.70052722710629E-2</v>
      </c>
      <c r="D72">
        <v>6.4651150689483794E-2</v>
      </c>
      <c r="E72">
        <v>0.56706197837157601</v>
      </c>
      <c r="F72">
        <v>-2.9313213633838701E-2</v>
      </c>
      <c r="G72">
        <v>5.6674176012938601E-2</v>
      </c>
      <c r="H72">
        <v>0.605000174350663</v>
      </c>
      <c r="I72">
        <v>-3.3237477215614597E-2</v>
      </c>
      <c r="J72">
        <v>6.3974176210162895E-2</v>
      </c>
      <c r="K72">
        <v>0.60338059000739497</v>
      </c>
      <c r="L72">
        <v>-1.9682087954158298E-2</v>
      </c>
      <c r="M72">
        <v>5.5898655803634997E-2</v>
      </c>
      <c r="N72">
        <v>0.72476097098672299</v>
      </c>
      <c r="P72" t="str">
        <f t="shared" si="4"/>
        <v/>
      </c>
      <c r="Q72" t="str">
        <f t="shared" si="5"/>
        <v/>
      </c>
      <c r="R72" t="str">
        <f t="shared" si="6"/>
        <v/>
      </c>
      <c r="S72" t="str">
        <f t="shared" si="7"/>
        <v/>
      </c>
    </row>
    <row r="73" spans="1:19" x14ac:dyDescent="0.25">
      <c r="B73" t="s">
        <v>507</v>
      </c>
      <c r="C73">
        <v>3.0401812526657499E-2</v>
      </c>
      <c r="D73">
        <v>8.7812612862945005E-2</v>
      </c>
      <c r="E73">
        <v>0.72918312147551401</v>
      </c>
      <c r="F73">
        <v>4.7000990251758398E-2</v>
      </c>
      <c r="G73">
        <v>7.5645757872186095E-2</v>
      </c>
      <c r="H73">
        <v>0.53438241866434399</v>
      </c>
      <c r="I73">
        <v>6.5518609532379095E-4</v>
      </c>
      <c r="J73">
        <v>8.7003688097893397E-2</v>
      </c>
      <c r="K73">
        <v>0.99399154288207803</v>
      </c>
      <c r="L73">
        <v>3.0073515560317302E-2</v>
      </c>
      <c r="M73">
        <v>7.4842939426578006E-2</v>
      </c>
      <c r="N73">
        <v>0.68781526649450497</v>
      </c>
      <c r="P73" t="str">
        <f t="shared" si="4"/>
        <v/>
      </c>
      <c r="Q73" t="str">
        <f t="shared" si="5"/>
        <v/>
      </c>
      <c r="R73" t="str">
        <f t="shared" si="6"/>
        <v/>
      </c>
      <c r="S73" t="str">
        <f t="shared" si="7"/>
        <v/>
      </c>
    </row>
    <row r="74" spans="1:19" x14ac:dyDescent="0.25">
      <c r="B74" t="s">
        <v>508</v>
      </c>
      <c r="C74">
        <v>-2.3048496042301501E-2</v>
      </c>
      <c r="D74">
        <v>7.2348027351267302E-2</v>
      </c>
      <c r="E74">
        <v>0.75004647346811404</v>
      </c>
      <c r="F74" s="1">
        <v>6.1294602294177693E-5</v>
      </c>
      <c r="G74">
        <v>6.4370394835040604E-2</v>
      </c>
      <c r="H74">
        <v>0.99924024064842598</v>
      </c>
      <c r="I74">
        <v>-2.6828684056446402E-2</v>
      </c>
      <c r="J74">
        <v>7.1668620982935305E-2</v>
      </c>
      <c r="K74">
        <v>0.70814875546580902</v>
      </c>
      <c r="L74">
        <v>1.76089140023095E-3</v>
      </c>
      <c r="M74">
        <v>6.3686734451756502E-2</v>
      </c>
      <c r="N74">
        <v>0.97794188884911304</v>
      </c>
      <c r="P74" t="str">
        <f t="shared" si="4"/>
        <v/>
      </c>
      <c r="Q74" t="str">
        <f t="shared" si="5"/>
        <v/>
      </c>
      <c r="R74" t="str">
        <f t="shared" si="6"/>
        <v/>
      </c>
      <c r="S74"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8.6001794957695402E-2</v>
      </c>
      <c r="D2">
        <v>0.20394354589039901</v>
      </c>
      <c r="E2">
        <v>0.67324829385983098</v>
      </c>
      <c r="F2">
        <v>7.3275759780842706E-2</v>
      </c>
      <c r="G2">
        <v>0.17969099874955199</v>
      </c>
      <c r="H2">
        <v>0.68342962349049896</v>
      </c>
      <c r="I2">
        <v>8.0958665669499996E-2</v>
      </c>
      <c r="J2">
        <v>0.20182533480262399</v>
      </c>
      <c r="K2">
        <v>0.68832270327976197</v>
      </c>
      <c r="L2">
        <v>6.8072066353298502E-2</v>
      </c>
      <c r="M2">
        <v>0.17580640938426101</v>
      </c>
      <c r="N2">
        <v>0.69860888852446701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-1.5098761594334899E-2</v>
      </c>
      <c r="D3">
        <v>8.6530299999275001E-2</v>
      </c>
      <c r="E3">
        <v>0.86147957582985801</v>
      </c>
      <c r="F3">
        <v>-2.4793941271039299E-2</v>
      </c>
      <c r="G3">
        <v>7.5116889706055498E-2</v>
      </c>
      <c r="H3">
        <v>0.74134596934253705</v>
      </c>
      <c r="I3">
        <v>-3.3349078533576798E-2</v>
      </c>
      <c r="J3">
        <v>8.4028552365998793E-2</v>
      </c>
      <c r="K3">
        <v>0.69145747446027905</v>
      </c>
      <c r="L3">
        <v>-3.9492038507953603E-2</v>
      </c>
      <c r="M3">
        <v>7.2879271471122498E-2</v>
      </c>
      <c r="N3">
        <v>0.58789910627498598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-0.176903753227343</v>
      </c>
      <c r="D4">
        <v>9.21720769064064E-2</v>
      </c>
      <c r="E4">
        <v>5.4949278998767399E-2</v>
      </c>
      <c r="F4">
        <v>-0.131081923048157</v>
      </c>
      <c r="G4">
        <v>7.7878563559629493E-2</v>
      </c>
      <c r="H4">
        <v>9.2344519502560299E-2</v>
      </c>
      <c r="I4">
        <v>-0.19057663733548899</v>
      </c>
      <c r="J4">
        <v>9.0109302722936505E-2</v>
      </c>
      <c r="K4">
        <v>3.4434239735449602E-2</v>
      </c>
      <c r="L4">
        <v>-0.14814090312057199</v>
      </c>
      <c r="M4">
        <v>7.5436242890459096E-2</v>
      </c>
      <c r="N4">
        <v>4.9554506086778603E-2</v>
      </c>
      <c r="P4" t="str">
        <f t="shared" si="0"/>
        <v>^</v>
      </c>
      <c r="Q4" t="str">
        <f t="shared" si="1"/>
        <v>^</v>
      </c>
      <c r="R4" t="str">
        <f t="shared" si="2"/>
        <v>*</v>
      </c>
      <c r="S4" t="str">
        <f t="shared" si="3"/>
        <v>*</v>
      </c>
    </row>
    <row r="5" spans="1:19" x14ac:dyDescent="0.25">
      <c r="A5">
        <v>4</v>
      </c>
      <c r="B5" t="s">
        <v>25</v>
      </c>
      <c r="C5">
        <v>4.50452500174175E-2</v>
      </c>
      <c r="D5">
        <v>8.9248011272054895E-2</v>
      </c>
      <c r="E5">
        <v>0.61375556077868298</v>
      </c>
      <c r="F5">
        <v>2.13332405892732E-2</v>
      </c>
      <c r="G5">
        <v>7.4362793662176394E-2</v>
      </c>
      <c r="H5">
        <v>0.77420376879020103</v>
      </c>
      <c r="I5">
        <v>6.20058602658475E-2</v>
      </c>
      <c r="J5">
        <v>8.6795387634536703E-2</v>
      </c>
      <c r="K5">
        <v>0.47498531812233302</v>
      </c>
      <c r="L5">
        <v>3.9196656534233897E-2</v>
      </c>
      <c r="M5">
        <v>7.1940581883256999E-2</v>
      </c>
      <c r="N5">
        <v>0.585858307650715</v>
      </c>
      <c r="P5" t="str">
        <f t="shared" si="0"/>
        <v/>
      </c>
      <c r="Q5" t="str">
        <f t="shared" si="1"/>
        <v/>
      </c>
      <c r="R5" t="str">
        <f t="shared" si="2"/>
        <v/>
      </c>
      <c r="S5" t="str">
        <f t="shared" si="3"/>
        <v/>
      </c>
    </row>
    <row r="6" spans="1:19" x14ac:dyDescent="0.25">
      <c r="A6">
        <v>5</v>
      </c>
      <c r="B6" t="s">
        <v>26</v>
      </c>
      <c r="C6">
        <v>4.8292042393071902E-2</v>
      </c>
      <c r="D6">
        <v>0.15689277418398301</v>
      </c>
      <c r="E6">
        <v>0.75823235595455396</v>
      </c>
      <c r="F6">
        <v>0.12007859246583499</v>
      </c>
      <c r="G6">
        <v>0.136029457400549</v>
      </c>
      <c r="H6">
        <v>0.37737696657858999</v>
      </c>
      <c r="I6">
        <v>7.1633530256404399E-2</v>
      </c>
      <c r="J6">
        <v>0.151926592780114</v>
      </c>
      <c r="K6">
        <v>0.63728305349491898</v>
      </c>
      <c r="L6">
        <v>0.12734596768044101</v>
      </c>
      <c r="M6">
        <v>0.130664894911973</v>
      </c>
      <c r="N6">
        <v>0.32975886136587301</v>
      </c>
      <c r="P6" t="str">
        <f t="shared" si="0"/>
        <v/>
      </c>
      <c r="Q6" t="str">
        <f t="shared" si="1"/>
        <v/>
      </c>
      <c r="R6" t="str">
        <f t="shared" si="2"/>
        <v/>
      </c>
      <c r="S6" t="str">
        <f t="shared" si="3"/>
        <v/>
      </c>
    </row>
    <row r="7" spans="1:19" x14ac:dyDescent="0.25">
      <c r="A7">
        <v>6</v>
      </c>
      <c r="B7" t="s">
        <v>30</v>
      </c>
      <c r="C7">
        <v>8.6734756103567803E-2</v>
      </c>
      <c r="D7">
        <v>0.10032766373716601</v>
      </c>
      <c r="E7">
        <v>0.387305121095667</v>
      </c>
      <c r="F7">
        <v>7.5842574010281105E-2</v>
      </c>
      <c r="G7">
        <v>8.3793325983663999E-2</v>
      </c>
      <c r="H7">
        <v>0.36540460687497101</v>
      </c>
      <c r="I7">
        <v>0.104845808919535</v>
      </c>
      <c r="J7">
        <v>9.8965519905201499E-2</v>
      </c>
      <c r="K7">
        <v>0.28940965918269801</v>
      </c>
      <c r="L7">
        <v>9.9126119397199494E-2</v>
      </c>
      <c r="M7">
        <v>8.2403910628935095E-2</v>
      </c>
      <c r="N7">
        <v>0.22900348889827099</v>
      </c>
      <c r="P7" t="str">
        <f t="shared" si="0"/>
        <v/>
      </c>
      <c r="Q7" t="str">
        <f t="shared" si="1"/>
        <v/>
      </c>
      <c r="R7" t="str">
        <f t="shared" si="2"/>
        <v/>
      </c>
      <c r="S7" t="str">
        <f t="shared" si="3"/>
        <v/>
      </c>
    </row>
    <row r="8" spans="1:19" x14ac:dyDescent="0.25">
      <c r="A8">
        <v>7</v>
      </c>
      <c r="B8" t="s">
        <v>27</v>
      </c>
      <c r="C8">
        <v>-6.7286404678398096E-2</v>
      </c>
      <c r="D8">
        <v>0.16390839215384301</v>
      </c>
      <c r="E8">
        <v>0.68143021105494095</v>
      </c>
      <c r="F8">
        <v>-8.8805768619406894E-2</v>
      </c>
      <c r="G8">
        <v>0.13955344844131301</v>
      </c>
      <c r="H8">
        <v>0.52454397185198998</v>
      </c>
      <c r="I8">
        <v>-6.2255368445987197E-2</v>
      </c>
      <c r="J8">
        <v>0.158425333206937</v>
      </c>
      <c r="K8">
        <v>0.69434646323504401</v>
      </c>
      <c r="L8">
        <v>-7.4823592500669694E-2</v>
      </c>
      <c r="M8">
        <v>0.13320946919285401</v>
      </c>
      <c r="N8">
        <v>0.57432128529677495</v>
      </c>
      <c r="P8" t="str">
        <f t="shared" si="0"/>
        <v/>
      </c>
      <c r="Q8" t="str">
        <f t="shared" si="1"/>
        <v/>
      </c>
      <c r="R8" t="str">
        <f t="shared" si="2"/>
        <v/>
      </c>
      <c r="S8" t="str">
        <f t="shared" si="3"/>
        <v/>
      </c>
    </row>
    <row r="9" spans="1:19" x14ac:dyDescent="0.25">
      <c r="A9">
        <v>8</v>
      </c>
      <c r="B9" t="s">
        <v>29</v>
      </c>
      <c r="C9">
        <v>-8.3192986714649197E-2</v>
      </c>
      <c r="D9">
        <v>9.3064378128025801E-2</v>
      </c>
      <c r="E9">
        <v>0.37135964901555901</v>
      </c>
      <c r="F9">
        <v>-7.5101706209299096E-2</v>
      </c>
      <c r="G9">
        <v>7.6963401921173902E-2</v>
      </c>
      <c r="H9">
        <v>0.32915831285002201</v>
      </c>
      <c r="I9">
        <v>-7.0542409935581696E-2</v>
      </c>
      <c r="J9">
        <v>9.2319336040539296E-2</v>
      </c>
      <c r="K9">
        <v>0.444799872887436</v>
      </c>
      <c r="L9">
        <v>-5.73141767549546E-2</v>
      </c>
      <c r="M9">
        <v>7.6070158771625498E-2</v>
      </c>
      <c r="N9">
        <v>0.45118653026811001</v>
      </c>
      <c r="P9" t="str">
        <f t="shared" si="0"/>
        <v/>
      </c>
      <c r="Q9" t="str">
        <f t="shared" si="1"/>
        <v/>
      </c>
      <c r="R9" t="str">
        <f t="shared" si="2"/>
        <v/>
      </c>
      <c r="S9" t="str">
        <f t="shared" si="3"/>
        <v/>
      </c>
    </row>
    <row r="10" spans="1:19" x14ac:dyDescent="0.25">
      <c r="A10">
        <v>9</v>
      </c>
      <c r="B10" t="s">
        <v>28</v>
      </c>
      <c r="C10">
        <v>7.0570300747749601E-2</v>
      </c>
      <c r="D10">
        <v>0.28920232597247902</v>
      </c>
      <c r="E10">
        <v>0.807217608819355</v>
      </c>
      <c r="F10">
        <v>5.8393880562986902E-2</v>
      </c>
      <c r="G10">
        <v>0.25248001444387203</v>
      </c>
      <c r="H10">
        <v>0.81709635148414705</v>
      </c>
      <c r="I10">
        <v>0.18665029567577299</v>
      </c>
      <c r="J10">
        <v>0.27815467658450999</v>
      </c>
      <c r="K10">
        <v>0.50220104489528605</v>
      </c>
      <c r="L10">
        <v>0.162868609542964</v>
      </c>
      <c r="M10">
        <v>0.242936362350573</v>
      </c>
      <c r="N10">
        <v>0.50259215190768702</v>
      </c>
      <c r="P10" t="str">
        <f t="shared" si="0"/>
        <v/>
      </c>
      <c r="Q10" t="str">
        <f t="shared" si="1"/>
        <v/>
      </c>
      <c r="R10" t="str">
        <f t="shared" si="2"/>
        <v/>
      </c>
      <c r="S10" t="str">
        <f t="shared" si="3"/>
        <v/>
      </c>
    </row>
    <row r="11" spans="1:19" x14ac:dyDescent="0.25">
      <c r="A11">
        <v>10</v>
      </c>
      <c r="B11" t="s">
        <v>31</v>
      </c>
      <c r="C11">
        <v>-1.3413050094506101E-3</v>
      </c>
      <c r="D11">
        <v>2.4205731050288799E-2</v>
      </c>
      <c r="E11">
        <v>0.95580967507162795</v>
      </c>
      <c r="F11">
        <v>-9.9340563124051401E-3</v>
      </c>
      <c r="G11">
        <v>2.13255417034342E-2</v>
      </c>
      <c r="H11">
        <v>0.64133788707420702</v>
      </c>
      <c r="I11">
        <v>7.45833956617709E-3</v>
      </c>
      <c r="J11">
        <v>2.3837255996279599E-2</v>
      </c>
      <c r="K11">
        <v>0.75436740543790404</v>
      </c>
      <c r="L11">
        <v>-6.1697174616295197E-4</v>
      </c>
      <c r="M11">
        <v>2.0944454761455501E-2</v>
      </c>
      <c r="N11">
        <v>0.97649969640775902</v>
      </c>
      <c r="P11" t="str">
        <f t="shared" si="0"/>
        <v/>
      </c>
      <c r="Q11" t="str">
        <f t="shared" si="1"/>
        <v/>
      </c>
      <c r="R11" t="str">
        <f t="shared" si="2"/>
        <v/>
      </c>
      <c r="S11" t="str">
        <f t="shared" si="3"/>
        <v/>
      </c>
    </row>
    <row r="12" spans="1:19" x14ac:dyDescent="0.25">
      <c r="A12">
        <v>11</v>
      </c>
      <c r="B12" t="s">
        <v>176</v>
      </c>
      <c r="C12">
        <v>-0.115959417359943</v>
      </c>
      <c r="D12">
        <v>0.115985155421202</v>
      </c>
      <c r="E12">
        <v>0.31741791037169698</v>
      </c>
      <c r="F12">
        <v>-0.112113920366691</v>
      </c>
      <c r="G12">
        <v>0.10791679972382701</v>
      </c>
      <c r="H12">
        <v>0.29885487920437998</v>
      </c>
      <c r="I12">
        <v>-0.14544022859601699</v>
      </c>
      <c r="J12">
        <v>0.11398031130908499</v>
      </c>
      <c r="K12">
        <v>0.201951328015681</v>
      </c>
      <c r="L12">
        <v>-0.145287105368163</v>
      </c>
      <c r="M12">
        <v>0.106130529321802</v>
      </c>
      <c r="N12">
        <v>0.17101573763959199</v>
      </c>
      <c r="P12" t="str">
        <f t="shared" si="0"/>
        <v/>
      </c>
      <c r="Q12" t="str">
        <f t="shared" si="1"/>
        <v/>
      </c>
      <c r="R12" t="str">
        <f t="shared" si="2"/>
        <v/>
      </c>
      <c r="S12" t="str">
        <f t="shared" si="3"/>
        <v/>
      </c>
    </row>
    <row r="13" spans="1:19" x14ac:dyDescent="0.25">
      <c r="A13">
        <v>12</v>
      </c>
      <c r="B13" t="s">
        <v>32</v>
      </c>
      <c r="C13">
        <v>2.9526580856960801E-2</v>
      </c>
      <c r="D13">
        <v>4.3559624515144502E-2</v>
      </c>
      <c r="E13">
        <v>0.49787132680218499</v>
      </c>
      <c r="F13">
        <v>1.48800709623706E-2</v>
      </c>
      <c r="G13">
        <v>3.7804422081614303E-2</v>
      </c>
      <c r="H13">
        <v>0.69387148969730605</v>
      </c>
      <c r="I13">
        <v>3.2142495797353898E-2</v>
      </c>
      <c r="J13">
        <v>4.2818887543423098E-2</v>
      </c>
      <c r="K13">
        <v>0.45285632221410699</v>
      </c>
      <c r="L13">
        <v>1.5678587992837601E-2</v>
      </c>
      <c r="M13">
        <v>3.6948211149852798E-2</v>
      </c>
      <c r="N13">
        <v>0.671318185773913</v>
      </c>
      <c r="P13" t="str">
        <f t="shared" si="0"/>
        <v/>
      </c>
      <c r="Q13" t="str">
        <f t="shared" si="1"/>
        <v/>
      </c>
      <c r="R13" t="str">
        <f t="shared" si="2"/>
        <v/>
      </c>
      <c r="S13" t="str">
        <f t="shared" si="3"/>
        <v/>
      </c>
    </row>
    <row r="14" spans="1:19" x14ac:dyDescent="0.25">
      <c r="A14">
        <v>13</v>
      </c>
      <c r="B14" t="s">
        <v>33</v>
      </c>
      <c r="C14">
        <v>1.8590035046214402E-2</v>
      </c>
      <c r="D14">
        <v>1.50883461981651E-2</v>
      </c>
      <c r="E14">
        <v>0.21791956147140101</v>
      </c>
      <c r="F14">
        <v>1.16445300729307E-2</v>
      </c>
      <c r="G14">
        <v>1.3560932792268599E-2</v>
      </c>
      <c r="H14">
        <v>0.39051593584094002</v>
      </c>
      <c r="I14">
        <v>1.6665154731598301E-2</v>
      </c>
      <c r="J14">
        <v>1.49672354896777E-2</v>
      </c>
      <c r="K14">
        <v>0.26551846987434802</v>
      </c>
      <c r="L14">
        <v>1.0563897736547799E-2</v>
      </c>
      <c r="M14">
        <v>1.34557909514157E-2</v>
      </c>
      <c r="N14">
        <v>0.43240555947755299</v>
      </c>
      <c r="P14" t="str">
        <f t="shared" si="0"/>
        <v/>
      </c>
      <c r="Q14" t="str">
        <f t="shared" si="1"/>
        <v/>
      </c>
      <c r="R14" t="str">
        <f t="shared" si="2"/>
        <v/>
      </c>
      <c r="S14" t="str">
        <f t="shared" si="3"/>
        <v/>
      </c>
    </row>
    <row r="15" spans="1:19" x14ac:dyDescent="0.25">
      <c r="A15">
        <v>14</v>
      </c>
      <c r="B15" t="s">
        <v>118</v>
      </c>
      <c r="C15">
        <v>-5.6630559700327704E-3</v>
      </c>
      <c r="D15">
        <v>1.90749822159457E-2</v>
      </c>
      <c r="E15">
        <v>0.76655511393920595</v>
      </c>
      <c r="F15">
        <v>-1.73507638425582E-3</v>
      </c>
      <c r="G15">
        <v>1.6475959222227499E-2</v>
      </c>
      <c r="H15">
        <v>0.916130159653748</v>
      </c>
      <c r="I15">
        <v>-5.7386799271653402E-3</v>
      </c>
      <c r="J15">
        <v>1.8686159505798501E-2</v>
      </c>
      <c r="K15">
        <v>0.75876072655013505</v>
      </c>
      <c r="L15">
        <v>-1.6262934259848501E-3</v>
      </c>
      <c r="M15">
        <v>1.6116252436150301E-2</v>
      </c>
      <c r="N15">
        <v>0.91962178692582597</v>
      </c>
      <c r="P15" t="str">
        <f t="shared" si="0"/>
        <v/>
      </c>
      <c r="Q15" t="str">
        <f t="shared" si="1"/>
        <v/>
      </c>
      <c r="R15" t="str">
        <f t="shared" si="2"/>
        <v/>
      </c>
      <c r="S15" t="str">
        <f t="shared" si="3"/>
        <v/>
      </c>
    </row>
    <row r="16" spans="1:19" x14ac:dyDescent="0.25">
      <c r="A16">
        <v>15</v>
      </c>
      <c r="B16" t="s">
        <v>34</v>
      </c>
      <c r="C16">
        <v>4.1103980450091704E-3</v>
      </c>
      <c r="D16">
        <v>1.6693756821799699E-3</v>
      </c>
      <c r="E16">
        <v>1.38073516549888E-2</v>
      </c>
      <c r="F16">
        <v>3.8827214584171098E-3</v>
      </c>
      <c r="G16">
        <v>1.31185374303671E-3</v>
      </c>
      <c r="H16">
        <v>3.0791746695830501E-3</v>
      </c>
      <c r="I16">
        <v>4.7029472578109903E-3</v>
      </c>
      <c r="J16">
        <v>1.62305097267149E-3</v>
      </c>
      <c r="K16">
        <v>3.7603370993071201E-3</v>
      </c>
      <c r="L16">
        <v>4.3573264643360201E-3</v>
      </c>
      <c r="M16">
        <v>1.26216277090449E-3</v>
      </c>
      <c r="N16">
        <v>5.5589150480949399E-4</v>
      </c>
      <c r="P16" t="str">
        <f t="shared" si="0"/>
        <v>*</v>
      </c>
      <c r="Q16" t="str">
        <f t="shared" si="1"/>
        <v>**</v>
      </c>
      <c r="R16" t="str">
        <f t="shared" si="2"/>
        <v>**</v>
      </c>
      <c r="S16" t="str">
        <f t="shared" si="3"/>
        <v>***</v>
      </c>
    </row>
    <row r="17" spans="1:19" x14ac:dyDescent="0.25">
      <c r="A17">
        <v>16</v>
      </c>
      <c r="B17" t="s">
        <v>35</v>
      </c>
      <c r="C17">
        <v>-2.4077022736990598E-3</v>
      </c>
      <c r="D17">
        <v>8.8984539976693202E-4</v>
      </c>
      <c r="E17">
        <v>6.8149618745202397E-3</v>
      </c>
      <c r="F17">
        <v>-2.0750986423483798E-3</v>
      </c>
      <c r="G17">
        <v>8.2102644679966398E-4</v>
      </c>
      <c r="H17">
        <v>1.14896035919239E-2</v>
      </c>
      <c r="I17">
        <v>-2.1533463601914301E-3</v>
      </c>
      <c r="J17">
        <v>8.0459187114616205E-4</v>
      </c>
      <c r="K17">
        <v>7.4435249120946602E-3</v>
      </c>
      <c r="L17">
        <v>-1.7167959896635799E-3</v>
      </c>
      <c r="M17">
        <v>7.3451025563265205E-4</v>
      </c>
      <c r="N17">
        <v>1.9421810122830101E-2</v>
      </c>
      <c r="P17" t="str">
        <f t="shared" si="0"/>
        <v>**</v>
      </c>
      <c r="Q17" t="str">
        <f t="shared" si="1"/>
        <v>*</v>
      </c>
      <c r="R17" t="str">
        <f t="shared" si="2"/>
        <v>**</v>
      </c>
      <c r="S17" t="str">
        <f t="shared" si="3"/>
        <v>*</v>
      </c>
    </row>
    <row r="18" spans="1:19" x14ac:dyDescent="0.25">
      <c r="A18">
        <v>17</v>
      </c>
      <c r="B18" t="s">
        <v>36</v>
      </c>
      <c r="C18">
        <v>2.84010232497979E-4</v>
      </c>
      <c r="D18">
        <v>4.2676227146990902E-4</v>
      </c>
      <c r="E18">
        <v>0.50573083219265502</v>
      </c>
      <c r="F18">
        <v>6.2714210067917704E-4</v>
      </c>
      <c r="G18">
        <v>3.5762912750523401E-4</v>
      </c>
      <c r="H18">
        <v>7.9497314928601695E-2</v>
      </c>
      <c r="I18">
        <v>1.71065869827822E-4</v>
      </c>
      <c r="J18">
        <v>4.1830377682953302E-4</v>
      </c>
      <c r="K18">
        <v>0.68257540681341899</v>
      </c>
      <c r="L18">
        <v>5.07205549358788E-4</v>
      </c>
      <c r="M18">
        <v>3.4945897809570298E-4</v>
      </c>
      <c r="N18">
        <v>0.146667881784624</v>
      </c>
      <c r="P18" t="str">
        <f t="shared" si="0"/>
        <v/>
      </c>
      <c r="Q18" t="str">
        <f t="shared" si="1"/>
        <v>^</v>
      </c>
      <c r="R18" t="str">
        <f t="shared" si="2"/>
        <v/>
      </c>
      <c r="S18" t="str">
        <f t="shared" si="3"/>
        <v/>
      </c>
    </row>
    <row r="19" spans="1:19" x14ac:dyDescent="0.25">
      <c r="A19">
        <v>18</v>
      </c>
      <c r="B19" t="s">
        <v>37</v>
      </c>
      <c r="C19">
        <v>6.3754297147798594E-2</v>
      </c>
      <c r="D19">
        <v>6.9604021515025899E-2</v>
      </c>
      <c r="E19">
        <v>0.359689400309533</v>
      </c>
      <c r="F19">
        <v>2.42965616240736E-2</v>
      </c>
      <c r="G19">
        <v>6.0411192065032801E-2</v>
      </c>
      <c r="H19">
        <v>0.68754682883662599</v>
      </c>
      <c r="I19">
        <v>6.5301189098801601E-2</v>
      </c>
      <c r="J19">
        <v>6.8165846012892495E-2</v>
      </c>
      <c r="K19">
        <v>0.33807527065489801</v>
      </c>
      <c r="L19">
        <v>2.35142459469929E-2</v>
      </c>
      <c r="M19">
        <v>5.9030417844248999E-2</v>
      </c>
      <c r="N19">
        <v>0.69037871380901095</v>
      </c>
      <c r="P19" t="str">
        <f t="shared" si="0"/>
        <v/>
      </c>
      <c r="Q19" t="str">
        <f t="shared" si="1"/>
        <v/>
      </c>
      <c r="R19" t="str">
        <f t="shared" si="2"/>
        <v/>
      </c>
      <c r="S19" t="str">
        <f t="shared" si="3"/>
        <v/>
      </c>
    </row>
    <row r="20" spans="1:19" x14ac:dyDescent="0.25">
      <c r="A20">
        <v>19</v>
      </c>
      <c r="B20" t="s">
        <v>38</v>
      </c>
      <c r="C20">
        <v>7.0941399229184507E-2</v>
      </c>
      <c r="D20">
        <v>0.102946014436251</v>
      </c>
      <c r="E20">
        <v>0.49075238969617901</v>
      </c>
      <c r="F20">
        <v>3.34292018953024E-2</v>
      </c>
      <c r="G20">
        <v>8.8253729179129298E-2</v>
      </c>
      <c r="H20">
        <v>0.70484741695678499</v>
      </c>
      <c r="I20">
        <v>8.3163813589440194E-2</v>
      </c>
      <c r="J20">
        <v>0.101324381079531</v>
      </c>
      <c r="K20">
        <v>0.41177840682279399</v>
      </c>
      <c r="L20">
        <v>4.1098478973711501E-2</v>
      </c>
      <c r="M20">
        <v>8.6944038143472097E-2</v>
      </c>
      <c r="N20">
        <v>0.63642696279685895</v>
      </c>
      <c r="P20" t="str">
        <f t="shared" si="0"/>
        <v/>
      </c>
      <c r="Q20" t="str">
        <f t="shared" si="1"/>
        <v/>
      </c>
      <c r="R20" t="str">
        <f t="shared" si="2"/>
        <v/>
      </c>
      <c r="S20" t="str">
        <f t="shared" si="3"/>
        <v/>
      </c>
    </row>
    <row r="21" spans="1:19" x14ac:dyDescent="0.25">
      <c r="A21">
        <v>20</v>
      </c>
      <c r="B21" t="s">
        <v>40</v>
      </c>
      <c r="C21">
        <v>-0.35393771895839299</v>
      </c>
      <c r="D21">
        <v>0.111032349282185</v>
      </c>
      <c r="E21">
        <v>1.4340969240102001E-3</v>
      </c>
      <c r="F21">
        <v>-0.329892785643565</v>
      </c>
      <c r="G21">
        <v>8.8842964978398095E-2</v>
      </c>
      <c r="H21">
        <v>2.0464512035999599E-4</v>
      </c>
      <c r="I21">
        <v>-0.36022790438092001</v>
      </c>
      <c r="J21">
        <v>0.10886083432819101</v>
      </c>
      <c r="K21">
        <v>9.3607095976389098E-4</v>
      </c>
      <c r="L21">
        <v>-0.33251795023994102</v>
      </c>
      <c r="M21">
        <v>8.6396354799172098E-2</v>
      </c>
      <c r="N21">
        <v>1.1872220780899999E-4</v>
      </c>
      <c r="P21" t="str">
        <f t="shared" si="0"/>
        <v>**</v>
      </c>
      <c r="Q21" t="str">
        <f t="shared" si="1"/>
        <v>***</v>
      </c>
      <c r="R21" t="str">
        <f t="shared" si="2"/>
        <v>***</v>
      </c>
      <c r="S21" t="str">
        <f t="shared" si="3"/>
        <v>***</v>
      </c>
    </row>
    <row r="22" spans="1:19" x14ac:dyDescent="0.25">
      <c r="A22">
        <v>21</v>
      </c>
      <c r="B22" t="s">
        <v>41</v>
      </c>
      <c r="C22">
        <v>9.8236516077626707E-2</v>
      </c>
      <c r="D22">
        <v>8.4002819263529496E-2</v>
      </c>
      <c r="E22">
        <v>0.24222515968984301</v>
      </c>
      <c r="F22">
        <v>5.7702933185626901E-2</v>
      </c>
      <c r="G22">
        <v>6.6607502364736407E-2</v>
      </c>
      <c r="H22">
        <v>0.38631863797430299</v>
      </c>
      <c r="I22">
        <v>8.3537316216551499E-2</v>
      </c>
      <c r="J22">
        <v>8.2580354885961604E-2</v>
      </c>
      <c r="K22">
        <v>0.31173496899796699</v>
      </c>
      <c r="L22">
        <v>4.3877893913430402E-2</v>
      </c>
      <c r="M22">
        <v>6.4799044286866295E-2</v>
      </c>
      <c r="N22">
        <v>0.498318413860665</v>
      </c>
      <c r="P22" t="str">
        <f t="shared" si="0"/>
        <v/>
      </c>
      <c r="Q22" t="str">
        <f t="shared" si="1"/>
        <v/>
      </c>
      <c r="R22" t="str">
        <f t="shared" si="2"/>
        <v/>
      </c>
      <c r="S22" t="str">
        <f t="shared" si="3"/>
        <v/>
      </c>
    </row>
    <row r="23" spans="1:19" x14ac:dyDescent="0.25">
      <c r="A23">
        <v>22</v>
      </c>
      <c r="B23" t="s">
        <v>39</v>
      </c>
      <c r="C23">
        <v>9.6775427641557304E-2</v>
      </c>
      <c r="D23">
        <v>0.13422166510602301</v>
      </c>
      <c r="E23">
        <v>0.470902147980921</v>
      </c>
      <c r="F23">
        <v>3.7589274673346898E-2</v>
      </c>
      <c r="G23">
        <v>0.10569324829490601</v>
      </c>
      <c r="H23">
        <v>0.72210644330879303</v>
      </c>
      <c r="I23">
        <v>0.109269384949243</v>
      </c>
      <c r="J23">
        <v>0.13248306821886199</v>
      </c>
      <c r="K23">
        <v>0.40949650355387701</v>
      </c>
      <c r="L23">
        <v>5.9071620606521998E-2</v>
      </c>
      <c r="M23">
        <v>0.103323185044241</v>
      </c>
      <c r="N23">
        <v>0.567513720553384</v>
      </c>
      <c r="P23" t="str">
        <f t="shared" si="0"/>
        <v/>
      </c>
      <c r="Q23" t="str">
        <f t="shared" si="1"/>
        <v/>
      </c>
      <c r="R23" t="str">
        <f t="shared" si="2"/>
        <v/>
      </c>
      <c r="S23" t="str">
        <f t="shared" si="3"/>
        <v/>
      </c>
    </row>
    <row r="24" spans="1:19" x14ac:dyDescent="0.25">
      <c r="A24">
        <v>23</v>
      </c>
      <c r="B24" t="s">
        <v>43</v>
      </c>
      <c r="C24">
        <v>-7.9725543813478503E-2</v>
      </c>
      <c r="D24">
        <v>2.4102414743024402E-2</v>
      </c>
      <c r="E24">
        <v>9.4037839170169101E-4</v>
      </c>
      <c r="F24">
        <v>-7.5467487501172298E-2</v>
      </c>
      <c r="G24">
        <v>2.1704457385471599E-2</v>
      </c>
      <c r="H24">
        <v>5.0696292299334898E-4</v>
      </c>
      <c r="I24">
        <v>-8.3767772418697595E-2</v>
      </c>
      <c r="J24">
        <v>2.36016790501134E-2</v>
      </c>
      <c r="K24">
        <v>3.8636038320105599E-4</v>
      </c>
      <c r="L24">
        <v>-8.00858677552585E-2</v>
      </c>
      <c r="M24">
        <v>2.1158021154988299E-2</v>
      </c>
      <c r="N24">
        <v>1.5362804025571399E-4</v>
      </c>
      <c r="P24" t="str">
        <f t="shared" si="0"/>
        <v>***</v>
      </c>
      <c r="Q24" t="str">
        <f t="shared" si="1"/>
        <v>***</v>
      </c>
      <c r="R24" t="str">
        <f t="shared" si="2"/>
        <v>***</v>
      </c>
      <c r="S24" t="str">
        <f t="shared" si="3"/>
        <v>***</v>
      </c>
    </row>
    <row r="25" spans="1:19" x14ac:dyDescent="0.25">
      <c r="A25">
        <v>24</v>
      </c>
      <c r="B25" t="s">
        <v>44</v>
      </c>
      <c r="C25">
        <v>0.109573320001821</v>
      </c>
      <c r="D25">
        <v>8.3760975463301093E-2</v>
      </c>
      <c r="E25">
        <v>0.19081676946781201</v>
      </c>
      <c r="F25">
        <v>9.8691560651951005E-2</v>
      </c>
      <c r="G25">
        <v>7.8200436720670299E-2</v>
      </c>
      <c r="H25">
        <v>0.206936779155559</v>
      </c>
      <c r="I25">
        <v>0.117680535336277</v>
      </c>
      <c r="J25">
        <v>8.2268441235636897E-2</v>
      </c>
      <c r="K25">
        <v>0.15258914920375599</v>
      </c>
      <c r="L25">
        <v>0.109063251698966</v>
      </c>
      <c r="M25">
        <v>7.7119399194576305E-2</v>
      </c>
      <c r="N25">
        <v>0.15729939189081299</v>
      </c>
      <c r="P25" t="str">
        <f t="shared" si="0"/>
        <v/>
      </c>
      <c r="Q25" t="str">
        <f t="shared" si="1"/>
        <v/>
      </c>
      <c r="R25" t="str">
        <f t="shared" si="2"/>
        <v/>
      </c>
      <c r="S25" t="str">
        <f t="shared" si="3"/>
        <v/>
      </c>
    </row>
    <row r="26" spans="1:19" x14ac:dyDescent="0.25">
      <c r="A26">
        <v>25</v>
      </c>
      <c r="B26" t="s">
        <v>134</v>
      </c>
      <c r="C26">
        <v>3.95074365272631</v>
      </c>
      <c r="D26">
        <v>1.1122888407934299</v>
      </c>
      <c r="E26">
        <v>3.8245375555101497E-4</v>
      </c>
      <c r="F26">
        <v>3.9451295077994599</v>
      </c>
      <c r="G26">
        <v>1.03432106029441</v>
      </c>
      <c r="H26">
        <v>1.36612962596499E-4</v>
      </c>
      <c r="I26">
        <v>-0.123195189013262</v>
      </c>
      <c r="J26">
        <v>8.3030080403784595E-2</v>
      </c>
      <c r="K26">
        <v>0.13787747060191399</v>
      </c>
      <c r="L26">
        <v>-0.13003806249063299</v>
      </c>
      <c r="M26">
        <v>7.5300921228591097E-2</v>
      </c>
      <c r="N26">
        <v>8.4183473710123094E-2</v>
      </c>
      <c r="P26" t="str">
        <f t="shared" si="0"/>
        <v>***</v>
      </c>
      <c r="Q26" t="str">
        <f t="shared" si="1"/>
        <v>***</v>
      </c>
      <c r="R26" t="str">
        <f t="shared" si="2"/>
        <v/>
      </c>
      <c r="S26" t="str">
        <f t="shared" si="3"/>
        <v>^</v>
      </c>
    </row>
    <row r="27" spans="1:19" x14ac:dyDescent="0.25">
      <c r="A27">
        <v>26</v>
      </c>
      <c r="B27" t="s">
        <v>148</v>
      </c>
      <c r="C27">
        <v>4.2438449711761903</v>
      </c>
      <c r="D27">
        <v>1.1970518595527999</v>
      </c>
      <c r="E27">
        <v>3.9224476817534298E-4</v>
      </c>
      <c r="F27">
        <v>4.2381752881815897</v>
      </c>
      <c r="G27">
        <v>1.1156239924599101</v>
      </c>
      <c r="H27">
        <v>1.45323264019972E-4</v>
      </c>
      <c r="I27">
        <v>0.19453852492356</v>
      </c>
      <c r="J27">
        <v>0.44038915962149999</v>
      </c>
      <c r="K27">
        <v>0.65867568866286696</v>
      </c>
      <c r="L27">
        <v>0.16608092274104</v>
      </c>
      <c r="M27">
        <v>0.41354497853161898</v>
      </c>
      <c r="N27">
        <v>0.68797618832460306</v>
      </c>
      <c r="P27" t="str">
        <f t="shared" si="0"/>
        <v>***</v>
      </c>
      <c r="Q27" t="str">
        <f t="shared" si="1"/>
        <v>***</v>
      </c>
      <c r="R27" t="str">
        <f t="shared" si="2"/>
        <v/>
      </c>
      <c r="S27" t="str">
        <f t="shared" si="3"/>
        <v/>
      </c>
    </row>
    <row r="28" spans="1:19" x14ac:dyDescent="0.25">
      <c r="A28">
        <v>27</v>
      </c>
      <c r="B28" t="s">
        <v>46</v>
      </c>
      <c r="C28">
        <v>3.9614583489299902</v>
      </c>
      <c r="D28">
        <v>1.1386744874194801</v>
      </c>
      <c r="E28">
        <v>5.0327241161474102E-4</v>
      </c>
      <c r="F28">
        <v>4.0419094553773798</v>
      </c>
      <c r="G28">
        <v>1.05816851313027</v>
      </c>
      <c r="H28">
        <v>1.33602215061914E-4</v>
      </c>
      <c r="I28">
        <v>-0.17837383780603</v>
      </c>
      <c r="J28">
        <v>0.23499557869125701</v>
      </c>
      <c r="K28">
        <v>0.44782151772285</v>
      </c>
      <c r="L28">
        <v>-0.106373852138281</v>
      </c>
      <c r="M28">
        <v>0.21579408133816799</v>
      </c>
      <c r="N28">
        <v>0.62205394266248903</v>
      </c>
      <c r="P28" t="str">
        <f t="shared" si="0"/>
        <v>***</v>
      </c>
      <c r="Q28" t="str">
        <f t="shared" si="1"/>
        <v>***</v>
      </c>
      <c r="R28" t="str">
        <f t="shared" si="2"/>
        <v/>
      </c>
      <c r="S28" t="str">
        <f t="shared" si="3"/>
        <v/>
      </c>
    </row>
    <row r="29" spans="1:19" x14ac:dyDescent="0.25">
      <c r="A29">
        <v>28</v>
      </c>
      <c r="B29" t="s">
        <v>132</v>
      </c>
      <c r="C29">
        <v>3.2389062884819699</v>
      </c>
      <c r="D29">
        <v>1.1534696082542499</v>
      </c>
      <c r="E29">
        <v>4.98551081343268E-3</v>
      </c>
      <c r="F29">
        <v>3.4311569805927302</v>
      </c>
      <c r="G29">
        <v>1.0725259325348799</v>
      </c>
      <c r="H29">
        <v>1.3783983427132201E-3</v>
      </c>
      <c r="I29">
        <v>-0.73536936949505105</v>
      </c>
      <c r="J29">
        <v>0.30444790435508201</v>
      </c>
      <c r="K29">
        <v>1.5717101289299699E-2</v>
      </c>
      <c r="L29">
        <v>-0.53543619869079395</v>
      </c>
      <c r="M29">
        <v>0.28304110827812701</v>
      </c>
      <c r="N29">
        <v>5.8527509026790298E-2</v>
      </c>
      <c r="P29" t="str">
        <f t="shared" si="0"/>
        <v>**</v>
      </c>
      <c r="Q29" t="str">
        <f t="shared" si="1"/>
        <v>**</v>
      </c>
      <c r="R29" t="str">
        <f t="shared" si="2"/>
        <v>*</v>
      </c>
      <c r="S29" t="str">
        <f t="shared" si="3"/>
        <v>^</v>
      </c>
    </row>
    <row r="30" spans="1:19" x14ac:dyDescent="0.25">
      <c r="A30">
        <v>29</v>
      </c>
      <c r="B30" t="s">
        <v>133</v>
      </c>
      <c r="C30">
        <v>3.7237493194014202</v>
      </c>
      <c r="D30">
        <v>1.18034574496041</v>
      </c>
      <c r="E30">
        <v>1.60610697950048E-3</v>
      </c>
      <c r="F30">
        <v>3.7805385460324699</v>
      </c>
      <c r="G30">
        <v>1.09659692642321</v>
      </c>
      <c r="H30">
        <v>5.6576098098880603E-4</v>
      </c>
      <c r="I30">
        <v>-0.287370636811971</v>
      </c>
      <c r="J30">
        <v>0.395292026454234</v>
      </c>
      <c r="K30">
        <v>0.46723628689734598</v>
      </c>
      <c r="L30">
        <v>-0.218942201751469</v>
      </c>
      <c r="M30">
        <v>0.36564895664098301</v>
      </c>
      <c r="N30">
        <v>0.54932157180905195</v>
      </c>
      <c r="P30" t="str">
        <f t="shared" si="0"/>
        <v>**</v>
      </c>
      <c r="Q30" t="str">
        <f t="shared" si="1"/>
        <v>***</v>
      </c>
      <c r="R30" t="str">
        <f t="shared" si="2"/>
        <v/>
      </c>
      <c r="S30" t="str">
        <f t="shared" si="3"/>
        <v/>
      </c>
    </row>
    <row r="31" spans="1:19" x14ac:dyDescent="0.25">
      <c r="A31">
        <v>30</v>
      </c>
      <c r="B31" t="s">
        <v>45</v>
      </c>
      <c r="C31">
        <v>3.9469531844883701</v>
      </c>
      <c r="D31">
        <v>1.3467803030287899</v>
      </c>
      <c r="E31">
        <v>3.3824435829147301E-3</v>
      </c>
      <c r="F31">
        <v>4.18907111859777</v>
      </c>
      <c r="G31">
        <v>1.2649746151946299</v>
      </c>
      <c r="H31">
        <v>9.2769011330420695E-4</v>
      </c>
      <c r="I31">
        <v>-0.20302441250318801</v>
      </c>
      <c r="J31">
        <v>0.75442953540281898</v>
      </c>
      <c r="K31">
        <v>0.78784515748700801</v>
      </c>
      <c r="L31">
        <v>4.1632562942915001E-2</v>
      </c>
      <c r="M31">
        <v>0.71868679043400996</v>
      </c>
      <c r="N31">
        <v>0.95380545383312798</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4.2928522603409701E-2</v>
      </c>
      <c r="D32">
        <v>0.28036544390427798</v>
      </c>
      <c r="E32">
        <v>0.87830655294951399</v>
      </c>
      <c r="F32">
        <v>4.6455237089594002E-2</v>
      </c>
      <c r="G32">
        <v>0.26466624954392998</v>
      </c>
      <c r="H32">
        <v>0.86066803800798797</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47</v>
      </c>
      <c r="C33">
        <v>-1.9237218072320501</v>
      </c>
      <c r="D33">
        <v>1.1826646847517499</v>
      </c>
      <c r="E33">
        <v>0.10382218157871401</v>
      </c>
      <c r="F33">
        <v>-1.87764031029876</v>
      </c>
      <c r="G33">
        <v>1.1429173160385599</v>
      </c>
      <c r="H33">
        <v>0.100414226133809</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-1.9957442356442301</v>
      </c>
      <c r="D34">
        <v>1.05102537963769</v>
      </c>
      <c r="E34">
        <v>5.7583613654456203E-2</v>
      </c>
      <c r="F34">
        <v>-1.9631003503164199</v>
      </c>
      <c r="G34">
        <v>1.02029971754631</v>
      </c>
      <c r="H34">
        <v>5.4349215828419201E-2</v>
      </c>
      <c r="I34" t="s">
        <v>173</v>
      </c>
      <c r="J34" t="s">
        <v>173</v>
      </c>
      <c r="K34" t="s">
        <v>173</v>
      </c>
      <c r="L34" t="s">
        <v>173</v>
      </c>
      <c r="M34" t="s">
        <v>173</v>
      </c>
      <c r="N34" t="s">
        <v>173</v>
      </c>
      <c r="P34" t="str">
        <f t="shared" si="4"/>
        <v>^</v>
      </c>
      <c r="Q34" t="str">
        <f t="shared" si="5"/>
        <v>^</v>
      </c>
      <c r="R34" t="str">
        <f t="shared" si="6"/>
        <v/>
      </c>
      <c r="S34" t="str">
        <f t="shared" si="7"/>
        <v/>
      </c>
    </row>
    <row r="35" spans="1:19" x14ac:dyDescent="0.25">
      <c r="A35">
        <v>34</v>
      </c>
      <c r="B35" t="s">
        <v>58</v>
      </c>
      <c r="C35">
        <v>-1.6394063841958799</v>
      </c>
      <c r="D35">
        <v>1.0701057366008799</v>
      </c>
      <c r="E35">
        <v>0.125521421094833</v>
      </c>
      <c r="F35">
        <v>-1.6507760599060599</v>
      </c>
      <c r="G35">
        <v>1.03670293711779</v>
      </c>
      <c r="H35">
        <v>0.111309953415812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-1.7627363933886999</v>
      </c>
      <c r="D36">
        <v>1.05872712516262</v>
      </c>
      <c r="E36">
        <v>9.5921098390803497E-2</v>
      </c>
      <c r="F36">
        <v>-1.74560936859202</v>
      </c>
      <c r="G36">
        <v>1.02715723927349</v>
      </c>
      <c r="H36">
        <v>8.9233145120416593E-2</v>
      </c>
      <c r="I36" t="s">
        <v>173</v>
      </c>
      <c r="J36" t="s">
        <v>173</v>
      </c>
      <c r="K36" t="s">
        <v>173</v>
      </c>
      <c r="L36" t="s">
        <v>173</v>
      </c>
      <c r="M36" t="s">
        <v>173</v>
      </c>
      <c r="N36" t="s">
        <v>173</v>
      </c>
      <c r="P36" t="str">
        <f t="shared" si="4"/>
        <v>^</v>
      </c>
      <c r="Q36" t="str">
        <f t="shared" si="5"/>
        <v>^</v>
      </c>
      <c r="R36" t="str">
        <f t="shared" si="6"/>
        <v/>
      </c>
      <c r="S36" t="str">
        <f t="shared" si="7"/>
        <v/>
      </c>
    </row>
    <row r="37" spans="1:19" x14ac:dyDescent="0.25">
      <c r="A37">
        <v>36</v>
      </c>
      <c r="B37" t="s">
        <v>56</v>
      </c>
      <c r="C37">
        <v>-2.0833050614795701</v>
      </c>
      <c r="D37">
        <v>1.08968398125403</v>
      </c>
      <c r="E37">
        <v>5.5896291019285699E-2</v>
      </c>
      <c r="F37">
        <v>-2.09202813581327</v>
      </c>
      <c r="G37">
        <v>1.0541922078739601</v>
      </c>
      <c r="H37">
        <v>4.7201850177285898E-2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60</v>
      </c>
      <c r="C38">
        <v>-2.0383841018089202</v>
      </c>
      <c r="D38">
        <v>1.0884191584571401</v>
      </c>
      <c r="E38">
        <v>6.1096934272281397E-2</v>
      </c>
      <c r="F38">
        <v>-1.9897936990831799</v>
      </c>
      <c r="G38">
        <v>1.0517412826349599</v>
      </c>
      <c r="H38">
        <v>5.8503752540202597E-2</v>
      </c>
      <c r="I38" t="s">
        <v>173</v>
      </c>
      <c r="J38" t="s">
        <v>173</v>
      </c>
      <c r="K38" t="s">
        <v>173</v>
      </c>
      <c r="L38" t="s">
        <v>173</v>
      </c>
      <c r="M38" t="s">
        <v>173</v>
      </c>
      <c r="N38" t="s">
        <v>173</v>
      </c>
      <c r="P38" t="str">
        <f t="shared" si="4"/>
        <v>^</v>
      </c>
      <c r="Q38" t="str">
        <f t="shared" si="5"/>
        <v>^</v>
      </c>
      <c r="R38" t="str">
        <f t="shared" si="6"/>
        <v/>
      </c>
      <c r="S38" t="str">
        <f t="shared" si="7"/>
        <v/>
      </c>
    </row>
    <row r="39" spans="1:19" x14ac:dyDescent="0.25">
      <c r="A39">
        <v>38</v>
      </c>
      <c r="B39" t="s">
        <v>48</v>
      </c>
      <c r="C39">
        <v>-1.69482352095471</v>
      </c>
      <c r="D39">
        <v>1.12205597838931</v>
      </c>
      <c r="E39">
        <v>0.130925441449386</v>
      </c>
      <c r="F39">
        <v>-1.7416080196610499</v>
      </c>
      <c r="G39">
        <v>1.0807781480571801</v>
      </c>
      <c r="H39">
        <v>0.107084080366031</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57</v>
      </c>
      <c r="C40">
        <v>-2.6381053808055301</v>
      </c>
      <c r="D40">
        <v>1.21683544333496</v>
      </c>
      <c r="E40">
        <v>3.0158302645961501E-2</v>
      </c>
      <c r="F40">
        <v>-2.4788172298868498</v>
      </c>
      <c r="G40">
        <v>1.1477100140980401</v>
      </c>
      <c r="H40">
        <v>3.0788618471858702E-2</v>
      </c>
      <c r="I40" t="s">
        <v>173</v>
      </c>
      <c r="J40" t="s">
        <v>173</v>
      </c>
      <c r="K40" t="s">
        <v>173</v>
      </c>
      <c r="L40" t="s">
        <v>173</v>
      </c>
      <c r="M40" t="s">
        <v>173</v>
      </c>
      <c r="N40" t="s">
        <v>173</v>
      </c>
      <c r="P40" t="str">
        <f t="shared" si="4"/>
        <v>*</v>
      </c>
      <c r="Q40" t="str">
        <f t="shared" si="5"/>
        <v>*</v>
      </c>
      <c r="R40" t="str">
        <f t="shared" si="6"/>
        <v/>
      </c>
      <c r="S40" t="str">
        <f t="shared" si="7"/>
        <v/>
      </c>
    </row>
    <row r="41" spans="1:19" x14ac:dyDescent="0.25">
      <c r="A41">
        <v>40</v>
      </c>
      <c r="B41" t="s">
        <v>54</v>
      </c>
      <c r="C41">
        <v>-1.5610328545171299</v>
      </c>
      <c r="D41">
        <v>1.10026155189124</v>
      </c>
      <c r="E41">
        <v>0.155962166028458</v>
      </c>
      <c r="F41">
        <v>-1.46806298219579</v>
      </c>
      <c r="G41">
        <v>1.06202586056518</v>
      </c>
      <c r="H41">
        <v>0.166872486684539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66</v>
      </c>
      <c r="C42">
        <v>-1.65935794885345</v>
      </c>
      <c r="D42">
        <v>1.09462103863358</v>
      </c>
      <c r="E42">
        <v>0.129539576894665</v>
      </c>
      <c r="F42">
        <v>-1.7453559934048799</v>
      </c>
      <c r="G42">
        <v>1.0585425997692699</v>
      </c>
      <c r="H42">
        <v>9.91826222081615E-2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64</v>
      </c>
      <c r="C43">
        <v>-1.81069310736707</v>
      </c>
      <c r="D43">
        <v>1.38757811704492</v>
      </c>
      <c r="E43">
        <v>0.19191648960829799</v>
      </c>
      <c r="F43">
        <v>-1.8563158951344401</v>
      </c>
      <c r="G43">
        <v>1.31487808771908</v>
      </c>
      <c r="H43">
        <v>0.15801535203929701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52</v>
      </c>
      <c r="C44">
        <v>-2.0437590031116599</v>
      </c>
      <c r="D44">
        <v>1.1489950364335799</v>
      </c>
      <c r="E44">
        <v>7.5283030163388096E-2</v>
      </c>
      <c r="F44">
        <v>-1.9818202584124001</v>
      </c>
      <c r="G44">
        <v>1.10944990389979</v>
      </c>
      <c r="H44">
        <v>7.4049253607819596E-2</v>
      </c>
      <c r="I44" t="s">
        <v>173</v>
      </c>
      <c r="J44" t="s">
        <v>173</v>
      </c>
      <c r="K44" t="s">
        <v>173</v>
      </c>
      <c r="L44" t="s">
        <v>173</v>
      </c>
      <c r="M44" t="s">
        <v>173</v>
      </c>
      <c r="N44" t="s">
        <v>173</v>
      </c>
      <c r="P44" t="str">
        <f t="shared" si="4"/>
        <v>^</v>
      </c>
      <c r="Q44" t="str">
        <f t="shared" si="5"/>
        <v>^</v>
      </c>
      <c r="R44" t="str">
        <f t="shared" si="6"/>
        <v/>
      </c>
      <c r="S44" t="str">
        <f t="shared" si="7"/>
        <v/>
      </c>
    </row>
    <row r="45" spans="1:19" x14ac:dyDescent="0.25">
      <c r="A45">
        <v>44</v>
      </c>
      <c r="B45" t="s">
        <v>67</v>
      </c>
      <c r="C45">
        <v>-1.98652963691979</v>
      </c>
      <c r="D45">
        <v>1.10350131344056</v>
      </c>
      <c r="E45">
        <v>7.1828123734277702E-2</v>
      </c>
      <c r="F45">
        <v>-1.9589716735934</v>
      </c>
      <c r="G45">
        <v>1.06838414773587</v>
      </c>
      <c r="H45">
        <v>6.6715825455434002E-2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65</v>
      </c>
      <c r="C46">
        <v>-2.7909627998992099</v>
      </c>
      <c r="D46">
        <v>1.2285854395943001</v>
      </c>
      <c r="E46">
        <v>2.3105361497274199E-2</v>
      </c>
      <c r="F46">
        <v>-2.6909889286024402</v>
      </c>
      <c r="G46">
        <v>1.1819771053260599</v>
      </c>
      <c r="H46">
        <v>2.2805074113044301E-2</v>
      </c>
      <c r="I46" t="s">
        <v>173</v>
      </c>
      <c r="J46" t="s">
        <v>173</v>
      </c>
      <c r="K46" t="s">
        <v>173</v>
      </c>
      <c r="L46" t="s">
        <v>173</v>
      </c>
      <c r="M46" t="s">
        <v>173</v>
      </c>
      <c r="N46" t="s">
        <v>173</v>
      </c>
      <c r="P46" t="str">
        <f t="shared" si="4"/>
        <v>*</v>
      </c>
      <c r="Q46" t="str">
        <f t="shared" si="5"/>
        <v>*</v>
      </c>
      <c r="R46" t="str">
        <f t="shared" si="6"/>
        <v/>
      </c>
      <c r="S46" t="str">
        <f t="shared" si="7"/>
        <v/>
      </c>
    </row>
    <row r="47" spans="1:19" x14ac:dyDescent="0.25">
      <c r="A47">
        <v>46</v>
      </c>
      <c r="B47" t="s">
        <v>59</v>
      </c>
      <c r="C47">
        <v>-2.3250686344506502</v>
      </c>
      <c r="D47">
        <v>1.10960671950044</v>
      </c>
      <c r="E47">
        <v>3.6135552442010201E-2</v>
      </c>
      <c r="F47">
        <v>-2.2268299599933998</v>
      </c>
      <c r="G47">
        <v>1.0713027408928899</v>
      </c>
      <c r="H47">
        <v>3.76524065756451E-2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-1.44238245864364</v>
      </c>
      <c r="D48">
        <v>1.20019720841931</v>
      </c>
      <c r="E48">
        <v>0.22944572242909</v>
      </c>
      <c r="F48">
        <v>-1.3179710621132401</v>
      </c>
      <c r="G48">
        <v>1.15826304906014</v>
      </c>
      <c r="H48">
        <v>0.25516817651374202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-1.7217187905267399</v>
      </c>
      <c r="D49">
        <v>1.3363835044405299</v>
      </c>
      <c r="E49">
        <v>0.19762699267414599</v>
      </c>
      <c r="F49">
        <v>-1.44592723626083</v>
      </c>
      <c r="G49">
        <v>1.24995346861085</v>
      </c>
      <c r="H49">
        <v>0.247360272844412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53</v>
      </c>
      <c r="C50">
        <v>-1.4650145040368401</v>
      </c>
      <c r="D50">
        <v>1.1982031773863899</v>
      </c>
      <c r="E50">
        <v>0.22145202084639601</v>
      </c>
      <c r="F50">
        <v>-1.6042866415753601</v>
      </c>
      <c r="G50">
        <v>1.1462282833991499</v>
      </c>
      <c r="H50">
        <v>0.161626458973509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-3.4432200913208799</v>
      </c>
      <c r="D51">
        <v>1.4988486182740399</v>
      </c>
      <c r="E51">
        <v>2.16048887736272E-2</v>
      </c>
      <c r="F51">
        <v>-3.3545124094402698</v>
      </c>
      <c r="G51">
        <v>1.4367726768306901</v>
      </c>
      <c r="H51">
        <v>1.9556215292930699E-2</v>
      </c>
      <c r="I51" t="s">
        <v>173</v>
      </c>
      <c r="J51" t="s">
        <v>173</v>
      </c>
      <c r="K51" t="s">
        <v>173</v>
      </c>
      <c r="L51" t="s">
        <v>173</v>
      </c>
      <c r="M51" t="s">
        <v>173</v>
      </c>
      <c r="N51" t="s">
        <v>173</v>
      </c>
      <c r="P51" t="str">
        <f t="shared" si="4"/>
        <v>*</v>
      </c>
      <c r="Q51" t="str">
        <f t="shared" si="5"/>
        <v>*</v>
      </c>
      <c r="R51" t="str">
        <f t="shared" si="6"/>
        <v/>
      </c>
      <c r="S51" t="str">
        <f t="shared" si="7"/>
        <v/>
      </c>
    </row>
    <row r="52" spans="1:19" x14ac:dyDescent="0.25">
      <c r="A52">
        <v>51</v>
      </c>
      <c r="B52" t="s">
        <v>74</v>
      </c>
      <c r="C52">
        <v>-2.1802231408156598</v>
      </c>
      <c r="D52">
        <v>1.53505106537784</v>
      </c>
      <c r="E52">
        <v>0.15552223555831901</v>
      </c>
      <c r="F52">
        <v>-2.1617883099686201</v>
      </c>
      <c r="G52">
        <v>1.4565329638314299</v>
      </c>
      <c r="H52">
        <v>0.137755490150344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84</v>
      </c>
      <c r="C53">
        <v>-1.99956773930886</v>
      </c>
      <c r="D53">
        <v>1.5848584567309001</v>
      </c>
      <c r="E53">
        <v>0.207067699270616</v>
      </c>
      <c r="F53">
        <v>-2.1102311839772501</v>
      </c>
      <c r="G53">
        <v>1.50020609735198</v>
      </c>
      <c r="H53">
        <v>0.15953786787407201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72</v>
      </c>
      <c r="C54">
        <v>-2.3483934802519699</v>
      </c>
      <c r="D54">
        <v>1.5352911993575</v>
      </c>
      <c r="E54">
        <v>0.126113823645356</v>
      </c>
      <c r="F54">
        <v>-2.3582579189289801</v>
      </c>
      <c r="G54">
        <v>1.4572979099502399</v>
      </c>
      <c r="H54">
        <v>0.10561086354031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79</v>
      </c>
      <c r="C55">
        <v>-2.3582773724096899</v>
      </c>
      <c r="D55">
        <v>1.5303809765451599</v>
      </c>
      <c r="E55">
        <v>0.12332310166935299</v>
      </c>
      <c r="F55">
        <v>-2.36848402465291</v>
      </c>
      <c r="G55">
        <v>1.45237769334286</v>
      </c>
      <c r="H55">
        <v>0.10294030541933399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76</v>
      </c>
      <c r="C56">
        <v>-2.1085335643291701</v>
      </c>
      <c r="D56">
        <v>1.5371313249496199</v>
      </c>
      <c r="E56">
        <v>0.17014661177792101</v>
      </c>
      <c r="F56">
        <v>-2.1032861336756898</v>
      </c>
      <c r="G56">
        <v>1.45815444690475</v>
      </c>
      <c r="H56">
        <v>0.14918102554691201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71</v>
      </c>
      <c r="C57">
        <v>-1.78308697087538</v>
      </c>
      <c r="D57">
        <v>1.5526421534883099</v>
      </c>
      <c r="E57">
        <v>0.25079477765033098</v>
      </c>
      <c r="F57">
        <v>-1.91698629190698</v>
      </c>
      <c r="G57">
        <v>1.47172350744569</v>
      </c>
      <c r="H57">
        <v>0.19273009986230599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77</v>
      </c>
      <c r="C58">
        <v>-1.9241395109811199</v>
      </c>
      <c r="D58">
        <v>1.5546971340725499</v>
      </c>
      <c r="E58">
        <v>0.215853357693855</v>
      </c>
      <c r="F58">
        <v>-1.92320110982939</v>
      </c>
      <c r="G58">
        <v>1.4719408044098199</v>
      </c>
      <c r="H58">
        <v>0.191357079513305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78</v>
      </c>
      <c r="C59">
        <v>-2.0842937617010402</v>
      </c>
      <c r="D59">
        <v>1.51977962348955</v>
      </c>
      <c r="E59">
        <v>0.17023636049052901</v>
      </c>
      <c r="F59">
        <v>-2.1105311868698098</v>
      </c>
      <c r="G59">
        <v>1.44166045239091</v>
      </c>
      <c r="H59">
        <v>0.143205266250654</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-2.0839011271194701</v>
      </c>
      <c r="D60">
        <v>1.5582904514892899</v>
      </c>
      <c r="E60">
        <v>0.181124876253318</v>
      </c>
      <c r="F60">
        <v>-2.0518022382627801</v>
      </c>
      <c r="G60">
        <v>1.4778266559287101</v>
      </c>
      <c r="H60">
        <v>0.16501780751988401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-2.1032365306635801</v>
      </c>
      <c r="D61">
        <v>1.5542179777413201</v>
      </c>
      <c r="E61">
        <v>0.17597761528473799</v>
      </c>
      <c r="F61">
        <v>-2.1576974396034201</v>
      </c>
      <c r="G61">
        <v>1.47145710671109</v>
      </c>
      <c r="H61">
        <v>0.142548091627761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-2.0933764250358098</v>
      </c>
      <c r="D62">
        <v>1.5880548149145799</v>
      </c>
      <c r="E62">
        <v>0.187436164349472</v>
      </c>
      <c r="F62">
        <v>-1.9749276463013901</v>
      </c>
      <c r="G62">
        <v>1.4982120032178099</v>
      </c>
      <c r="H62">
        <v>0.18744014923059699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68</v>
      </c>
      <c r="C63">
        <v>-1.8469270848392201</v>
      </c>
      <c r="D63">
        <v>1.62799144300865</v>
      </c>
      <c r="E63">
        <v>0.25659239507659898</v>
      </c>
      <c r="F63">
        <v>-1.69079552777499</v>
      </c>
      <c r="G63">
        <v>1.53364322505373</v>
      </c>
      <c r="H63">
        <v>0.27025742749915999</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75</v>
      </c>
      <c r="C64">
        <v>-1.58449242402501</v>
      </c>
      <c r="D64">
        <v>1.6055562877866101</v>
      </c>
      <c r="E64">
        <v>0.32370115398397398</v>
      </c>
      <c r="F64">
        <v>-1.70416565314062</v>
      </c>
      <c r="G64">
        <v>1.5224245018882401</v>
      </c>
      <c r="H64">
        <v>0.26297970818746502</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82</v>
      </c>
      <c r="C65">
        <v>-2.3726004193427901</v>
      </c>
      <c r="D65">
        <v>1.60441612424155</v>
      </c>
      <c r="E65">
        <v>0.13919546637105801</v>
      </c>
      <c r="F65">
        <v>-2.39145217909673</v>
      </c>
      <c r="G65">
        <v>1.5218355106450401</v>
      </c>
      <c r="H65">
        <v>0.116083686403916</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83</v>
      </c>
      <c r="C66">
        <v>-2.46465317541614</v>
      </c>
      <c r="D66">
        <v>1.8671630538903901</v>
      </c>
      <c r="E66">
        <v>0.186835385577686</v>
      </c>
      <c r="F66">
        <v>-2.2074303446458798</v>
      </c>
      <c r="G66">
        <v>1.77118788584009</v>
      </c>
      <c r="H66">
        <v>0.21265450941820799</v>
      </c>
      <c r="I66" t="s">
        <v>173</v>
      </c>
      <c r="J66" t="s">
        <v>173</v>
      </c>
      <c r="K66" t="s">
        <v>173</v>
      </c>
      <c r="L66" t="s">
        <v>173</v>
      </c>
      <c r="M66" t="s">
        <v>173</v>
      </c>
      <c r="N66" t="s">
        <v>173</v>
      </c>
      <c r="P66" t="str">
        <f t="shared" si="4"/>
        <v/>
      </c>
      <c r="Q66" t="str">
        <f t="shared" si="5"/>
        <v/>
      </c>
      <c r="R66" t="str">
        <f t="shared" si="6"/>
        <v/>
      </c>
      <c r="S66" t="str">
        <f t="shared" si="7"/>
        <v/>
      </c>
    </row>
    <row r="67" spans="1:19" x14ac:dyDescent="0.25">
      <c r="B67" t="s">
        <v>506</v>
      </c>
      <c r="C67">
        <v>-9.6665093129912005E-2</v>
      </c>
      <c r="D67">
        <v>9.4627201086501606E-2</v>
      </c>
      <c r="E67">
        <v>0.30700055882416499</v>
      </c>
      <c r="F67">
        <v>-9.39336575216487E-2</v>
      </c>
      <c r="G67">
        <v>8.32083258730031E-2</v>
      </c>
      <c r="H67">
        <v>0.25894114415908798</v>
      </c>
      <c r="I67">
        <v>-7.2065736152651702E-2</v>
      </c>
      <c r="J67">
        <v>9.2282140133154195E-2</v>
      </c>
      <c r="K67">
        <v>0.434844657774549</v>
      </c>
      <c r="L67">
        <v>-6.4284197311359897E-2</v>
      </c>
      <c r="M67">
        <v>8.0523751781072905E-2</v>
      </c>
      <c r="N67">
        <v>0.42468138673568301</v>
      </c>
      <c r="P67" t="str">
        <f t="shared" si="4"/>
        <v/>
      </c>
      <c r="Q67" t="str">
        <f t="shared" si="5"/>
        <v/>
      </c>
      <c r="R67" t="str">
        <f t="shared" si="6"/>
        <v/>
      </c>
      <c r="S67" t="str">
        <f t="shared" si="7"/>
        <v/>
      </c>
    </row>
    <row r="68" spans="1:19" x14ac:dyDescent="0.25">
      <c r="B68" t="s">
        <v>507</v>
      </c>
      <c r="C68">
        <v>1.2636150705253001E-2</v>
      </c>
      <c r="D68">
        <v>0.15477701916193901</v>
      </c>
      <c r="E68">
        <v>0.93493219638341196</v>
      </c>
      <c r="F68">
        <v>-3.6337238977714403E-2</v>
      </c>
      <c r="G68">
        <v>0.13315455267378401</v>
      </c>
      <c r="H68">
        <v>0.78493377236574302</v>
      </c>
      <c r="I68">
        <v>2.4792989713532401E-2</v>
      </c>
      <c r="J68">
        <v>0.15312499580661401</v>
      </c>
      <c r="K68">
        <v>0.87137404515283001</v>
      </c>
      <c r="L68">
        <v>-2.0539720755206801E-2</v>
      </c>
      <c r="M68">
        <v>0.130772286946366</v>
      </c>
      <c r="N68">
        <v>0.875193792843458</v>
      </c>
      <c r="P68" t="str">
        <f t="shared" si="4"/>
        <v/>
      </c>
      <c r="Q68" t="str">
        <f t="shared" si="5"/>
        <v/>
      </c>
      <c r="R68" t="str">
        <f t="shared" si="6"/>
        <v/>
      </c>
      <c r="S68" t="str">
        <f t="shared" si="7"/>
        <v/>
      </c>
    </row>
    <row r="69" spans="1:19" x14ac:dyDescent="0.25">
      <c r="B69" t="s">
        <v>508</v>
      </c>
      <c r="C69">
        <v>-8.5334991477727898E-2</v>
      </c>
      <c r="D69">
        <v>0.11342239637885</v>
      </c>
      <c r="E69">
        <v>0.45183185235707701</v>
      </c>
      <c r="F69">
        <v>-5.0629971954563799E-2</v>
      </c>
      <c r="G69">
        <v>0.102185753029472</v>
      </c>
      <c r="H69">
        <v>0.62026841486430595</v>
      </c>
      <c r="I69">
        <v>-7.3225157888993003E-2</v>
      </c>
      <c r="J69">
        <v>0.110994670221559</v>
      </c>
      <c r="K69">
        <v>0.50943495192190302</v>
      </c>
      <c r="L69">
        <v>-3.6847161153251901E-2</v>
      </c>
      <c r="M69">
        <v>9.8978631338928494E-2</v>
      </c>
      <c r="N69">
        <v>0.70968892878341305</v>
      </c>
      <c r="P69" t="str">
        <f t="shared" si="4"/>
        <v/>
      </c>
      <c r="Q69" t="str">
        <f t="shared" si="5"/>
        <v/>
      </c>
      <c r="R69" t="str">
        <f t="shared" si="6"/>
        <v/>
      </c>
      <c r="S69" t="str">
        <f t="shared" si="7"/>
        <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W24" sqref="W2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-0.47861565062695699</v>
      </c>
      <c r="D2">
        <v>0.28363358680169498</v>
      </c>
      <c r="E2">
        <v>9.1518106612142297E-2</v>
      </c>
      <c r="F2">
        <v>-0.55629677894895802</v>
      </c>
      <c r="G2">
        <v>0.25469304832263701</v>
      </c>
      <c r="H2">
        <v>2.8948644240109501E-2</v>
      </c>
      <c r="I2">
        <v>-0.42253602973570498</v>
      </c>
      <c r="J2">
        <v>0.281208004080436</v>
      </c>
      <c r="K2">
        <v>0.13294875399883899</v>
      </c>
      <c r="L2">
        <v>-0.52663583335081199</v>
      </c>
      <c r="M2">
        <v>0.253151644298996</v>
      </c>
      <c r="N2">
        <v>3.74964071003751E-2</v>
      </c>
      <c r="P2" t="str">
        <f>IF(E2&lt;0.001,"***",IF(E2&lt;0.01,"**",IF(E2&lt;0.05,"*",IF(E2&lt;0.1,"^",""))))</f>
        <v>^</v>
      </c>
      <c r="Q2" t="str">
        <f>IF(H2&lt;0.001,"***",IF(H2&lt;0.01,"**",IF(H2&lt;0.05,"*",IF(H2&lt;0.1,"^",""))))</f>
        <v>*</v>
      </c>
      <c r="R2" t="str">
        <f>IF(K2&lt;0.001,"***",IF(K2&lt;0.01,"**",IF(K2&lt;0.05,"*",IF(K2&lt;0.1,"^",""))))</f>
        <v/>
      </c>
      <c r="S2" t="str">
        <f>IF(N2&lt;0.001,"***",IF(N2&lt;0.01,"**",IF(N2&lt;0.05,"*",IF(N2&lt;0.1,"^",""))))</f>
        <v>*</v>
      </c>
    </row>
    <row r="3" spans="1:19" x14ac:dyDescent="0.25">
      <c r="A3">
        <v>2</v>
      </c>
      <c r="B3" t="s">
        <v>10</v>
      </c>
      <c r="C3">
        <v>-2.5287456472768598E-2</v>
      </c>
      <c r="D3">
        <v>8.1700891752672505E-2</v>
      </c>
      <c r="E3">
        <v>0.75693161927487596</v>
      </c>
      <c r="F3">
        <v>-1.03099779953537E-2</v>
      </c>
      <c r="G3">
        <v>7.2023765195153994E-2</v>
      </c>
      <c r="H3">
        <v>0.88617417335042103</v>
      </c>
      <c r="I3">
        <v>-1.4171415165513001E-2</v>
      </c>
      <c r="J3">
        <v>8.0673165353518594E-2</v>
      </c>
      <c r="K3">
        <v>0.86055748836662205</v>
      </c>
      <c r="L3">
        <v>-1.78350206000178E-3</v>
      </c>
      <c r="M3">
        <v>7.1057661506471095E-2</v>
      </c>
      <c r="N3">
        <v>0.97997570805206802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-0.13803039138377299</v>
      </c>
      <c r="D4">
        <v>0.10312646143089101</v>
      </c>
      <c r="E4">
        <v>0.180747327906436</v>
      </c>
      <c r="F4">
        <v>-0.148892182067422</v>
      </c>
      <c r="G4">
        <v>8.8959930555791503E-2</v>
      </c>
      <c r="H4">
        <v>9.4189692500933203E-2</v>
      </c>
      <c r="I4">
        <v>-0.110698568940071</v>
      </c>
      <c r="J4">
        <v>0.101374832878704</v>
      </c>
      <c r="K4">
        <v>0.27484501858857702</v>
      </c>
      <c r="L4">
        <v>-0.127792384571042</v>
      </c>
      <c r="M4">
        <v>8.7086695861487706E-2</v>
      </c>
      <c r="N4">
        <v>0.14226300676974701</v>
      </c>
      <c r="P4" t="str">
        <f t="shared" si="0"/>
        <v/>
      </c>
      <c r="Q4" t="str">
        <f t="shared" si="1"/>
        <v>^</v>
      </c>
      <c r="R4" t="str">
        <f t="shared" si="2"/>
        <v/>
      </c>
      <c r="S4" t="str">
        <f t="shared" si="3"/>
        <v/>
      </c>
    </row>
    <row r="5" spans="1:19" x14ac:dyDescent="0.25">
      <c r="A5">
        <v>4</v>
      </c>
      <c r="B5" t="s">
        <v>25</v>
      </c>
      <c r="C5">
        <v>5.8342694055367503E-2</v>
      </c>
      <c r="D5">
        <v>0.10485596095339</v>
      </c>
      <c r="E5">
        <v>0.577931980766062</v>
      </c>
      <c r="F5">
        <v>8.20014920037615E-2</v>
      </c>
      <c r="G5">
        <v>9.0512525214324596E-2</v>
      </c>
      <c r="H5">
        <v>0.36495255293168</v>
      </c>
      <c r="I5">
        <v>5.55535341479515E-2</v>
      </c>
      <c r="J5">
        <v>0.10299099397787299</v>
      </c>
      <c r="K5">
        <v>0.58960959500979604</v>
      </c>
      <c r="L5">
        <v>8.7999141007245194E-2</v>
      </c>
      <c r="M5">
        <v>8.8619662278533406E-2</v>
      </c>
      <c r="N5">
        <v>0.32071096430608897</v>
      </c>
      <c r="P5" t="str">
        <f t="shared" si="0"/>
        <v/>
      </c>
      <c r="Q5" t="str">
        <f t="shared" si="1"/>
        <v/>
      </c>
      <c r="R5" t="str">
        <f t="shared" si="2"/>
        <v/>
      </c>
      <c r="S5" t="str">
        <f t="shared" si="3"/>
        <v/>
      </c>
    </row>
    <row r="6" spans="1:19" x14ac:dyDescent="0.25">
      <c r="A6">
        <v>5</v>
      </c>
      <c r="B6" t="s">
        <v>26</v>
      </c>
      <c r="C6">
        <v>0.10148023705909399</v>
      </c>
      <c r="D6">
        <v>0.20670049371075599</v>
      </c>
      <c r="E6">
        <v>0.62345965724057795</v>
      </c>
      <c r="F6">
        <v>0.11743877937050801</v>
      </c>
      <c r="G6">
        <v>0.18217030162060599</v>
      </c>
      <c r="H6">
        <v>0.51914443799298005</v>
      </c>
      <c r="I6">
        <v>7.1827697558036405E-2</v>
      </c>
      <c r="J6">
        <v>0.20109399938209599</v>
      </c>
      <c r="K6">
        <v>0.72095354758465002</v>
      </c>
      <c r="L6">
        <v>8.7129957025147697E-2</v>
      </c>
      <c r="M6">
        <v>0.17487855308624201</v>
      </c>
      <c r="N6">
        <v>0.61832107117301405</v>
      </c>
      <c r="P6" t="str">
        <f t="shared" si="0"/>
        <v/>
      </c>
      <c r="Q6" t="str">
        <f t="shared" si="1"/>
        <v/>
      </c>
      <c r="R6" t="str">
        <f t="shared" si="2"/>
        <v/>
      </c>
      <c r="S6" t="str">
        <f t="shared" si="3"/>
        <v/>
      </c>
    </row>
    <row r="7" spans="1:19" x14ac:dyDescent="0.25">
      <c r="A7">
        <v>6</v>
      </c>
      <c r="B7" t="s">
        <v>30</v>
      </c>
      <c r="C7">
        <v>-6.6004895923183496E-2</v>
      </c>
      <c r="D7">
        <v>9.7747249011375506E-2</v>
      </c>
      <c r="E7">
        <v>0.499510017013029</v>
      </c>
      <c r="F7">
        <v>-4.4422451644099699E-2</v>
      </c>
      <c r="G7">
        <v>8.1486677615437306E-2</v>
      </c>
      <c r="H7">
        <v>0.58565044659221999</v>
      </c>
      <c r="I7">
        <v>-9.9329768213946998E-2</v>
      </c>
      <c r="J7">
        <v>9.5568628962570096E-2</v>
      </c>
      <c r="K7">
        <v>0.29863948986834998</v>
      </c>
      <c r="L7">
        <v>-8.6834468663414599E-2</v>
      </c>
      <c r="M7">
        <v>7.9287617121483106E-2</v>
      </c>
      <c r="N7">
        <v>0.27343637088164402</v>
      </c>
      <c r="P7" t="str">
        <f t="shared" si="0"/>
        <v/>
      </c>
      <c r="Q7" t="str">
        <f t="shared" si="1"/>
        <v/>
      </c>
      <c r="R7" t="str">
        <f t="shared" si="2"/>
        <v/>
      </c>
      <c r="S7" t="str">
        <f t="shared" si="3"/>
        <v/>
      </c>
    </row>
    <row r="8" spans="1:19" x14ac:dyDescent="0.25">
      <c r="A8">
        <v>7</v>
      </c>
      <c r="B8" t="s">
        <v>27</v>
      </c>
      <c r="C8">
        <v>-8.1278915126078599E-2</v>
      </c>
      <c r="D8">
        <v>0.19902377622372</v>
      </c>
      <c r="E8">
        <v>0.68298886704239203</v>
      </c>
      <c r="F8">
        <v>-4.5531796235387299E-2</v>
      </c>
      <c r="G8">
        <v>0.17477064043360699</v>
      </c>
      <c r="H8">
        <v>0.79446026733575603</v>
      </c>
      <c r="I8">
        <v>-0.15069366238880899</v>
      </c>
      <c r="J8">
        <v>0.18781068650619501</v>
      </c>
      <c r="K8">
        <v>0.42233895568548402</v>
      </c>
      <c r="L8">
        <v>-0.13100220803484</v>
      </c>
      <c r="M8">
        <v>0.162943751565019</v>
      </c>
      <c r="N8">
        <v>0.42141316651150301</v>
      </c>
      <c r="P8" t="str">
        <f t="shared" si="0"/>
        <v/>
      </c>
      <c r="Q8" t="str">
        <f t="shared" si="1"/>
        <v/>
      </c>
      <c r="R8" t="str">
        <f t="shared" si="2"/>
        <v/>
      </c>
      <c r="S8" t="str">
        <f t="shared" si="3"/>
        <v/>
      </c>
    </row>
    <row r="9" spans="1:19" x14ac:dyDescent="0.25">
      <c r="A9">
        <v>8</v>
      </c>
      <c r="B9" t="s">
        <v>29</v>
      </c>
      <c r="C9">
        <v>-9.2277768114665801E-2</v>
      </c>
      <c r="D9">
        <v>8.7636076482121503E-2</v>
      </c>
      <c r="E9">
        <v>0.292356788462798</v>
      </c>
      <c r="F9">
        <v>-7.2074953280830106E-2</v>
      </c>
      <c r="G9">
        <v>7.3676597446140094E-2</v>
      </c>
      <c r="H9">
        <v>0.32794517708236298</v>
      </c>
      <c r="I9">
        <v>-0.10419752368393601</v>
      </c>
      <c r="J9">
        <v>8.5973166263095493E-2</v>
      </c>
      <c r="K9">
        <v>0.22552108008994601</v>
      </c>
      <c r="L9">
        <v>-9.2215600260043301E-2</v>
      </c>
      <c r="M9">
        <v>7.2028674975562701E-2</v>
      </c>
      <c r="N9">
        <v>0.20045288636001199</v>
      </c>
      <c r="P9" t="str">
        <f t="shared" si="0"/>
        <v/>
      </c>
      <c r="Q9" t="str">
        <f t="shared" si="1"/>
        <v/>
      </c>
      <c r="R9" t="str">
        <f t="shared" si="2"/>
        <v/>
      </c>
      <c r="S9" t="str">
        <f t="shared" si="3"/>
        <v/>
      </c>
    </row>
    <row r="10" spans="1:19" x14ac:dyDescent="0.25">
      <c r="A10">
        <v>9</v>
      </c>
      <c r="B10" t="s">
        <v>28</v>
      </c>
      <c r="C10">
        <v>-3.3891821498961902E-2</v>
      </c>
      <c r="D10">
        <v>0.293219446910368</v>
      </c>
      <c r="E10">
        <v>0.90798131166392104</v>
      </c>
      <c r="F10">
        <v>7.02348073572613E-2</v>
      </c>
      <c r="G10">
        <v>0.25653223272522502</v>
      </c>
      <c r="H10">
        <v>0.784249462081688</v>
      </c>
      <c r="I10">
        <v>-5.1459356997758797E-2</v>
      </c>
      <c r="J10">
        <v>0.28978490798831902</v>
      </c>
      <c r="K10">
        <v>0.85905458603014295</v>
      </c>
      <c r="L10">
        <v>3.4723859897198603E-2</v>
      </c>
      <c r="M10">
        <v>0.25279455017400498</v>
      </c>
      <c r="N10">
        <v>0.89074624515569401</v>
      </c>
      <c r="P10" t="str">
        <f t="shared" si="0"/>
        <v/>
      </c>
      <c r="Q10" t="str">
        <f t="shared" si="1"/>
        <v/>
      </c>
      <c r="R10" t="str">
        <f t="shared" si="2"/>
        <v/>
      </c>
      <c r="S10" t="str">
        <f t="shared" si="3"/>
        <v/>
      </c>
    </row>
    <row r="11" spans="1:19" x14ac:dyDescent="0.25">
      <c r="A11">
        <v>10</v>
      </c>
      <c r="B11" t="s">
        <v>31</v>
      </c>
      <c r="C11">
        <v>-7.1701109847645605E-2</v>
      </c>
      <c r="D11">
        <v>2.3971093778093599E-2</v>
      </c>
      <c r="E11">
        <v>2.7792997216413702E-3</v>
      </c>
      <c r="F11">
        <v>-7.3726368363993197E-2</v>
      </c>
      <c r="G11">
        <v>2.1529697727530699E-2</v>
      </c>
      <c r="H11">
        <v>6.1615103541139301E-4</v>
      </c>
      <c r="I11">
        <v>-6.8890818183438604E-2</v>
      </c>
      <c r="J11">
        <v>2.35831218456772E-2</v>
      </c>
      <c r="K11">
        <v>3.4869527519730799E-3</v>
      </c>
      <c r="L11">
        <v>-7.0861953353825405E-2</v>
      </c>
      <c r="M11">
        <v>2.09356456483707E-2</v>
      </c>
      <c r="N11">
        <v>7.1242777734025495E-4</v>
      </c>
      <c r="P11" t="str">
        <f t="shared" si="0"/>
        <v>**</v>
      </c>
      <c r="Q11" t="str">
        <f t="shared" si="1"/>
        <v>***</v>
      </c>
      <c r="R11" t="str">
        <f t="shared" si="2"/>
        <v>**</v>
      </c>
      <c r="S11" t="str">
        <f t="shared" si="3"/>
        <v>***</v>
      </c>
    </row>
    <row r="12" spans="1:19" x14ac:dyDescent="0.25">
      <c r="A12">
        <v>11</v>
      </c>
      <c r="B12" t="s">
        <v>176</v>
      </c>
      <c r="C12">
        <v>-2.2981463941235299E-3</v>
      </c>
      <c r="D12">
        <v>0.112320284806723</v>
      </c>
      <c r="E12">
        <v>0.98367589970255997</v>
      </c>
      <c r="F12">
        <v>-2.21642557002277E-3</v>
      </c>
      <c r="G12">
        <v>0.10273568215489</v>
      </c>
      <c r="H12">
        <v>0.98278772739630804</v>
      </c>
      <c r="I12">
        <v>5.5210531264021603E-2</v>
      </c>
      <c r="J12">
        <v>0.10958390696786</v>
      </c>
      <c r="K12">
        <v>0.614388081988956</v>
      </c>
      <c r="L12">
        <v>6.6675059932233702E-2</v>
      </c>
      <c r="M12">
        <v>9.9934702564605807E-2</v>
      </c>
      <c r="N12">
        <v>0.50465316978798702</v>
      </c>
      <c r="P12" t="str">
        <f t="shared" si="0"/>
        <v/>
      </c>
      <c r="Q12" t="str">
        <f t="shared" si="1"/>
        <v/>
      </c>
      <c r="R12" t="str">
        <f t="shared" si="2"/>
        <v/>
      </c>
      <c r="S12" t="str">
        <f t="shared" si="3"/>
        <v/>
      </c>
    </row>
    <row r="13" spans="1:19" x14ac:dyDescent="0.25">
      <c r="A13">
        <v>12</v>
      </c>
      <c r="B13" t="s">
        <v>32</v>
      </c>
      <c r="C13">
        <v>1.1691201750470399E-2</v>
      </c>
      <c r="D13">
        <v>5.26706023990526E-2</v>
      </c>
      <c r="E13">
        <v>0.82433859505566798</v>
      </c>
      <c r="F13">
        <v>1.48043462096277E-2</v>
      </c>
      <c r="G13">
        <v>4.6804048435809001E-2</v>
      </c>
      <c r="H13">
        <v>0.75177115147670304</v>
      </c>
      <c r="I13">
        <v>1.0463272523802299E-2</v>
      </c>
      <c r="J13">
        <v>5.1198876922652903E-2</v>
      </c>
      <c r="K13">
        <v>0.83806806462732897</v>
      </c>
      <c r="L13">
        <v>1.68918406810461E-2</v>
      </c>
      <c r="M13">
        <v>4.5158395945449598E-2</v>
      </c>
      <c r="N13">
        <v>0.70836147155878804</v>
      </c>
      <c r="P13" t="str">
        <f t="shared" si="0"/>
        <v/>
      </c>
      <c r="Q13" t="str">
        <f t="shared" si="1"/>
        <v/>
      </c>
      <c r="R13" t="str">
        <f t="shared" si="2"/>
        <v/>
      </c>
      <c r="S13" t="str">
        <f t="shared" si="3"/>
        <v/>
      </c>
    </row>
    <row r="14" spans="1:19" x14ac:dyDescent="0.25">
      <c r="A14">
        <v>13</v>
      </c>
      <c r="B14" t="s">
        <v>33</v>
      </c>
      <c r="C14">
        <v>1.1423005986323001E-2</v>
      </c>
      <c r="D14">
        <v>1.0709423485294699E-2</v>
      </c>
      <c r="E14">
        <v>0.286138373717019</v>
      </c>
      <c r="F14">
        <v>1.18547785197565E-2</v>
      </c>
      <c r="G14">
        <v>9.5453041783064504E-3</v>
      </c>
      <c r="H14">
        <v>0.21425547454763799</v>
      </c>
      <c r="I14">
        <v>9.0122097951812197E-3</v>
      </c>
      <c r="J14">
        <v>1.0501032674763501E-2</v>
      </c>
      <c r="K14">
        <v>0.390770282854914</v>
      </c>
      <c r="L14">
        <v>9.5533007276399004E-3</v>
      </c>
      <c r="M14">
        <v>9.3942980778425108E-3</v>
      </c>
      <c r="N14">
        <v>0.30918889900386598</v>
      </c>
      <c r="P14" t="str">
        <f t="shared" si="0"/>
        <v/>
      </c>
      <c r="Q14" t="str">
        <f t="shared" si="1"/>
        <v/>
      </c>
      <c r="R14" t="str">
        <f t="shared" si="2"/>
        <v/>
      </c>
      <c r="S14" t="str">
        <f t="shared" si="3"/>
        <v/>
      </c>
    </row>
    <row r="15" spans="1:19" x14ac:dyDescent="0.25">
      <c r="A15">
        <v>14</v>
      </c>
      <c r="B15" t="s">
        <v>118</v>
      </c>
      <c r="C15">
        <v>-1.46643512569181E-2</v>
      </c>
      <c r="D15">
        <v>1.8972993507303401E-2</v>
      </c>
      <c r="E15">
        <v>0.439577678623222</v>
      </c>
      <c r="F15">
        <v>-1.26832019918397E-2</v>
      </c>
      <c r="G15">
        <v>1.6262081155581799E-2</v>
      </c>
      <c r="H15">
        <v>0.43543508206689902</v>
      </c>
      <c r="I15">
        <v>-1.57547184206457E-2</v>
      </c>
      <c r="J15">
        <v>1.8674850979589298E-2</v>
      </c>
      <c r="K15">
        <v>0.39887458177541901</v>
      </c>
      <c r="L15">
        <v>-1.4190507239299001E-2</v>
      </c>
      <c r="M15">
        <v>1.5959122964617899E-2</v>
      </c>
      <c r="N15">
        <v>0.37390721561280599</v>
      </c>
      <c r="P15" t="str">
        <f t="shared" si="0"/>
        <v/>
      </c>
      <c r="Q15" t="str">
        <f t="shared" si="1"/>
        <v/>
      </c>
      <c r="R15" t="str">
        <f t="shared" si="2"/>
        <v/>
      </c>
      <c r="S15" t="str">
        <f t="shared" si="3"/>
        <v/>
      </c>
    </row>
    <row r="16" spans="1:19" x14ac:dyDescent="0.25">
      <c r="A16">
        <v>15</v>
      </c>
      <c r="B16" t="s">
        <v>34</v>
      </c>
      <c r="C16">
        <v>3.64120679095329E-3</v>
      </c>
      <c r="D16">
        <v>1.5321885155261099E-3</v>
      </c>
      <c r="E16">
        <v>1.7478973982448399E-2</v>
      </c>
      <c r="F16">
        <v>3.3966178114877999E-3</v>
      </c>
      <c r="G16">
        <v>1.2286904605814501E-3</v>
      </c>
      <c r="H16">
        <v>5.7023899217911404E-3</v>
      </c>
      <c r="I16">
        <v>3.5795614912303001E-3</v>
      </c>
      <c r="J16">
        <v>1.50966950704727E-3</v>
      </c>
      <c r="K16">
        <v>1.7735736597450199E-2</v>
      </c>
      <c r="L16">
        <v>3.3094436255040002E-3</v>
      </c>
      <c r="M16">
        <v>1.19698025325737E-3</v>
      </c>
      <c r="N16">
        <v>5.6952947711732902E-3</v>
      </c>
      <c r="P16" t="str">
        <f t="shared" si="0"/>
        <v>*</v>
      </c>
      <c r="Q16" t="str">
        <f t="shared" si="1"/>
        <v>**</v>
      </c>
      <c r="R16" t="str">
        <f t="shared" si="2"/>
        <v>*</v>
      </c>
      <c r="S16" t="str">
        <f t="shared" si="3"/>
        <v>**</v>
      </c>
    </row>
    <row r="17" spans="1:19" x14ac:dyDescent="0.25">
      <c r="A17">
        <v>16</v>
      </c>
      <c r="B17" t="s">
        <v>35</v>
      </c>
      <c r="C17">
        <v>-1.04218869120792E-3</v>
      </c>
      <c r="D17">
        <v>7.22907201271521E-4</v>
      </c>
      <c r="E17">
        <v>0.14939741687664099</v>
      </c>
      <c r="F17">
        <v>-8.8850070896582601E-4</v>
      </c>
      <c r="G17">
        <v>6.6818548526813E-4</v>
      </c>
      <c r="H17">
        <v>0.18360999740247699</v>
      </c>
      <c r="I17">
        <v>-7.73079652467815E-4</v>
      </c>
      <c r="J17">
        <v>6.9218254270196297E-4</v>
      </c>
      <c r="K17">
        <v>0.26404884089689701</v>
      </c>
      <c r="L17">
        <v>-6.5108213681329104E-4</v>
      </c>
      <c r="M17">
        <v>6.4214931019237402E-4</v>
      </c>
      <c r="N17">
        <v>0.310625305601054</v>
      </c>
      <c r="P17" t="str">
        <f t="shared" si="0"/>
        <v/>
      </c>
      <c r="Q17" t="str">
        <f t="shared" si="1"/>
        <v/>
      </c>
      <c r="R17" t="str">
        <f t="shared" si="2"/>
        <v/>
      </c>
      <c r="S17" t="str">
        <f t="shared" si="3"/>
        <v/>
      </c>
    </row>
    <row r="18" spans="1:19" x14ac:dyDescent="0.25">
      <c r="A18">
        <v>17</v>
      </c>
      <c r="B18" t="s">
        <v>36</v>
      </c>
      <c r="C18">
        <v>1.06774531739335E-3</v>
      </c>
      <c r="D18">
        <v>4.0630042109237701E-4</v>
      </c>
      <c r="E18">
        <v>8.5896090742827395E-3</v>
      </c>
      <c r="F18">
        <v>1.19600794966622E-3</v>
      </c>
      <c r="G18">
        <v>3.4715398706723399E-4</v>
      </c>
      <c r="H18">
        <v>5.7067937230063004E-4</v>
      </c>
      <c r="I18">
        <v>8.52778038237884E-4</v>
      </c>
      <c r="J18">
        <v>3.98515199080924E-4</v>
      </c>
      <c r="K18">
        <v>3.2363789525546499E-2</v>
      </c>
      <c r="L18">
        <v>9.5443188055414202E-4</v>
      </c>
      <c r="M18">
        <v>3.3854849256048501E-4</v>
      </c>
      <c r="N18">
        <v>4.8145295978075401E-3</v>
      </c>
      <c r="P18" t="str">
        <f t="shared" si="0"/>
        <v>**</v>
      </c>
      <c r="Q18" t="str">
        <f t="shared" si="1"/>
        <v>***</v>
      </c>
      <c r="R18" t="str">
        <f t="shared" si="2"/>
        <v>*</v>
      </c>
      <c r="S18" t="str">
        <f t="shared" si="3"/>
        <v>**</v>
      </c>
    </row>
    <row r="19" spans="1:19" x14ac:dyDescent="0.25">
      <c r="A19">
        <v>18</v>
      </c>
      <c r="B19" t="s">
        <v>37</v>
      </c>
      <c r="C19">
        <v>-0.11113086010652</v>
      </c>
      <c r="D19">
        <v>7.3151043093164697E-2</v>
      </c>
      <c r="E19">
        <v>0.12871286500856299</v>
      </c>
      <c r="F19">
        <v>-9.4865116732104696E-2</v>
      </c>
      <c r="G19">
        <v>6.4490913751380996E-2</v>
      </c>
      <c r="H19">
        <v>0.14129538330180799</v>
      </c>
      <c r="I19">
        <v>-0.119029048345209</v>
      </c>
      <c r="J19">
        <v>7.1840922588639305E-2</v>
      </c>
      <c r="K19">
        <v>9.7551449903270596E-2</v>
      </c>
      <c r="L19">
        <v>-0.104038583129494</v>
      </c>
      <c r="M19">
        <v>6.3226481669571205E-2</v>
      </c>
      <c r="N19">
        <v>9.9868673470323605E-2</v>
      </c>
      <c r="P19" t="str">
        <f t="shared" si="0"/>
        <v/>
      </c>
      <c r="Q19" t="str">
        <f t="shared" si="1"/>
        <v/>
      </c>
      <c r="R19" t="str">
        <f t="shared" si="2"/>
        <v>^</v>
      </c>
      <c r="S19" t="str">
        <f t="shared" si="3"/>
        <v>^</v>
      </c>
    </row>
    <row r="20" spans="1:19" x14ac:dyDescent="0.25">
      <c r="A20">
        <v>19</v>
      </c>
      <c r="B20" t="s">
        <v>38</v>
      </c>
      <c r="C20">
        <v>-0.202401349296744</v>
      </c>
      <c r="D20">
        <v>0.109799501038919</v>
      </c>
      <c r="E20">
        <v>6.5274684133422398E-2</v>
      </c>
      <c r="F20">
        <v>-0.193093850464401</v>
      </c>
      <c r="G20">
        <v>9.6285775407931998E-2</v>
      </c>
      <c r="H20">
        <v>4.4917687498541699E-2</v>
      </c>
      <c r="I20">
        <v>-0.193174199860915</v>
      </c>
      <c r="J20">
        <v>0.10761926199828099</v>
      </c>
      <c r="K20">
        <v>7.26572167254943E-2</v>
      </c>
      <c r="L20">
        <v>-0.18908867131530699</v>
      </c>
      <c r="M20">
        <v>9.4449170106238503E-2</v>
      </c>
      <c r="N20">
        <v>4.5283100043257599E-2</v>
      </c>
      <c r="P20" t="str">
        <f t="shared" si="0"/>
        <v>^</v>
      </c>
      <c r="Q20" t="str">
        <f t="shared" si="1"/>
        <v>*</v>
      </c>
      <c r="R20" t="str">
        <f t="shared" si="2"/>
        <v>^</v>
      </c>
      <c r="S20" t="str">
        <f t="shared" si="3"/>
        <v>*</v>
      </c>
    </row>
    <row r="21" spans="1:19" x14ac:dyDescent="0.25">
      <c r="A21">
        <v>20</v>
      </c>
      <c r="B21" t="s">
        <v>40</v>
      </c>
      <c r="C21">
        <v>-0.36661989852823001</v>
      </c>
      <c r="D21">
        <v>0.10913937087060099</v>
      </c>
      <c r="E21">
        <v>7.8171261665471703E-4</v>
      </c>
      <c r="F21">
        <v>-0.32202681693637403</v>
      </c>
      <c r="G21">
        <v>8.8545456792916005E-2</v>
      </c>
      <c r="H21">
        <v>2.7598924758448799E-4</v>
      </c>
      <c r="I21">
        <v>-0.38674061086581302</v>
      </c>
      <c r="J21">
        <v>0.107854079254429</v>
      </c>
      <c r="K21">
        <v>3.36076845695699E-4</v>
      </c>
      <c r="L21">
        <v>-0.356266297543118</v>
      </c>
      <c r="M21">
        <v>8.6942937132724593E-2</v>
      </c>
      <c r="N21" s="1">
        <v>4.1727094764742998E-5</v>
      </c>
      <c r="P21" t="str">
        <f t="shared" si="0"/>
        <v>***</v>
      </c>
      <c r="Q21" t="str">
        <f t="shared" si="1"/>
        <v>***</v>
      </c>
      <c r="R21" t="str">
        <f t="shared" si="2"/>
        <v>***</v>
      </c>
      <c r="S21" t="str">
        <f t="shared" si="3"/>
        <v>***</v>
      </c>
    </row>
    <row r="22" spans="1:19" x14ac:dyDescent="0.25">
      <c r="A22">
        <v>21</v>
      </c>
      <c r="B22" t="s">
        <v>41</v>
      </c>
      <c r="C22">
        <v>-0.10004605318859799</v>
      </c>
      <c r="D22">
        <v>8.3344921552760298E-2</v>
      </c>
      <c r="E22">
        <v>0.229989574446399</v>
      </c>
      <c r="F22">
        <v>-3.8592341902737498E-2</v>
      </c>
      <c r="G22">
        <v>6.7184516714534598E-2</v>
      </c>
      <c r="H22">
        <v>0.56568148923955996</v>
      </c>
      <c r="I22">
        <v>-0.12822695820379801</v>
      </c>
      <c r="J22">
        <v>8.1675362339783106E-2</v>
      </c>
      <c r="K22">
        <v>0.116424684157012</v>
      </c>
      <c r="L22">
        <v>-7.5847894028073404E-2</v>
      </c>
      <c r="M22">
        <v>6.5314369747466697E-2</v>
      </c>
      <c r="N22">
        <v>0.24553039847173999</v>
      </c>
      <c r="P22" t="str">
        <f t="shared" si="0"/>
        <v/>
      </c>
      <c r="Q22" t="str">
        <f t="shared" si="1"/>
        <v/>
      </c>
      <c r="R22" t="str">
        <f t="shared" si="2"/>
        <v/>
      </c>
      <c r="S22" t="str">
        <f t="shared" si="3"/>
        <v/>
      </c>
    </row>
    <row r="23" spans="1:19" x14ac:dyDescent="0.25">
      <c r="A23">
        <v>22</v>
      </c>
      <c r="B23" t="s">
        <v>39</v>
      </c>
      <c r="C23">
        <v>-0.20457994736808799</v>
      </c>
      <c r="D23">
        <v>0.127727147431525</v>
      </c>
      <c r="E23">
        <v>0.10922304718858999</v>
      </c>
      <c r="F23">
        <v>-0.22797031948058299</v>
      </c>
      <c r="G23">
        <v>9.8578840271142207E-2</v>
      </c>
      <c r="H23">
        <v>2.07463758137665E-2</v>
      </c>
      <c r="I23">
        <v>-0.21080820698462399</v>
      </c>
      <c r="J23">
        <v>0.12377118519368099</v>
      </c>
      <c r="K23">
        <v>8.8528947256500207E-2</v>
      </c>
      <c r="L23">
        <v>-0.229535804021786</v>
      </c>
      <c r="M23">
        <v>9.5126985776030001E-2</v>
      </c>
      <c r="N23">
        <v>1.5824380990954401E-2</v>
      </c>
      <c r="P23" t="str">
        <f t="shared" si="0"/>
        <v/>
      </c>
      <c r="Q23" t="str">
        <f t="shared" si="1"/>
        <v>*</v>
      </c>
      <c r="R23" t="str">
        <f t="shared" si="2"/>
        <v>^</v>
      </c>
      <c r="S23" t="str">
        <f t="shared" si="3"/>
        <v>*</v>
      </c>
    </row>
    <row r="24" spans="1:19" x14ac:dyDescent="0.25">
      <c r="A24">
        <v>23</v>
      </c>
      <c r="B24" t="s">
        <v>43</v>
      </c>
      <c r="C24">
        <v>-7.3287748366431302E-2</v>
      </c>
      <c r="D24">
        <v>2.24889622741953E-2</v>
      </c>
      <c r="E24">
        <v>1.1187192108208499E-3</v>
      </c>
      <c r="F24">
        <v>-6.4868796883549296E-2</v>
      </c>
      <c r="G24">
        <v>2.0248532887535399E-2</v>
      </c>
      <c r="H24">
        <v>1.35707002391051E-3</v>
      </c>
      <c r="I24">
        <v>-7.3350481980989701E-2</v>
      </c>
      <c r="J24">
        <v>2.2050922160490701E-2</v>
      </c>
      <c r="K24">
        <v>8.79713648104685E-4</v>
      </c>
      <c r="L24">
        <v>-6.4878580433861605E-2</v>
      </c>
      <c r="M24">
        <v>1.97859455492355E-2</v>
      </c>
      <c r="N24">
        <v>1.0416696097135501E-3</v>
      </c>
      <c r="P24" t="str">
        <f t="shared" si="0"/>
        <v>**</v>
      </c>
      <c r="Q24" t="str">
        <f t="shared" si="1"/>
        <v>**</v>
      </c>
      <c r="R24" t="str">
        <f t="shared" si="2"/>
        <v>***</v>
      </c>
      <c r="S24" t="str">
        <f t="shared" si="3"/>
        <v>**</v>
      </c>
    </row>
    <row r="25" spans="1:19" x14ac:dyDescent="0.25">
      <c r="A25">
        <v>24</v>
      </c>
      <c r="B25" t="s">
        <v>44</v>
      </c>
      <c r="C25">
        <v>1.5986748962652401E-2</v>
      </c>
      <c r="D25">
        <v>6.6628514398525504E-2</v>
      </c>
      <c r="E25">
        <v>0.81037789702478902</v>
      </c>
      <c r="F25">
        <v>1.3085653926783101E-2</v>
      </c>
      <c r="G25">
        <v>6.17789120632046E-2</v>
      </c>
      <c r="H25">
        <v>0.83225195083691805</v>
      </c>
      <c r="I25">
        <v>4.33425348437897E-2</v>
      </c>
      <c r="J25">
        <v>6.4039465808106405E-2</v>
      </c>
      <c r="K25">
        <v>0.49852667119379501</v>
      </c>
      <c r="L25">
        <v>3.0926513223072001E-2</v>
      </c>
      <c r="M25">
        <v>5.9307172593798703E-2</v>
      </c>
      <c r="N25">
        <v>0.60204407355350198</v>
      </c>
      <c r="P25" t="str">
        <f t="shared" si="0"/>
        <v/>
      </c>
      <c r="Q25" t="str">
        <f t="shared" si="1"/>
        <v/>
      </c>
      <c r="R25" t="str">
        <f t="shared" si="2"/>
        <v/>
      </c>
      <c r="S25" t="str">
        <f t="shared" si="3"/>
        <v/>
      </c>
    </row>
    <row r="26" spans="1:19" x14ac:dyDescent="0.25">
      <c r="A26">
        <v>25</v>
      </c>
      <c r="B26" t="s">
        <v>134</v>
      </c>
      <c r="C26">
        <v>1.2412988953561399</v>
      </c>
      <c r="D26">
        <v>0.49144557759225899</v>
      </c>
      <c r="E26">
        <v>1.15431395499201E-2</v>
      </c>
      <c r="F26">
        <v>1.21290401676057</v>
      </c>
      <c r="G26">
        <v>0.469529932273275</v>
      </c>
      <c r="H26">
        <v>9.78799197409164E-3</v>
      </c>
      <c r="I26">
        <v>-9.3197411900622196E-2</v>
      </c>
      <c r="J26">
        <v>7.9004074723390105E-2</v>
      </c>
      <c r="K26">
        <v>0.238138162807875</v>
      </c>
      <c r="L26">
        <v>-0.10979966444507699</v>
      </c>
      <c r="M26">
        <v>7.2313315464156994E-2</v>
      </c>
      <c r="N26">
        <v>0.12891663589551899</v>
      </c>
      <c r="P26" t="str">
        <f t="shared" si="0"/>
        <v>*</v>
      </c>
      <c r="Q26" t="str">
        <f t="shared" si="1"/>
        <v>**</v>
      </c>
      <c r="R26" t="str">
        <f t="shared" si="2"/>
        <v/>
      </c>
      <c r="S26" t="str">
        <f t="shared" si="3"/>
        <v/>
      </c>
    </row>
    <row r="27" spans="1:19" x14ac:dyDescent="0.25">
      <c r="A27">
        <v>26</v>
      </c>
      <c r="B27" t="s">
        <v>148</v>
      </c>
      <c r="C27">
        <v>0.64734201403480596</v>
      </c>
      <c r="D27">
        <v>0.61278758097055297</v>
      </c>
      <c r="E27">
        <v>0.29079056362247202</v>
      </c>
      <c r="F27">
        <v>0.638978517406389</v>
      </c>
      <c r="G27">
        <v>0.58306783927711203</v>
      </c>
      <c r="H27">
        <v>0.273126688355248</v>
      </c>
      <c r="I27">
        <v>-0.68734940987346005</v>
      </c>
      <c r="J27">
        <v>0.36081981701640298</v>
      </c>
      <c r="K27">
        <v>5.6784517421674202E-2</v>
      </c>
      <c r="L27">
        <v>-0.66908763857019704</v>
      </c>
      <c r="M27">
        <v>0.33908737495665803</v>
      </c>
      <c r="N27">
        <v>4.8472635963487803E-2</v>
      </c>
      <c r="P27" t="str">
        <f t="shared" si="0"/>
        <v/>
      </c>
      <c r="Q27" t="str">
        <f t="shared" si="1"/>
        <v/>
      </c>
      <c r="R27" t="str">
        <f t="shared" si="2"/>
        <v>^</v>
      </c>
      <c r="S27" t="str">
        <f t="shared" si="3"/>
        <v>*</v>
      </c>
    </row>
    <row r="28" spans="1:19" x14ac:dyDescent="0.25">
      <c r="A28">
        <v>27</v>
      </c>
      <c r="B28" t="s">
        <v>46</v>
      </c>
      <c r="C28">
        <v>1.3190479305310201</v>
      </c>
      <c r="D28">
        <v>0.53905533212722501</v>
      </c>
      <c r="E28">
        <v>1.44066014748595E-2</v>
      </c>
      <c r="F28">
        <v>1.2751502519298299</v>
      </c>
      <c r="G28">
        <v>0.51262976563153595</v>
      </c>
      <c r="H28">
        <v>1.28655946859163E-2</v>
      </c>
      <c r="I28">
        <v>-0.13529604299753201</v>
      </c>
      <c r="J28">
        <v>0.216804908534802</v>
      </c>
      <c r="K28">
        <v>0.53259796030039097</v>
      </c>
      <c r="L28">
        <v>-0.15511789101704301</v>
      </c>
      <c r="M28">
        <v>0.20119922147737501</v>
      </c>
      <c r="N28">
        <v>0.44072669579238799</v>
      </c>
      <c r="P28" t="str">
        <f t="shared" si="0"/>
        <v>*</v>
      </c>
      <c r="Q28" t="str">
        <f t="shared" si="1"/>
        <v>*</v>
      </c>
      <c r="R28" t="str">
        <f t="shared" si="2"/>
        <v/>
      </c>
      <c r="S28" t="str">
        <f t="shared" si="3"/>
        <v/>
      </c>
    </row>
    <row r="29" spans="1:19" x14ac:dyDescent="0.25">
      <c r="A29">
        <v>28</v>
      </c>
      <c r="B29" t="s">
        <v>132</v>
      </c>
      <c r="C29">
        <v>0.93473910351349798</v>
      </c>
      <c r="D29">
        <v>0.57126795732851599</v>
      </c>
      <c r="E29">
        <v>0.10178657700554899</v>
      </c>
      <c r="F29">
        <v>0.95037469494681304</v>
      </c>
      <c r="G29">
        <v>0.54313898426420504</v>
      </c>
      <c r="H29">
        <v>8.0155976975519599E-2</v>
      </c>
      <c r="I29">
        <v>-0.36580040933309799</v>
      </c>
      <c r="J29">
        <v>0.27223135654949998</v>
      </c>
      <c r="K29">
        <v>0.179041691323542</v>
      </c>
      <c r="L29">
        <v>-0.364951242861837</v>
      </c>
      <c r="M29">
        <v>0.25467139705620601</v>
      </c>
      <c r="N29">
        <v>0.15184983557526199</v>
      </c>
      <c r="P29" t="str">
        <f t="shared" si="0"/>
        <v/>
      </c>
      <c r="Q29" t="str">
        <f t="shared" si="1"/>
        <v>^</v>
      </c>
      <c r="R29" t="str">
        <f t="shared" si="2"/>
        <v/>
      </c>
      <c r="S29" t="str">
        <f t="shared" si="3"/>
        <v/>
      </c>
    </row>
    <row r="30" spans="1:19" x14ac:dyDescent="0.25">
      <c r="A30">
        <v>29</v>
      </c>
      <c r="B30" t="s">
        <v>133</v>
      </c>
      <c r="C30">
        <v>0.47688483883324301</v>
      </c>
      <c r="D30">
        <v>0.56546420168140998</v>
      </c>
      <c r="E30">
        <v>0.399032129237267</v>
      </c>
      <c r="F30">
        <v>0.49711303352020603</v>
      </c>
      <c r="G30">
        <v>0.53740935302818205</v>
      </c>
      <c r="H30">
        <v>0.35495682654995597</v>
      </c>
      <c r="I30">
        <v>-0.72643750141584995</v>
      </c>
      <c r="J30">
        <v>0.26617381616068903</v>
      </c>
      <c r="K30">
        <v>6.3491135849358402E-3</v>
      </c>
      <c r="L30">
        <v>-0.65228094504047196</v>
      </c>
      <c r="M30">
        <v>0.24606334929037399</v>
      </c>
      <c r="N30">
        <v>8.0285708093273504E-3</v>
      </c>
      <c r="P30" t="str">
        <f t="shared" si="0"/>
        <v/>
      </c>
      <c r="Q30" t="str">
        <f t="shared" si="1"/>
        <v/>
      </c>
      <c r="R30" t="str">
        <f t="shared" si="2"/>
        <v>**</v>
      </c>
      <c r="S30" t="str">
        <f t="shared" si="3"/>
        <v>**</v>
      </c>
    </row>
    <row r="31" spans="1:19" x14ac:dyDescent="0.25">
      <c r="A31">
        <v>30</v>
      </c>
      <c r="B31" t="s">
        <v>45</v>
      </c>
      <c r="C31">
        <v>1.7155710946126199</v>
      </c>
      <c r="D31">
        <v>0.69652955829214402</v>
      </c>
      <c r="E31">
        <v>1.37769548305147E-2</v>
      </c>
      <c r="F31">
        <v>1.69385986751561</v>
      </c>
      <c r="G31">
        <v>0.66643429879459504</v>
      </c>
      <c r="H31">
        <v>1.1032247984297699E-2</v>
      </c>
      <c r="I31">
        <v>0.49460416936895801</v>
      </c>
      <c r="J31">
        <v>0.47571369033970501</v>
      </c>
      <c r="K31">
        <v>0.29847476228056802</v>
      </c>
      <c r="L31">
        <v>0.47306406879444401</v>
      </c>
      <c r="M31">
        <v>0.45402266516518602</v>
      </c>
      <c r="N31">
        <v>0.29743981094190902</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6.7100780779508096E-2</v>
      </c>
      <c r="D32">
        <v>0.203973732735588</v>
      </c>
      <c r="E32">
        <v>0.74218006114161295</v>
      </c>
      <c r="F32">
        <v>4.7930142768612002E-2</v>
      </c>
      <c r="G32">
        <v>0.18940376541002199</v>
      </c>
      <c r="H32">
        <v>0.80022337467229898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67</v>
      </c>
      <c r="C33">
        <v>-0.24892824788981599</v>
      </c>
      <c r="D33">
        <v>0.60172827131707296</v>
      </c>
      <c r="E33">
        <v>0.67910202880730897</v>
      </c>
      <c r="F33">
        <v>-7.5673722012980907E-2</v>
      </c>
      <c r="G33">
        <v>0.578678599865871</v>
      </c>
      <c r="H33">
        <v>0.89595736299547801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58</v>
      </c>
      <c r="C34">
        <v>0.481274197587508</v>
      </c>
      <c r="D34">
        <v>0.64924472531350197</v>
      </c>
      <c r="E34">
        <v>0.45852175515841698</v>
      </c>
      <c r="F34">
        <v>0.490970690420311</v>
      </c>
      <c r="G34">
        <v>0.620141134515801</v>
      </c>
      <c r="H34">
        <v>0.42853096305531102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65</v>
      </c>
      <c r="C35">
        <v>-7.3630356714251499E-2</v>
      </c>
      <c r="D35">
        <v>0.640612225314247</v>
      </c>
      <c r="E35">
        <v>0.90849467487173596</v>
      </c>
      <c r="F35">
        <v>4.23537356809955E-2</v>
      </c>
      <c r="G35">
        <v>0.61027317027171701</v>
      </c>
      <c r="H35">
        <v>0.94467021463137102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-0.48863664943699398</v>
      </c>
      <c r="D36">
        <v>0.58812229374542502</v>
      </c>
      <c r="E36">
        <v>0.406062943759883</v>
      </c>
      <c r="F36">
        <v>-0.35556169948933802</v>
      </c>
      <c r="G36">
        <v>0.56596090170963598</v>
      </c>
      <c r="H36">
        <v>0.52984392665904501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-0.6126873236575</v>
      </c>
      <c r="D37">
        <v>0.77969843303589903</v>
      </c>
      <c r="E37">
        <v>0.43198444492239502</v>
      </c>
      <c r="F37">
        <v>-0.41554649489835399</v>
      </c>
      <c r="G37">
        <v>0.74480750202692703</v>
      </c>
      <c r="H37">
        <v>0.57689581082729302</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61</v>
      </c>
      <c r="C38">
        <v>-0.16626530228448599</v>
      </c>
      <c r="D38">
        <v>0.61125419629045497</v>
      </c>
      <c r="E38">
        <v>0.785616785281541</v>
      </c>
      <c r="F38">
        <v>-4.1242818160167498E-2</v>
      </c>
      <c r="G38">
        <v>0.58675382386574504</v>
      </c>
      <c r="H38">
        <v>0.94396298832649905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64</v>
      </c>
      <c r="C39">
        <v>8.0457683402031799E-2</v>
      </c>
      <c r="D39">
        <v>0.63038780348735401</v>
      </c>
      <c r="E39">
        <v>0.89844017165779599</v>
      </c>
      <c r="F39">
        <v>0.18500265602105001</v>
      </c>
      <c r="G39">
        <v>0.60109686103341398</v>
      </c>
      <c r="H39">
        <v>0.75825345777003805</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59</v>
      </c>
      <c r="C40">
        <v>0.16430903078816</v>
      </c>
      <c r="D40">
        <v>0.62857917667473096</v>
      </c>
      <c r="E40">
        <v>0.79378597805992501</v>
      </c>
      <c r="F40">
        <v>0.25245329224406898</v>
      </c>
      <c r="G40">
        <v>0.60102007114029798</v>
      </c>
      <c r="H40">
        <v>0.67445523435613297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66</v>
      </c>
      <c r="C41">
        <v>1.30051951310532E-2</v>
      </c>
      <c r="D41">
        <v>0.62299856520805297</v>
      </c>
      <c r="E41">
        <v>0.98334524123876799</v>
      </c>
      <c r="F41">
        <v>0.19071528662960699</v>
      </c>
      <c r="G41">
        <v>0.59637250156952004</v>
      </c>
      <c r="H41">
        <v>0.74912584519840197</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57</v>
      </c>
      <c r="C42">
        <v>4.0868124104115E-2</v>
      </c>
      <c r="D42">
        <v>0.69946291527243898</v>
      </c>
      <c r="E42">
        <v>0.95340782039656102</v>
      </c>
      <c r="F42">
        <v>4.4832833433136501E-2</v>
      </c>
      <c r="G42">
        <v>0.66708373357915196</v>
      </c>
      <c r="H42">
        <v>0.94641674909829598</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55</v>
      </c>
      <c r="C43">
        <v>-0.108848349221547</v>
      </c>
      <c r="D43">
        <v>0.70030330517162198</v>
      </c>
      <c r="E43">
        <v>0.87648210252158698</v>
      </c>
      <c r="F43">
        <v>-7.9223551507004594E-2</v>
      </c>
      <c r="G43">
        <v>0.66803179040237703</v>
      </c>
      <c r="H43">
        <v>0.905598217746312</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51</v>
      </c>
      <c r="C44">
        <v>1.0393775583383</v>
      </c>
      <c r="D44">
        <v>1.2127809688198801</v>
      </c>
      <c r="E44">
        <v>0.39143382588739101</v>
      </c>
      <c r="F44">
        <v>1.0275407013644999</v>
      </c>
      <c r="G44">
        <v>1.1795859999352301</v>
      </c>
      <c r="H44">
        <v>0.38369800970344198</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54</v>
      </c>
      <c r="C45">
        <v>0.913950757249408</v>
      </c>
      <c r="D45">
        <v>0.96719775175086098</v>
      </c>
      <c r="E45">
        <v>0.34468585919051498</v>
      </c>
      <c r="F45">
        <v>0.984995438261698</v>
      </c>
      <c r="G45">
        <v>0.89782475645643101</v>
      </c>
      <c r="H45">
        <v>0.27260162463794801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56</v>
      </c>
      <c r="C46">
        <v>-0.18048650815197301</v>
      </c>
      <c r="D46">
        <v>0.84734888769908701</v>
      </c>
      <c r="E46">
        <v>0.83132586261311703</v>
      </c>
      <c r="F46">
        <v>-9.97878892839969E-2</v>
      </c>
      <c r="G46">
        <v>0.79506987660135098</v>
      </c>
      <c r="H46">
        <v>0.90012113394739801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60</v>
      </c>
      <c r="C47">
        <v>-5.6770910198765498E-2</v>
      </c>
      <c r="D47">
        <v>0.64122282281435905</v>
      </c>
      <c r="E47">
        <v>0.92945116070728895</v>
      </c>
      <c r="F47">
        <v>0.106862720229986</v>
      </c>
      <c r="G47">
        <v>0.60903134988426599</v>
      </c>
      <c r="H47">
        <v>0.860715515722279</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48</v>
      </c>
      <c r="C48">
        <v>-0.58491545472913997</v>
      </c>
      <c r="D48">
        <v>0.740930035870075</v>
      </c>
      <c r="E48">
        <v>0.42985831732751101</v>
      </c>
      <c r="F48">
        <v>-0.50493901981282696</v>
      </c>
      <c r="G48">
        <v>0.706314692797822</v>
      </c>
      <c r="H48">
        <v>0.47467552134402602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-0.88138575905813799</v>
      </c>
      <c r="D49">
        <v>0.82118785841913899</v>
      </c>
      <c r="E49">
        <v>0.28313389674668399</v>
      </c>
      <c r="F49">
        <v>-0.68601284853706601</v>
      </c>
      <c r="G49">
        <v>0.76436148830108996</v>
      </c>
      <c r="H49">
        <v>0.36945328095783803</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63</v>
      </c>
      <c r="C50">
        <v>-1.1313103815426899</v>
      </c>
      <c r="D50">
        <v>1.2524005731958201</v>
      </c>
      <c r="E50">
        <v>0.36635951822575202</v>
      </c>
      <c r="F50">
        <v>-0.54647136905500804</v>
      </c>
      <c r="G50">
        <v>1.1774888415400699</v>
      </c>
      <c r="H50">
        <v>0.64257683327926796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1.3774302657619399</v>
      </c>
      <c r="D51">
        <v>1.22106171543844</v>
      </c>
      <c r="E51">
        <v>0.25929479256626198</v>
      </c>
      <c r="F51">
        <v>1.81692824906422</v>
      </c>
      <c r="G51">
        <v>1.1624874371138301</v>
      </c>
      <c r="H51">
        <v>0.11806061050717399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79</v>
      </c>
      <c r="C52">
        <v>-1.3285735569869299</v>
      </c>
      <c r="D52">
        <v>0.53462544799870904</v>
      </c>
      <c r="E52">
        <v>1.29531478677065E-2</v>
      </c>
      <c r="F52">
        <v>-1.4358317039903801</v>
      </c>
      <c r="G52">
        <v>0.50288526200189498</v>
      </c>
      <c r="H52">
        <v>4.3011430528746199E-3</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72</v>
      </c>
      <c r="C53">
        <v>-1.5958405621119001</v>
      </c>
      <c r="D53">
        <v>0.576165657611315</v>
      </c>
      <c r="E53">
        <v>5.6097620232309396E-3</v>
      </c>
      <c r="F53">
        <v>-1.6542265140275101</v>
      </c>
      <c r="G53">
        <v>0.54222352448507904</v>
      </c>
      <c r="H53">
        <v>2.2821714822847802E-3</v>
      </c>
      <c r="I53" t="s">
        <v>173</v>
      </c>
      <c r="J53" t="s">
        <v>173</v>
      </c>
      <c r="K53" t="s">
        <v>173</v>
      </c>
      <c r="L53" t="s">
        <v>173</v>
      </c>
      <c r="M53" t="s">
        <v>173</v>
      </c>
      <c r="N53" t="s">
        <v>173</v>
      </c>
      <c r="P53" t="str">
        <f t="shared" si="4"/>
        <v>**</v>
      </c>
      <c r="Q53" t="str">
        <f t="shared" si="5"/>
        <v>**</v>
      </c>
      <c r="R53" t="str">
        <f t="shared" si="6"/>
        <v/>
      </c>
      <c r="S53" t="str">
        <f t="shared" si="7"/>
        <v/>
      </c>
    </row>
    <row r="54" spans="1:19" x14ac:dyDescent="0.25">
      <c r="A54">
        <v>53</v>
      </c>
      <c r="B54" t="s">
        <v>75</v>
      </c>
      <c r="C54">
        <v>-1.18011178530063</v>
      </c>
      <c r="D54">
        <v>0.61769579932292695</v>
      </c>
      <c r="E54">
        <v>5.6068041596507801E-2</v>
      </c>
      <c r="F54">
        <v>-1.28250417561248</v>
      </c>
      <c r="G54">
        <v>0.57782145201313295</v>
      </c>
      <c r="H54">
        <v>2.64492623226865E-2</v>
      </c>
      <c r="I54" t="s">
        <v>173</v>
      </c>
      <c r="J54" t="s">
        <v>173</v>
      </c>
      <c r="K54" t="s">
        <v>173</v>
      </c>
      <c r="L54" t="s">
        <v>173</v>
      </c>
      <c r="M54" t="s">
        <v>173</v>
      </c>
      <c r="N54" t="s">
        <v>173</v>
      </c>
      <c r="P54" t="str">
        <f t="shared" si="4"/>
        <v>^</v>
      </c>
      <c r="Q54" t="str">
        <f t="shared" si="5"/>
        <v>*</v>
      </c>
      <c r="R54" t="str">
        <f t="shared" si="6"/>
        <v/>
      </c>
      <c r="S54" t="str">
        <f t="shared" si="7"/>
        <v/>
      </c>
    </row>
    <row r="55" spans="1:19" x14ac:dyDescent="0.25">
      <c r="A55">
        <v>54</v>
      </c>
      <c r="B55" t="s">
        <v>78</v>
      </c>
      <c r="C55">
        <v>-1.1097491948784699</v>
      </c>
      <c r="D55">
        <v>0.53231972802036998</v>
      </c>
      <c r="E55">
        <v>3.7092743007554302E-2</v>
      </c>
      <c r="F55">
        <v>-1.22153836436575</v>
      </c>
      <c r="G55">
        <v>0.500677363655045</v>
      </c>
      <c r="H55">
        <v>1.46965544111777E-2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-0.78145714672171995</v>
      </c>
      <c r="D56">
        <v>0.72569080937575703</v>
      </c>
      <c r="E56">
        <v>0.28154913162168699</v>
      </c>
      <c r="F56">
        <v>-0.82460293235397997</v>
      </c>
      <c r="G56">
        <v>0.67912881762047395</v>
      </c>
      <c r="H56">
        <v>0.22466870606245801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70</v>
      </c>
      <c r="C57">
        <v>-1.0623970603636199</v>
      </c>
      <c r="D57">
        <v>0.56364435014814995</v>
      </c>
      <c r="E57">
        <v>5.9447215429824597E-2</v>
      </c>
      <c r="F57">
        <v>-1.13471972574623</v>
      </c>
      <c r="G57">
        <v>0.52558838254774498</v>
      </c>
      <c r="H57">
        <v>3.0853944743372601E-2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84</v>
      </c>
      <c r="C58">
        <v>-0.94453791677676702</v>
      </c>
      <c r="D58">
        <v>0.58320903307356697</v>
      </c>
      <c r="E58">
        <v>0.105328340954667</v>
      </c>
      <c r="F58">
        <v>-1.1579634769293501</v>
      </c>
      <c r="G58">
        <v>0.54705384206227603</v>
      </c>
      <c r="H58">
        <v>3.4283048965464302E-2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-1.1399821336840701</v>
      </c>
      <c r="D59">
        <v>0.58502975226890996</v>
      </c>
      <c r="E59">
        <v>5.1344609820753499E-2</v>
      </c>
      <c r="F59">
        <v>-1.28096337729555</v>
      </c>
      <c r="G59">
        <v>0.54991640914195905</v>
      </c>
      <c r="H59">
        <v>1.98390310173902E-2</v>
      </c>
      <c r="I59" t="s">
        <v>173</v>
      </c>
      <c r="J59" t="s">
        <v>173</v>
      </c>
      <c r="K59" t="s">
        <v>173</v>
      </c>
      <c r="L59" t="s">
        <v>173</v>
      </c>
      <c r="M59" t="s">
        <v>173</v>
      </c>
      <c r="N59" t="s">
        <v>173</v>
      </c>
      <c r="P59" t="str">
        <f t="shared" si="4"/>
        <v>^</v>
      </c>
      <c r="Q59" t="str">
        <f t="shared" si="5"/>
        <v>*</v>
      </c>
      <c r="R59" t="str">
        <f t="shared" si="6"/>
        <v/>
      </c>
      <c r="S59" t="str">
        <f t="shared" si="7"/>
        <v/>
      </c>
    </row>
    <row r="60" spans="1:19" x14ac:dyDescent="0.25">
      <c r="A60">
        <v>59</v>
      </c>
      <c r="B60" t="s">
        <v>74</v>
      </c>
      <c r="C60">
        <v>-0.85954726936829495</v>
      </c>
      <c r="D60">
        <v>0.57789089879865396</v>
      </c>
      <c r="E60">
        <v>0.13691269274813</v>
      </c>
      <c r="F60">
        <v>-1.01026125966784</v>
      </c>
      <c r="G60">
        <v>0.54248853431608202</v>
      </c>
      <c r="H60">
        <v>6.2564746656847095E-2</v>
      </c>
      <c r="I60" t="s">
        <v>173</v>
      </c>
      <c r="J60" t="s">
        <v>173</v>
      </c>
      <c r="K60" t="s">
        <v>173</v>
      </c>
      <c r="L60" t="s">
        <v>173</v>
      </c>
      <c r="M60" t="s">
        <v>173</v>
      </c>
      <c r="N60" t="s">
        <v>173</v>
      </c>
      <c r="P60" t="str">
        <f t="shared" si="4"/>
        <v/>
      </c>
      <c r="Q60" t="str">
        <f t="shared" si="5"/>
        <v>^</v>
      </c>
      <c r="R60" t="str">
        <f t="shared" si="6"/>
        <v/>
      </c>
      <c r="S60" t="str">
        <f t="shared" si="7"/>
        <v/>
      </c>
    </row>
    <row r="61" spans="1:19" x14ac:dyDescent="0.25">
      <c r="A61">
        <v>60</v>
      </c>
      <c r="B61" t="s">
        <v>77</v>
      </c>
      <c r="C61">
        <v>-1.1380071340717901</v>
      </c>
      <c r="D61">
        <v>0.548758618585934</v>
      </c>
      <c r="E61">
        <v>3.8099326511773397E-2</v>
      </c>
      <c r="F61">
        <v>-1.34799816668928</v>
      </c>
      <c r="G61">
        <v>0.51664809653391497</v>
      </c>
      <c r="H61">
        <v>9.0774743627959602E-3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68</v>
      </c>
      <c r="C62">
        <v>-0.30290890493669098</v>
      </c>
      <c r="D62">
        <v>0.80729775899270795</v>
      </c>
      <c r="E62">
        <v>0.70750179475413599</v>
      </c>
      <c r="F62">
        <v>-0.42941583621219798</v>
      </c>
      <c r="G62">
        <v>0.75094896923671395</v>
      </c>
      <c r="H62">
        <v>0.567436530955719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76</v>
      </c>
      <c r="C63">
        <v>-1.6109276869967699</v>
      </c>
      <c r="D63">
        <v>0.64521878085759299</v>
      </c>
      <c r="E63">
        <v>1.2534950295126201E-2</v>
      </c>
      <c r="F63">
        <v>-1.6462905020970799</v>
      </c>
      <c r="G63">
        <v>0.606040034783079</v>
      </c>
      <c r="H63">
        <v>6.5981869260919703E-3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80</v>
      </c>
      <c r="C64">
        <v>-1.09365906101486</v>
      </c>
      <c r="D64">
        <v>0.65614582680199196</v>
      </c>
      <c r="E64">
        <v>9.5555636320258694E-2</v>
      </c>
      <c r="F64">
        <v>-1.0927697135344301</v>
      </c>
      <c r="G64">
        <v>0.608248918062119</v>
      </c>
      <c r="H64">
        <v>7.2401832797181195E-2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81</v>
      </c>
      <c r="C65">
        <v>-1.38819647035733</v>
      </c>
      <c r="D65">
        <v>0.57896806593265404</v>
      </c>
      <c r="E65">
        <v>1.6498002833325399E-2</v>
      </c>
      <c r="F65">
        <v>-1.44003609523297</v>
      </c>
      <c r="G65">
        <v>0.54516479970167697</v>
      </c>
      <c r="H65">
        <v>8.2547281951730802E-3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69</v>
      </c>
      <c r="C66">
        <v>-0.70815575938069797</v>
      </c>
      <c r="D66">
        <v>1.62229789918548</v>
      </c>
      <c r="E66">
        <v>0.66246383755898097</v>
      </c>
      <c r="F66">
        <v>-1.0468180771306099</v>
      </c>
      <c r="G66">
        <v>1.52093623754499</v>
      </c>
      <c r="H66">
        <v>0.49128140678148202</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73</v>
      </c>
      <c r="C67">
        <v>-1.1399090488024199</v>
      </c>
      <c r="D67">
        <v>0.89344204826895501</v>
      </c>
      <c r="E67">
        <v>0.20200419117576399</v>
      </c>
      <c r="F67">
        <v>-0.71457316599352905</v>
      </c>
      <c r="G67">
        <v>0.81750598515983697</v>
      </c>
      <c r="H67">
        <v>0.38206966960263999</v>
      </c>
      <c r="I67" t="s">
        <v>173</v>
      </c>
      <c r="J67" t="s">
        <v>173</v>
      </c>
      <c r="K67" t="s">
        <v>173</v>
      </c>
      <c r="L67" t="s">
        <v>173</v>
      </c>
      <c r="M67" t="s">
        <v>173</v>
      </c>
      <c r="N67" t="s">
        <v>173</v>
      </c>
      <c r="P67" t="str">
        <f t="shared" si="4"/>
        <v/>
      </c>
      <c r="Q67" t="str">
        <f t="shared" si="5"/>
        <v/>
      </c>
      <c r="R67" t="str">
        <f t="shared" si="6"/>
        <v/>
      </c>
      <c r="S67" t="str">
        <f t="shared" si="7"/>
        <v/>
      </c>
    </row>
    <row r="68" spans="1:19" x14ac:dyDescent="0.25">
      <c r="B68" t="s">
        <v>83</v>
      </c>
      <c r="C68">
        <v>-2.2064380511869599</v>
      </c>
      <c r="D68">
        <v>1.17781844501583</v>
      </c>
      <c r="E68">
        <v>6.1023365872666997E-2</v>
      </c>
      <c r="F68">
        <v>-1.86641279672991</v>
      </c>
      <c r="G68">
        <v>1.12015581221852</v>
      </c>
      <c r="H68">
        <v>9.5671953814024102E-2</v>
      </c>
      <c r="I68" t="s">
        <v>173</v>
      </c>
      <c r="J68" t="s">
        <v>173</v>
      </c>
      <c r="K68" t="s">
        <v>173</v>
      </c>
      <c r="L68" t="s">
        <v>173</v>
      </c>
      <c r="M68" t="s">
        <v>173</v>
      </c>
      <c r="N68" t="s">
        <v>173</v>
      </c>
      <c r="P68" t="str">
        <f t="shared" si="4"/>
        <v>^</v>
      </c>
      <c r="Q68" t="str">
        <f t="shared" si="5"/>
        <v>^</v>
      </c>
      <c r="R68" t="str">
        <f t="shared" si="6"/>
        <v/>
      </c>
      <c r="S68" t="str">
        <f t="shared" si="7"/>
        <v/>
      </c>
    </row>
    <row r="69" spans="1:19" x14ac:dyDescent="0.25">
      <c r="B69" t="s">
        <v>506</v>
      </c>
      <c r="C69">
        <v>1.73415429229694E-2</v>
      </c>
      <c r="D69">
        <v>9.2569611896106505E-2</v>
      </c>
      <c r="E69">
        <v>0.85139785836819104</v>
      </c>
      <c r="F69">
        <v>4.3252497481530303E-2</v>
      </c>
      <c r="G69">
        <v>8.1296950865465206E-2</v>
      </c>
      <c r="H69">
        <v>0.59470453007470403</v>
      </c>
      <c r="I69">
        <v>3.2174312049646402E-2</v>
      </c>
      <c r="J69">
        <v>9.1499357724675504E-2</v>
      </c>
      <c r="K69">
        <v>0.72511254285874704</v>
      </c>
      <c r="L69">
        <v>5.3291267471491502E-2</v>
      </c>
      <c r="M69">
        <v>8.0107913387309798E-2</v>
      </c>
      <c r="N69">
        <v>0.505894771413539</v>
      </c>
      <c r="P69" t="str">
        <f t="shared" si="4"/>
        <v/>
      </c>
      <c r="Q69" t="str">
        <f t="shared" si="5"/>
        <v/>
      </c>
      <c r="R69" t="str">
        <f t="shared" si="6"/>
        <v/>
      </c>
      <c r="S69" t="str">
        <f t="shared" si="7"/>
        <v/>
      </c>
    </row>
    <row r="70" spans="1:19" x14ac:dyDescent="0.25">
      <c r="B70" t="s">
        <v>507</v>
      </c>
      <c r="C70">
        <v>6.6842222406136201E-2</v>
      </c>
      <c r="D70">
        <v>0.111509938440641</v>
      </c>
      <c r="E70">
        <v>0.54888725260781002</v>
      </c>
      <c r="F70">
        <v>0.11655228781021</v>
      </c>
      <c r="G70">
        <v>9.6930019251766905E-2</v>
      </c>
      <c r="H70">
        <v>0.22919407634203601</v>
      </c>
      <c r="I70">
        <v>2.9128267097214201E-2</v>
      </c>
      <c r="J70">
        <v>0.10949651109138001</v>
      </c>
      <c r="K70">
        <v>0.79022376936229</v>
      </c>
      <c r="L70">
        <v>8.6340483555797001E-2</v>
      </c>
      <c r="M70">
        <v>9.47428386552263E-2</v>
      </c>
      <c r="N70">
        <v>0.362129905862626</v>
      </c>
      <c r="P70" t="str">
        <f t="shared" si="4"/>
        <v/>
      </c>
      <c r="Q70" t="str">
        <f t="shared" si="5"/>
        <v/>
      </c>
      <c r="R70" t="str">
        <f t="shared" si="6"/>
        <v/>
      </c>
      <c r="S70" t="str">
        <f t="shared" si="7"/>
        <v/>
      </c>
    </row>
    <row r="71" spans="1:19" x14ac:dyDescent="0.25">
      <c r="B71" t="s">
        <v>508</v>
      </c>
      <c r="C71">
        <v>3.5046669977934097E-2</v>
      </c>
      <c r="D71">
        <v>9.8134189320394097E-2</v>
      </c>
      <c r="E71">
        <v>0.72099443363795102</v>
      </c>
      <c r="F71">
        <v>5.6504417714229503E-2</v>
      </c>
      <c r="G71">
        <v>8.6795407569368599E-2</v>
      </c>
      <c r="H71">
        <v>0.51504196957241699</v>
      </c>
      <c r="I71">
        <v>3.0716499010295099E-2</v>
      </c>
      <c r="J71">
        <v>9.65609714383142E-2</v>
      </c>
      <c r="K71">
        <v>0.75040551733524896</v>
      </c>
      <c r="L71">
        <v>4.8338704175655001E-2</v>
      </c>
      <c r="M71">
        <v>8.52472523145935E-2</v>
      </c>
      <c r="N71">
        <v>0.57068619098616902</v>
      </c>
      <c r="P71" t="str">
        <f t="shared" si="4"/>
        <v/>
      </c>
      <c r="Q71" t="str">
        <f t="shared" si="5"/>
        <v/>
      </c>
      <c r="R71" t="str">
        <f t="shared" si="6"/>
        <v/>
      </c>
      <c r="S71" t="str">
        <f t="shared" si="7"/>
        <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0" workbookViewId="0">
      <selection activeCell="B1" sqref="B1:K74"/>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3" t="s">
        <v>633</v>
      </c>
      <c r="C1" s="123"/>
      <c r="D1" s="123"/>
      <c r="E1" s="123"/>
      <c r="F1" s="123"/>
      <c r="G1" s="123"/>
      <c r="H1" s="123"/>
      <c r="I1" s="123"/>
      <c r="J1" s="123"/>
      <c r="K1" s="123"/>
    </row>
    <row r="2" spans="2:12" x14ac:dyDescent="0.25">
      <c r="C2" s="13" t="s">
        <v>164</v>
      </c>
      <c r="D2" s="14" t="s">
        <v>165</v>
      </c>
      <c r="E2" s="14" t="s">
        <v>166</v>
      </c>
      <c r="F2" s="13" t="s">
        <v>167</v>
      </c>
      <c r="G2" s="14" t="s">
        <v>168</v>
      </c>
      <c r="H2" s="14" t="s">
        <v>169</v>
      </c>
      <c r="I2" s="13" t="s">
        <v>170</v>
      </c>
      <c r="J2" s="14" t="s">
        <v>171</v>
      </c>
      <c r="K2" s="14" t="s">
        <v>172</v>
      </c>
    </row>
    <row r="3" spans="2:12" x14ac:dyDescent="0.25">
      <c r="B3" s="109" t="s">
        <v>123</v>
      </c>
      <c r="C3" s="15" t="str">
        <f>_xlfn.CONCAT(FIXED(VLOOKUP($L3,outW!$B:N,2,0),4)," ",VLOOKUP($L3,outW!$B:$Z,15,0))</f>
        <v xml:space="preserve">-0.0082 </v>
      </c>
      <c r="D3" s="28" t="str">
        <f>_xlfn.CONCAT(FIXED(VLOOKUP($L3,outWF!$B:O,2,0),4)," ",VLOOKUP($L3,outWF!$B:$Z,15,0))</f>
        <v xml:space="preserve">0.1361 </v>
      </c>
      <c r="E3" s="28" t="str">
        <f>_xlfn.CONCAT(FIXED(VLOOKUP($L3,outWM!$B:P,2,0),4)," ",VLOOKUP($L3,outWM!$B:$Z,15,0))</f>
        <v xml:space="preserve">-0.2031 </v>
      </c>
      <c r="F3" s="15" t="str">
        <f>_xlfn.CONCAT(FIXED(VLOOKUP($L3,outB!$B:Q,2,0),4)," ",VLOOKUP($L3,outB!$B:$Z,15,0))</f>
        <v xml:space="preserve">-0.1355 </v>
      </c>
      <c r="G3" s="28" t="str">
        <f>_xlfn.CONCAT(FIXED(VLOOKUP($L3,outBF!$B:R,2,0),4)," ",VLOOKUP($L3,outBF!$B:$Z,15,0))</f>
        <v xml:space="preserve">-0.0681 </v>
      </c>
      <c r="H3" s="28" t="str">
        <f>_xlfn.CONCAT(FIXED(VLOOKUP($L3,outBM!$B:S,2,0),4)," ",VLOOKUP($L3,outBM!$B:$Z,15,0))</f>
        <v xml:space="preserve">-0.2312 </v>
      </c>
      <c r="I3" s="15" t="str">
        <f>_xlfn.CONCAT(FIXED(VLOOKUP($L3,outH!$B:T,2,0),4)," ",VLOOKUP($L3,outH!$B:$Z,15,0))</f>
        <v xml:space="preserve">-0.1570 </v>
      </c>
      <c r="J3" s="28" t="str">
        <f>_xlfn.CONCAT(FIXED(VLOOKUP($L3,outHF!$B:U,2,0),4)," ",VLOOKUP($L3,outHF!$B:$Z,15,0))</f>
        <v xml:space="preserve">0.0860 </v>
      </c>
      <c r="K3" s="28" t="str">
        <f>_xlfn.CONCAT(FIXED(VLOOKUP($L3,outHM!$B:V,2,0),4)," ",VLOOKUP($L3,outHM!$B:$Z,15,0))</f>
        <v>-0.4786 ^</v>
      </c>
      <c r="L3" s="11" t="s">
        <v>120</v>
      </c>
    </row>
    <row r="4" spans="2:12" x14ac:dyDescent="0.25">
      <c r="B4" s="110" t="s">
        <v>1</v>
      </c>
      <c r="C4" s="13" t="str">
        <f>_xlfn.CONCAT("(",FIXED(VLOOKUP($L3,outW!$B:G,3,0),4),")")</f>
        <v>(0.0813)</v>
      </c>
      <c r="D4" s="29" t="str">
        <f>_xlfn.CONCAT("(",FIXED(VLOOKUP($L3,outWF!$B:H,3,0),4),")")</f>
        <v>(0.1065)</v>
      </c>
      <c r="E4" s="29" t="str">
        <f>_xlfn.CONCAT("(",FIXED(VLOOKUP($L3,outWM!$B:I,3,0),4),")")</f>
        <v>(0.1411)</v>
      </c>
      <c r="F4" s="13" t="str">
        <f>_xlfn.CONCAT("(",FIXED(VLOOKUP($L3,outB!$B:J,3,0),4),")")</f>
        <v>(0.1228)</v>
      </c>
      <c r="G4" s="29" t="str">
        <f>_xlfn.CONCAT("(",FIXED(VLOOKUP($L3,outBF!$B:K,3,0),4),")")</f>
        <v>(0.1505)</v>
      </c>
      <c r="H4" s="29" t="str">
        <f>_xlfn.CONCAT("(",FIXED(VLOOKUP($L3,outBM!$B:L,3,0),4),")")</f>
        <v>(0.2189)</v>
      </c>
      <c r="I4" s="13" t="str">
        <f>_xlfn.CONCAT("(",FIXED(VLOOKUP($L3,outH!$B:M,3,0),4),")")</f>
        <v>(0.1620)</v>
      </c>
      <c r="J4" s="29" t="str">
        <f>_xlfn.CONCAT("(",FIXED(VLOOKUP($L3,outHF!$B:N,3,0),4),")")</f>
        <v>(0.2039)</v>
      </c>
      <c r="K4" s="29" t="str">
        <f>_xlfn.CONCAT("(",FIXED(VLOOKUP($L3,outHM!$B:O,3,0),4),")")</f>
        <v>(0.2836)</v>
      </c>
    </row>
    <row r="5" spans="2:12" x14ac:dyDescent="0.25">
      <c r="B5" s="109" t="s">
        <v>0</v>
      </c>
      <c r="C5" s="15" t="str">
        <f>_xlfn.CONCAT(FIXED(VLOOKUP($L5,outW!$B:N,2,0),4)," ",VLOOKUP($L5,outW!$B:$Z,15,0))</f>
        <v xml:space="preserve">-0.0496 </v>
      </c>
      <c r="D5" s="28" t="str">
        <f>_xlfn.CONCAT(FIXED(VLOOKUP($L5,outWF!$B:O,2,0),4)," ",VLOOKUP($L5,outWF!$B:$Z,15,0))</f>
        <v xml:space="preserve">-0.0609 </v>
      </c>
      <c r="E5" s="28" t="str">
        <f>_xlfn.CONCAT(FIXED(VLOOKUP($L5,outWM!$B:P,2,0),4)," ",VLOOKUP($L5,outWM!$B:$Z,15,0))</f>
        <v xml:space="preserve">-0.0140 </v>
      </c>
      <c r="F5" s="15" t="str">
        <f>_xlfn.CONCAT(FIXED(VLOOKUP($L5,outB!$B:Q,2,0),4)," ",VLOOKUP($L5,outB!$B:$Z,15,0))</f>
        <v xml:space="preserve">0.0336 </v>
      </c>
      <c r="G5" s="28" t="str">
        <f>_xlfn.CONCAT(FIXED(VLOOKUP($L5,outBF!$B:R,2,0),4)," ",VLOOKUP($L5,outBF!$B:$Z,15,0))</f>
        <v xml:space="preserve">0.0209 </v>
      </c>
      <c r="H5" s="28" t="str">
        <f>_xlfn.CONCAT(FIXED(VLOOKUP($L5,outBM!$B:S,2,0),4)," ",VLOOKUP($L5,outBM!$B:$Z,15,0))</f>
        <v xml:space="preserve">0.0245 </v>
      </c>
      <c r="I5" s="15" t="str">
        <f>_xlfn.CONCAT(FIXED(VLOOKUP($L5,outH!$B:T,2,0),4)," ",VLOOKUP($L5,outH!$B:$Z,15,0))</f>
        <v xml:space="preserve">-0.0126 </v>
      </c>
      <c r="J5" s="28" t="str">
        <f>_xlfn.CONCAT(FIXED(VLOOKUP($L5,outHF!$B:U,2,0),4)," ",VLOOKUP($L5,outHF!$B:$Z,15,0))</f>
        <v xml:space="preserve">-0.0151 </v>
      </c>
      <c r="K5" s="28" t="str">
        <f>_xlfn.CONCAT(FIXED(VLOOKUP($L5,outHM!$B:V,2,0),4)," ",VLOOKUP($L5,outHM!$B:$Z,15,0))</f>
        <v xml:space="preserve">-0.0253 </v>
      </c>
      <c r="L5" s="11" t="s">
        <v>10</v>
      </c>
    </row>
    <row r="6" spans="2:12" x14ac:dyDescent="0.25">
      <c r="B6" s="110" t="s">
        <v>1</v>
      </c>
      <c r="C6" s="13" t="str">
        <f>_xlfn.CONCAT("(",FIXED(VLOOKUP($L5,outW!$B:G,3,0),4),")")</f>
        <v>(0.0374)</v>
      </c>
      <c r="D6" s="29" t="str">
        <f>_xlfn.CONCAT("(",FIXED(VLOOKUP($L5,outWF!$B:H,3,0),4),")")</f>
        <v>(0.0584)</v>
      </c>
      <c r="E6" s="29" t="str">
        <f>_xlfn.CONCAT("(",FIXED(VLOOKUP($L5,outWM!$B:I,3,0),4),")")</f>
        <v>(0.0505)</v>
      </c>
      <c r="F6" s="13" t="str">
        <f>_xlfn.CONCAT("(",FIXED(VLOOKUP($L5,outB!$B:J,3,0),4),")")</f>
        <v>(0.0432)</v>
      </c>
      <c r="G6" s="29" t="str">
        <f>_xlfn.CONCAT("(",FIXED(VLOOKUP($L5,outBF!$B:K,3,0),4),")")</f>
        <v>(0.0625)</v>
      </c>
      <c r="H6" s="29" t="str">
        <f>_xlfn.CONCAT("(",FIXED(VLOOKUP($L5,outBM!$B:L,3,0),4),")")</f>
        <v>(0.0604)</v>
      </c>
      <c r="I6" s="13" t="str">
        <f>_xlfn.CONCAT("(",FIXED(VLOOKUP($L5,outH!$B:M,3,0),4),")")</f>
        <v>(0.0575)</v>
      </c>
      <c r="J6" s="29" t="str">
        <f>_xlfn.CONCAT("(",FIXED(VLOOKUP($L5,outHF!$B:N,3,0),4),")")</f>
        <v>(0.0865)</v>
      </c>
      <c r="K6" s="29" t="str">
        <f>_xlfn.CONCAT("(",FIXED(VLOOKUP($L5,outHM!$B:O,3,0),4),")")</f>
        <v>(0.0817)</v>
      </c>
    </row>
    <row r="7" spans="2:12" x14ac:dyDescent="0.25">
      <c r="B7" s="109" t="s">
        <v>2</v>
      </c>
      <c r="C7" s="15" t="str">
        <f>_xlfn.CONCAT(FIXED(VLOOKUP($L7,outW!$B:N,2,0),4)," ",VLOOKUP($L7,outW!$B:$Z,15,0))</f>
        <v xml:space="preserve">-0.0212 </v>
      </c>
      <c r="D7" s="28" t="str">
        <f>_xlfn.CONCAT(FIXED(VLOOKUP($L7,outWF!$B:O,2,0),4)," ",VLOOKUP($L7,outWF!$B:$Z,15,0))</f>
        <v>-0.1047 ^</v>
      </c>
      <c r="E7" s="28" t="str">
        <f>_xlfn.CONCAT(FIXED(VLOOKUP($L7,outWM!$B:P,2,0),4)," ",VLOOKUP($L7,outWM!$B:$Z,15,0))</f>
        <v xml:space="preserve">0.0864 </v>
      </c>
      <c r="F7" s="15" t="str">
        <f>_xlfn.CONCAT(FIXED(VLOOKUP($L7,outB!$B:Q,2,0),4)," ",VLOOKUP($L7,outB!$B:$Z,15,0))</f>
        <v>-0.0932 ^</v>
      </c>
      <c r="G7" s="28" t="str">
        <f>_xlfn.CONCAT(FIXED(VLOOKUP($L7,outBF!$B:R,2,0),4)," ",VLOOKUP($L7,outBF!$B:$Z,15,0))</f>
        <v>-0.1536 *</v>
      </c>
      <c r="H7" s="28" t="str">
        <f>_xlfn.CONCAT(FIXED(VLOOKUP($L7,outBM!$B:S,2,0),4)," ",VLOOKUP($L7,outBM!$B:$Z,15,0))</f>
        <v xml:space="preserve">-0.0132 </v>
      </c>
      <c r="I7" s="15" t="str">
        <f>_xlfn.CONCAT(FIXED(VLOOKUP($L7,outH!$B:T,2,0),4)," ",VLOOKUP($L7,outH!$B:$Z,15,0))</f>
        <v>-0.1667 *</v>
      </c>
      <c r="J7" s="28" t="str">
        <f>_xlfn.CONCAT(FIXED(VLOOKUP($L7,outHF!$B:U,2,0),4)," ",VLOOKUP($L7,outHF!$B:$Z,15,0))</f>
        <v>-0.1769 ^</v>
      </c>
      <c r="K7" s="28" t="str">
        <f>_xlfn.CONCAT(FIXED(VLOOKUP($L7,outHM!$B:V,2,0),4)," ",VLOOKUP($L7,outHM!$B:$Z,15,0))</f>
        <v xml:space="preserve">-0.1380 </v>
      </c>
      <c r="L7" s="11" t="s">
        <v>12</v>
      </c>
    </row>
    <row r="8" spans="2:12" x14ac:dyDescent="0.25">
      <c r="B8" s="110" t="s">
        <v>1</v>
      </c>
      <c r="C8" s="13" t="str">
        <f>_xlfn.CONCAT("(",FIXED(VLOOKUP($L7,outW!$B:G,3,0),4),")")</f>
        <v>(0.0446)</v>
      </c>
      <c r="D8" s="29" t="str">
        <f>_xlfn.CONCAT("(",FIXED(VLOOKUP($L7,outWF!$B:H,3,0),4),")")</f>
        <v>(0.0614)</v>
      </c>
      <c r="E8" s="29" t="str">
        <f>_xlfn.CONCAT("(",FIXED(VLOOKUP($L7,outWM!$B:I,3,0),4),")")</f>
        <v>(0.0675)</v>
      </c>
      <c r="F8" s="13" t="str">
        <f>_xlfn.CONCAT("(",FIXED(VLOOKUP($L7,outB!$B:J,3,0),4),")")</f>
        <v>(0.0517)</v>
      </c>
      <c r="G8" s="29" t="str">
        <f>_xlfn.CONCAT("(",FIXED(VLOOKUP($L7,outBF!$B:K,3,0),4),")")</f>
        <v>(0.0682)</v>
      </c>
      <c r="H8" s="29" t="str">
        <f>_xlfn.CONCAT("(",FIXED(VLOOKUP($L7,outBM!$B:L,3,0),4),")")</f>
        <v>(0.0821)</v>
      </c>
      <c r="I8" s="13" t="str">
        <f>_xlfn.CONCAT("(",FIXED(VLOOKUP($L7,outH!$B:M,3,0),4),")")</f>
        <v>(0.0667)</v>
      </c>
      <c r="J8" s="29" t="str">
        <f>_xlfn.CONCAT("(",FIXED(VLOOKUP($L7,outHF!$B:N,3,0),4),")")</f>
        <v>(0.0922)</v>
      </c>
      <c r="K8" s="29" t="str">
        <f>_xlfn.CONCAT("(",FIXED(VLOOKUP($L7,outHM!$B:O,3,0),4),")")</f>
        <v>(0.1031)</v>
      </c>
    </row>
    <row r="9" spans="2:12" x14ac:dyDescent="0.25">
      <c r="B9" s="109" t="s">
        <v>31</v>
      </c>
      <c r="C9" s="15" t="str">
        <f>_xlfn.CONCAT(FIXED(VLOOKUP($L9,outW!$B:N,2,0),4)," ",VLOOKUP($L9,outW!$B:$Z,15,0))</f>
        <v>-0.0570 ***</v>
      </c>
      <c r="D9" s="28" t="str">
        <f>_xlfn.CONCAT(FIXED(VLOOKUP($L9,outWF!$B:O,2,0),4)," ",VLOOKUP($L9,outWF!$B:$Z,15,0))</f>
        <v>-0.0466 **</v>
      </c>
      <c r="E9" s="28" t="str">
        <f>_xlfn.CONCAT(FIXED(VLOOKUP($L9,outWM!$B:P,2,0),4)," ",VLOOKUP($L9,outWM!$B:$Z,15,0))</f>
        <v>-0.0677 ***</v>
      </c>
      <c r="F9" s="15" t="str">
        <f>_xlfn.CONCAT(FIXED(VLOOKUP($L9,outB!$B:Q,2,0),4)," ",VLOOKUP($L9,outB!$B:$Z,15,0))</f>
        <v>-0.0543 ***</v>
      </c>
      <c r="G9" s="28" t="str">
        <f>_xlfn.CONCAT(FIXED(VLOOKUP($L9,outBF!$B:R,2,0),4)," ",VLOOKUP($L9,outBF!$B:$Z,15,0))</f>
        <v>-0.0539 ***</v>
      </c>
      <c r="H9" s="28" t="str">
        <f>_xlfn.CONCAT(FIXED(VLOOKUP($L9,outBM!$B:S,2,0),4)," ",VLOOKUP($L9,outBM!$B:$Z,15,0))</f>
        <v>-0.0506 **</v>
      </c>
      <c r="I9" s="15" t="str">
        <f>_xlfn.CONCAT(FIXED(VLOOKUP($L9,outH!$B:T,2,0),4)," ",VLOOKUP($L9,outH!$B:$Z,15,0))</f>
        <v>-0.0356 *</v>
      </c>
      <c r="J9" s="28" t="str">
        <f>_xlfn.CONCAT(FIXED(VLOOKUP($L9,outHF!$B:U,2,0),4)," ",VLOOKUP($L9,outHF!$B:$Z,15,0))</f>
        <v xml:space="preserve">-0.0013 </v>
      </c>
      <c r="K9" s="28" t="str">
        <f>_xlfn.CONCAT(FIXED(VLOOKUP($L9,outHM!$B:V,2,0),4)," ",VLOOKUP($L9,outHM!$B:$Z,15,0))</f>
        <v>-0.0717 **</v>
      </c>
      <c r="L9" s="11" t="s">
        <v>31</v>
      </c>
    </row>
    <row r="10" spans="2:12" x14ac:dyDescent="0.25">
      <c r="B10" s="110"/>
      <c r="C10" s="13" t="str">
        <f>_xlfn.CONCAT("(",FIXED(VLOOKUP($L9,outW!$B:G,3,0),4),")")</f>
        <v>(0.0113)</v>
      </c>
      <c r="D10" s="29" t="str">
        <f>_xlfn.CONCAT("(",FIXED(VLOOKUP($L9,outWF!$B:H,3,0),4),")")</f>
        <v>(0.0166)</v>
      </c>
      <c r="E10" s="29" t="str">
        <f>_xlfn.CONCAT("(",FIXED(VLOOKUP($L9,outWM!$B:I,3,0),4),")")</f>
        <v>(0.0157)</v>
      </c>
      <c r="F10" s="13" t="str">
        <f>_xlfn.CONCAT("(",FIXED(VLOOKUP($L9,outB!$B:J,3,0),4),")")</f>
        <v>(0.0111)</v>
      </c>
      <c r="G10" s="29" t="str">
        <f>_xlfn.CONCAT("(",FIXED(VLOOKUP($L9,outBF!$B:K,3,0),4),")")</f>
        <v>(0.0152)</v>
      </c>
      <c r="H10" s="29" t="str">
        <f>_xlfn.CONCAT("(",FIXED(VLOOKUP($L9,outBM!$B:L,3,0),4),")")</f>
        <v>(0.0166)</v>
      </c>
      <c r="I10" s="13" t="str">
        <f>_xlfn.CONCAT("(",FIXED(VLOOKUP($L9,outH!$B:M,3,0),4),")")</f>
        <v>(0.0166)</v>
      </c>
      <c r="J10" s="29" t="str">
        <f>_xlfn.CONCAT("(",FIXED(VLOOKUP($L9,outHF!$B:N,3,0),4),")")</f>
        <v>(0.0242)</v>
      </c>
      <c r="K10" s="29" t="str">
        <f>_xlfn.CONCAT("(",FIXED(VLOOKUP($L9,outHM!$B:O,3,0),4),")")</f>
        <v>(0.0240)</v>
      </c>
    </row>
    <row r="11" spans="2:12" x14ac:dyDescent="0.25">
      <c r="B11" s="109" t="s">
        <v>512</v>
      </c>
      <c r="C11" s="15" t="str">
        <f>_xlfn.CONCAT(FIXED(VLOOKUP($L11,outW!$B:N,2,0),4)," ",VLOOKUP($L11,outW!$B:$Z,15,0))</f>
        <v>-0.1291 *</v>
      </c>
      <c r="D11" s="28" t="str">
        <f>_xlfn.CONCAT(FIXED(VLOOKUP($L11,outWF!$B:O,2,0),4)," ",VLOOKUP($L11,outWF!$B:$Z,15,0))</f>
        <v>-0.1277 ^</v>
      </c>
      <c r="E11" s="28" t="str">
        <f>_xlfn.CONCAT(FIXED(VLOOKUP($L11,outWM!$B:P,2,0),4)," ",VLOOKUP($L11,outWM!$B:$Z,15,0))</f>
        <v>-0.1182 ^</v>
      </c>
      <c r="F11" s="15" t="str">
        <f>_xlfn.CONCAT(FIXED(VLOOKUP($L11,outB!$B:Q,2,0),4)," ",VLOOKUP($L11,outB!$B:$Z,15,0))</f>
        <v xml:space="preserve">0.0216 </v>
      </c>
      <c r="G11" s="28" t="str">
        <f>_xlfn.CONCAT(FIXED(VLOOKUP($L11,outBF!$B:R,2,0),4)," ",VLOOKUP($L11,outBF!$B:$Z,15,0))</f>
        <v xml:space="preserve">0.0597 </v>
      </c>
      <c r="H11" s="28" t="str">
        <f>_xlfn.CONCAT(FIXED(VLOOKUP($L11,outBM!$B:S,2,0),4)," ",VLOOKUP($L11,outBM!$B:$Z,15,0))</f>
        <v xml:space="preserve">-0.0519 </v>
      </c>
      <c r="I11" s="15" t="str">
        <f>_xlfn.CONCAT(FIXED(VLOOKUP($L11,outH!$B:T,2,0),4)," ",VLOOKUP($L11,outH!$B:$Z,15,0))</f>
        <v xml:space="preserve">-0.0649 </v>
      </c>
      <c r="J11" s="28" t="str">
        <f>_xlfn.CONCAT(FIXED(VLOOKUP($L11,outHF!$B:U,2,0),4)," ",VLOOKUP($L11,outHF!$B:$Z,15,0))</f>
        <v xml:space="preserve">-0.1160 </v>
      </c>
      <c r="K11" s="28" t="str">
        <f>_xlfn.CONCAT(FIXED(VLOOKUP($L11,outHM!$B:V,2,0),4)," ",VLOOKUP($L11,outHM!$B:$Z,15,0))</f>
        <v xml:space="preserve">-0.0023 </v>
      </c>
      <c r="L11" s="11" t="s">
        <v>176</v>
      </c>
    </row>
    <row r="12" spans="2:12" x14ac:dyDescent="0.25">
      <c r="B12" s="110"/>
      <c r="C12" s="13" t="str">
        <f>_xlfn.CONCAT("(",FIXED(VLOOKUP($L11,outW!$B:G,3,0),4),")")</f>
        <v>(0.0508)</v>
      </c>
      <c r="D12" s="29" t="str">
        <f>_xlfn.CONCAT("(",FIXED(VLOOKUP($L11,outWF!$B:H,3,0),4),")")</f>
        <v>(0.0754)</v>
      </c>
      <c r="E12" s="29" t="str">
        <f>_xlfn.CONCAT("(",FIXED(VLOOKUP($L11,outWM!$B:I,3,0),4),")")</f>
        <v>(0.0701)</v>
      </c>
      <c r="F12" s="13" t="str">
        <f>_xlfn.CONCAT("(",FIXED(VLOOKUP($L11,outB!$B:J,3,0),4),")")</f>
        <v>(0.0564)</v>
      </c>
      <c r="G12" s="29" t="str">
        <f>_xlfn.CONCAT("(",FIXED(VLOOKUP($L11,outBF!$B:K,3,0),4),")")</f>
        <v>(0.0772)</v>
      </c>
      <c r="H12" s="29" t="str">
        <f>_xlfn.CONCAT("(",FIXED(VLOOKUP($L11,outBM!$B:L,3,0),4),")")</f>
        <v>(0.0844)</v>
      </c>
      <c r="I12" s="13" t="str">
        <f>_xlfn.CONCAT("(",FIXED(VLOOKUP($L11,outH!$B:M,3,0),4),")")</f>
        <v>(0.0787)</v>
      </c>
      <c r="J12" s="29" t="str">
        <f>_xlfn.CONCAT("(",FIXED(VLOOKUP($L11,outHF!$B:N,3,0),4),")")</f>
        <v>(0.1160)</v>
      </c>
      <c r="K12" s="29" t="str">
        <f>_xlfn.CONCAT("(",FIXED(VLOOKUP($L11,outHM!$B:O,3,0),4),")")</f>
        <v>(0.1123)</v>
      </c>
    </row>
    <row r="13" spans="2:12" x14ac:dyDescent="0.25">
      <c r="B13" s="109" t="s">
        <v>92</v>
      </c>
      <c r="C13" s="15" t="str">
        <f>_xlfn.CONCAT(FIXED(VLOOKUP($L13,outW!$B:N,2,0),4)," ",VLOOKUP($L13,outW!$B:$Z,15,0))</f>
        <v xml:space="preserve">0.0628 </v>
      </c>
      <c r="D13" s="28" t="str">
        <f>_xlfn.CONCAT(FIXED(VLOOKUP($L13,outWF!$B:O,2,0),4)," ",VLOOKUP($L13,outWF!$B:$Z,15,0))</f>
        <v xml:space="preserve">0.0662 </v>
      </c>
      <c r="E13" s="28" t="str">
        <f>_xlfn.CONCAT(FIXED(VLOOKUP($L13,outWM!$B:P,2,0),4)," ",VLOOKUP($L13,outWM!$B:$Z,15,0))</f>
        <v xml:space="preserve">0.0521 </v>
      </c>
      <c r="F13" s="15" t="str">
        <f>_xlfn.CONCAT(FIXED(VLOOKUP($L13,outB!$B:Q,2,0),4)," ",VLOOKUP($L13,outB!$B:$Z,15,0))</f>
        <v xml:space="preserve">-0.0432 </v>
      </c>
      <c r="G13" s="28" t="str">
        <f>_xlfn.CONCAT(FIXED(VLOOKUP($L13,outBF!$B:R,2,0),4)," ",VLOOKUP($L13,outBF!$B:$Z,15,0))</f>
        <v xml:space="preserve">-0.0256 </v>
      </c>
      <c r="H13" s="28" t="str">
        <f>_xlfn.CONCAT(FIXED(VLOOKUP($L13,outBM!$B:S,2,0),4)," ",VLOOKUP($L13,outBM!$B:$Z,15,0))</f>
        <v xml:space="preserve">-0.0950 </v>
      </c>
      <c r="I13" s="15" t="str">
        <f>_xlfn.CONCAT(FIXED(VLOOKUP($L13,outH!$B:T,2,0),4)," ",VLOOKUP($L13,outH!$B:$Z,15,0))</f>
        <v xml:space="preserve">0.0659 </v>
      </c>
      <c r="J13" s="28" t="str">
        <f>_xlfn.CONCAT(FIXED(VLOOKUP($L13,outHF!$B:U,2,0),4)," ",VLOOKUP($L13,outHF!$B:$Z,15,0))</f>
        <v xml:space="preserve">0.0450 </v>
      </c>
      <c r="K13" s="28" t="str">
        <f>_xlfn.CONCAT(FIXED(VLOOKUP($L13,outHM!$B:V,2,0),4)," ",VLOOKUP($L13,outHM!$B:$Z,15,0))</f>
        <v xml:space="preserve">0.0583 </v>
      </c>
      <c r="L13" s="11" t="s">
        <v>25</v>
      </c>
    </row>
    <row r="14" spans="2:12" x14ac:dyDescent="0.25">
      <c r="B14" s="110"/>
      <c r="C14" s="13" t="str">
        <f>_xlfn.CONCAT("(",FIXED(VLOOKUP($L13,outW!$B:G,3,0),4),")")</f>
        <v>(0.0465)</v>
      </c>
      <c r="D14" s="29" t="str">
        <f>_xlfn.CONCAT("(",FIXED(VLOOKUP($L13,outWF!$B:H,3,0),4),")")</f>
        <v>(0.0615)</v>
      </c>
      <c r="E14" s="29" t="str">
        <f>_xlfn.CONCAT("(",FIXED(VLOOKUP($L13,outWM!$B:I,3,0),4),")")</f>
        <v>(0.0752)</v>
      </c>
      <c r="F14" s="13" t="str">
        <f>_xlfn.CONCAT("(",FIXED(VLOOKUP($L13,outB!$B:J,3,0),4),")")</f>
        <v>(0.0643)</v>
      </c>
      <c r="G14" s="29" t="str">
        <f>_xlfn.CONCAT("(",FIXED(VLOOKUP($L13,outBF!$B:K,3,0),4),")")</f>
        <v>(0.0859)</v>
      </c>
      <c r="H14" s="29" t="str">
        <f>_xlfn.CONCAT("(",FIXED(VLOOKUP($L13,outBM!$B:L,3,0),4),")")</f>
        <v>(0.0999)</v>
      </c>
      <c r="I14" s="13" t="str">
        <f>_xlfn.CONCAT("(",FIXED(VLOOKUP($L13,outH!$B:M,3,0),4),")")</f>
        <v>(0.0653)</v>
      </c>
      <c r="J14" s="29" t="str">
        <f>_xlfn.CONCAT("(",FIXED(VLOOKUP($L13,outHF!$B:N,3,0),4),")")</f>
        <v>(0.0892)</v>
      </c>
      <c r="K14" s="29" t="str">
        <f>_xlfn.CONCAT("(",FIXED(VLOOKUP($L13,outHM!$B:O,3,0),4),")")</f>
        <v>(0.1049)</v>
      </c>
    </row>
    <row r="15" spans="2:12" x14ac:dyDescent="0.25">
      <c r="B15" s="109" t="s">
        <v>93</v>
      </c>
      <c r="C15" s="15" t="str">
        <f>_xlfn.CONCAT(FIXED(VLOOKUP($L15,outW!$B:N,2,0),4)," ",VLOOKUP($L15,outW!$B:$Z,15,0))</f>
        <v xml:space="preserve">-0.1109 </v>
      </c>
      <c r="D15" s="28" t="str">
        <f>_xlfn.CONCAT(FIXED(VLOOKUP($L15,outWF!$B:O,2,0),4)," ",VLOOKUP($L15,outWF!$B:$Z,15,0))</f>
        <v>-0.2202 *</v>
      </c>
      <c r="E15" s="28" t="str">
        <f>_xlfn.CONCAT(FIXED(VLOOKUP($L15,outWM!$B:P,2,0),4)," ",VLOOKUP($L15,outWM!$B:$Z,15,0))</f>
        <v xml:space="preserve">0.0554 </v>
      </c>
      <c r="F15" s="15" t="str">
        <f>_xlfn.CONCAT(FIXED(VLOOKUP($L15,outB!$B:Q,2,0),4)," ",VLOOKUP($L15,outB!$B:$Z,15,0))</f>
        <v xml:space="preserve">-0.0120 </v>
      </c>
      <c r="G15" s="28" t="str">
        <f>_xlfn.CONCAT(FIXED(VLOOKUP($L15,outBF!$B:R,2,0),4)," ",VLOOKUP($L15,outBF!$B:$Z,15,0))</f>
        <v xml:space="preserve">0.0468 </v>
      </c>
      <c r="H15" s="28" t="str">
        <f>_xlfn.CONCAT(FIXED(VLOOKUP($L15,outBM!$B:S,2,0),4)," ",VLOOKUP($L15,outBM!$B:$Z,15,0))</f>
        <v xml:space="preserve">-0.1433 </v>
      </c>
      <c r="I15" s="15" t="str">
        <f>_xlfn.CONCAT(FIXED(VLOOKUP($L15,outH!$B:T,2,0),4)," ",VLOOKUP($L15,outH!$B:$Z,15,0))</f>
        <v xml:space="preserve">0.0811 </v>
      </c>
      <c r="J15" s="28" t="str">
        <f>_xlfn.CONCAT(FIXED(VLOOKUP($L15,outHF!$B:U,2,0),4)," ",VLOOKUP($L15,outHF!$B:$Z,15,0))</f>
        <v xml:space="preserve">0.0483 </v>
      </c>
      <c r="K15" s="28" t="str">
        <f>_xlfn.CONCAT(FIXED(VLOOKUP($L15,outHM!$B:V,2,0),4)," ",VLOOKUP($L15,outHM!$B:$Z,15,0))</f>
        <v xml:space="preserve">0.1015 </v>
      </c>
      <c r="L15" s="11" t="s">
        <v>26</v>
      </c>
    </row>
    <row r="16" spans="2:12" x14ac:dyDescent="0.25">
      <c r="B16" s="110"/>
      <c r="C16" s="13" t="str">
        <f>_xlfn.CONCAT("(",FIXED(VLOOKUP($L15,outW!$B:G,3,0),4),")")</f>
        <v>(0.0728)</v>
      </c>
      <c r="D16" s="29" t="str">
        <f>_xlfn.CONCAT("(",FIXED(VLOOKUP($L15,outWF!$B:H,3,0),4),")")</f>
        <v>(0.0955)</v>
      </c>
      <c r="E16" s="29" t="str">
        <f>_xlfn.CONCAT("(",FIXED(VLOOKUP($L15,outWM!$B:I,3,0),4),")")</f>
        <v>(0.1185)</v>
      </c>
      <c r="F16" s="13" t="str">
        <f>_xlfn.CONCAT("(",FIXED(VLOOKUP($L15,outB!$B:J,3,0),4),")")</f>
        <v>(0.1343)</v>
      </c>
      <c r="G16" s="29" t="str">
        <f>_xlfn.CONCAT("(",FIXED(VLOOKUP($L15,outBF!$B:K,3,0),4),")")</f>
        <v>(0.1587)</v>
      </c>
      <c r="H16" s="29" t="str">
        <f>_xlfn.CONCAT("(",FIXED(VLOOKUP($L15,outBM!$B:L,3,0),4),")")</f>
        <v>(0.2650)</v>
      </c>
      <c r="I16" s="13" t="str">
        <f>_xlfn.CONCAT("(",FIXED(VLOOKUP($L15,outH!$B:M,3,0),4),")")</f>
        <v>(0.1212)</v>
      </c>
      <c r="J16" s="29" t="str">
        <f>_xlfn.CONCAT("(",FIXED(VLOOKUP($L15,outHF!$B:N,3,0),4),")")</f>
        <v>(0.1569)</v>
      </c>
      <c r="K16" s="29" t="str">
        <f>_xlfn.CONCAT("(",FIXED(VLOOKUP($L15,outHM!$B:O,3,0),4),")")</f>
        <v>(0.2067)</v>
      </c>
    </row>
    <row r="17" spans="2:12" x14ac:dyDescent="0.25">
      <c r="B17" s="109" t="s">
        <v>32</v>
      </c>
      <c r="C17" s="15" t="str">
        <f>_xlfn.CONCAT(FIXED(VLOOKUP($L17,outW!$B:N,2,0),4)," ",VLOOKUP($L17,outW!$B:$Z,15,0))</f>
        <v xml:space="preserve">0.0093 </v>
      </c>
      <c r="D17" s="28" t="str">
        <f>_xlfn.CONCAT(FIXED(VLOOKUP($L17,outWF!$B:O,2,0),4)," ",VLOOKUP($L17,outWF!$B:$Z,15,0))</f>
        <v xml:space="preserve">0.0132 </v>
      </c>
      <c r="E17" s="28" t="str">
        <f>_xlfn.CONCAT(FIXED(VLOOKUP($L17,outWM!$B:P,2,0),4)," ",VLOOKUP($L17,outWM!$B:$Z,15,0))</f>
        <v xml:space="preserve">-0.0076 </v>
      </c>
      <c r="F17" s="15" t="str">
        <f>_xlfn.CONCAT(FIXED(VLOOKUP($L17,outB!$B:Q,2,0),4)," ",VLOOKUP($L17,outB!$B:$Z,15,0))</f>
        <v xml:space="preserve">0.0293 </v>
      </c>
      <c r="G17" s="28" t="str">
        <f>_xlfn.CONCAT(FIXED(VLOOKUP($L17,outBF!$B:R,2,0),4)," ",VLOOKUP($L17,outBF!$B:$Z,15,0))</f>
        <v xml:space="preserve">0.0200 </v>
      </c>
      <c r="H17" s="28" t="str">
        <f>_xlfn.CONCAT(FIXED(VLOOKUP($L17,outBM!$B:S,2,0),4)," ",VLOOKUP($L17,outBM!$B:$Z,15,0))</f>
        <v xml:space="preserve">0.0494 </v>
      </c>
      <c r="I17" s="15" t="str">
        <f>_xlfn.CONCAT(FIXED(VLOOKUP($L17,outH!$B:T,2,0),4)," ",VLOOKUP($L17,outH!$B:$Z,15,0))</f>
        <v xml:space="preserve">0.0283 </v>
      </c>
      <c r="J17" s="28" t="str">
        <f>_xlfn.CONCAT(FIXED(VLOOKUP($L17,outHF!$B:U,2,0),4)," ",VLOOKUP($L17,outHF!$B:$Z,15,0))</f>
        <v xml:space="preserve">0.0295 </v>
      </c>
      <c r="K17" s="28" t="str">
        <f>_xlfn.CONCAT(FIXED(VLOOKUP($L17,outHM!$B:V,2,0),4)," ",VLOOKUP($L17,outHM!$B:$Z,15,0))</f>
        <v xml:space="preserve">0.0117 </v>
      </c>
      <c r="L17" s="11" t="s">
        <v>32</v>
      </c>
    </row>
    <row r="18" spans="2:12" x14ac:dyDescent="0.25">
      <c r="B18" s="110"/>
      <c r="C18" s="13" t="str">
        <f>_xlfn.CONCAT("(",FIXED(VLOOKUP($L17,outW!$B:G,3,0),4),")")</f>
        <v>(0.0271)</v>
      </c>
      <c r="D18" s="29" t="str">
        <f>_xlfn.CONCAT("(",FIXED(VLOOKUP($L17,outWF!$B:H,3,0),4),")")</f>
        <v>(0.0363)</v>
      </c>
      <c r="E18" s="29" t="str">
        <f>_xlfn.CONCAT("(",FIXED(VLOOKUP($L17,outWM!$B:I,3,0),4),")")</f>
        <v>(0.0426)</v>
      </c>
      <c r="F18" s="13" t="str">
        <f>_xlfn.CONCAT("(",FIXED(VLOOKUP($L17,outB!$B:J,3,0),4),")")</f>
        <v>(0.0230)</v>
      </c>
      <c r="G18" s="29" t="str">
        <f>_xlfn.CONCAT("(",FIXED(VLOOKUP($L17,outBF!$B:K,3,0),4),")")</f>
        <v>(0.0287)</v>
      </c>
      <c r="H18" s="29" t="str">
        <f>_xlfn.CONCAT("(",FIXED(VLOOKUP($L17,outBM!$B:L,3,0),4),")")</f>
        <v>(0.0399)</v>
      </c>
      <c r="I18" s="13" t="str">
        <f>_xlfn.CONCAT("(",FIXED(VLOOKUP($L17,outH!$B:M,3,0),4),")")</f>
        <v>(0.0321)</v>
      </c>
      <c r="J18" s="29" t="str">
        <f>_xlfn.CONCAT("(",FIXED(VLOOKUP($L17,outHF!$B:N,3,0),4),")")</f>
        <v>(0.0436)</v>
      </c>
      <c r="K18" s="29" t="str">
        <f>_xlfn.CONCAT("(",FIXED(VLOOKUP($L17,outHM!$B:O,3,0),4),")")</f>
        <v>(0.0527)</v>
      </c>
    </row>
    <row r="19" spans="2:12" x14ac:dyDescent="0.25">
      <c r="B19" s="109" t="s">
        <v>634</v>
      </c>
      <c r="C19" s="15" t="str">
        <f>_xlfn.CONCAT(FIXED(VLOOKUP($L19,outW!$B:N,2,0),4)," ",VLOOKUP($L19,outW!$B:$Z,15,0))</f>
        <v>0.0275 ***</v>
      </c>
      <c r="D19" s="28" t="str">
        <f>_xlfn.CONCAT(FIXED(VLOOKUP($L19,outWF!$B:O,2,0),4)," ",VLOOKUP($L19,outWF!$B:$Z,15,0))</f>
        <v>0.0438 ***</v>
      </c>
      <c r="E19" s="28" t="str">
        <f>_xlfn.CONCAT(FIXED(VLOOKUP($L19,outWM!$B:P,2,0),4)," ",VLOOKUP($L19,outWM!$B:$Z,15,0))</f>
        <v xml:space="preserve">0.0099 </v>
      </c>
      <c r="F19" s="15" t="str">
        <f>_xlfn.CONCAT(FIXED(VLOOKUP($L19,outB!$B:Q,2,0),4)," ",VLOOKUP($L19,outB!$B:$Z,15,0))</f>
        <v>0.0099 ^</v>
      </c>
      <c r="G19" s="28" t="str">
        <f>_xlfn.CONCAT(FIXED(VLOOKUP($L19,outBF!$B:R,2,0),4)," ",VLOOKUP($L19,outBF!$B:$Z,15,0))</f>
        <v>0.0190 *</v>
      </c>
      <c r="H19" s="28" t="str">
        <f>_xlfn.CONCAT(FIXED(VLOOKUP($L19,outBM!$B:S,2,0),4)," ",VLOOKUP($L19,outBM!$B:$Z,15,0))</f>
        <v xml:space="preserve">0.0030 </v>
      </c>
      <c r="I19" s="15" t="str">
        <f>_xlfn.CONCAT(FIXED(VLOOKUP($L19,outH!$B:T,2,0),4)," ",VLOOKUP($L19,outH!$B:$Z,15,0))</f>
        <v xml:space="preserve">0.0139 </v>
      </c>
      <c r="J19" s="28" t="str">
        <f>_xlfn.CONCAT(FIXED(VLOOKUP($L19,outHF!$B:U,2,0),4)," ",VLOOKUP($L19,outHF!$B:$Z,15,0))</f>
        <v xml:space="preserve">0.0186 </v>
      </c>
      <c r="K19" s="28" t="str">
        <f>_xlfn.CONCAT(FIXED(VLOOKUP($L19,outHM!$B:V,2,0),4)," ",VLOOKUP($L19,outHM!$B:$Z,15,0))</f>
        <v xml:space="preserve">0.0114 </v>
      </c>
      <c r="L19" s="11" t="s">
        <v>33</v>
      </c>
    </row>
    <row r="20" spans="2:12" x14ac:dyDescent="0.25">
      <c r="B20" s="110"/>
      <c r="C20" s="13" t="str">
        <f>_xlfn.CONCAT("(",FIXED(VLOOKUP($L19,outW!$B:G,3,0),4),")")</f>
        <v>(0.0074)</v>
      </c>
      <c r="D20" s="29" t="str">
        <f>_xlfn.CONCAT("(",FIXED(VLOOKUP($L19,outWF!$B:H,3,0),4),")")</f>
        <v>(0.0113)</v>
      </c>
      <c r="E20" s="29" t="str">
        <f>_xlfn.CONCAT("(",FIXED(VLOOKUP($L19,outWM!$B:I,3,0),4),")")</f>
        <v>(0.0099)</v>
      </c>
      <c r="F20" s="13" t="str">
        <f>_xlfn.CONCAT("(",FIXED(VLOOKUP($L19,outB!$B:J,3,0),4),")")</f>
        <v>(0.0059)</v>
      </c>
      <c r="G20" s="29" t="str">
        <f>_xlfn.CONCAT("(",FIXED(VLOOKUP($L19,outBF!$B:K,3,0),4),")")</f>
        <v>(0.0089)</v>
      </c>
      <c r="H20" s="29" t="str">
        <f>_xlfn.CONCAT("(",FIXED(VLOOKUP($L19,outBM!$B:L,3,0),4),")")</f>
        <v>(0.0079)</v>
      </c>
      <c r="I20" s="13" t="str">
        <f>_xlfn.CONCAT("(",FIXED(VLOOKUP($L19,outH!$B:M,3,0),4),")")</f>
        <v>(0.0086)</v>
      </c>
      <c r="J20" s="29" t="str">
        <f>_xlfn.CONCAT("(",FIXED(VLOOKUP($L19,outHF!$B:N,3,0),4),")")</f>
        <v>(0.0151)</v>
      </c>
      <c r="K20" s="29" t="str">
        <f>_xlfn.CONCAT("(",FIXED(VLOOKUP($L19,outHM!$B:O,3,0),4),")")</f>
        <v>(0.0107)</v>
      </c>
    </row>
    <row r="21" spans="2:12" x14ac:dyDescent="0.25">
      <c r="B21" s="109" t="s">
        <v>128</v>
      </c>
      <c r="C21" s="15" t="str">
        <f>_xlfn.CONCAT(FIXED(VLOOKUP($L21,outW!$B:N,2,0),4)," ",VLOOKUP($L21,outW!$B:$Z,15,0))</f>
        <v xml:space="preserve">-0.0008 </v>
      </c>
      <c r="D21" s="28" t="str">
        <f>_xlfn.CONCAT(FIXED(VLOOKUP($L21,outWF!$B:O,2,0),4)," ",VLOOKUP($L21,outWF!$B:$Z,15,0))</f>
        <v xml:space="preserve">0.0247 </v>
      </c>
      <c r="E21" s="28" t="str">
        <f>_xlfn.CONCAT(FIXED(VLOOKUP($L21,outWM!$B:P,2,0),4)," ",VLOOKUP($L21,outWM!$B:$Z,15,0))</f>
        <v xml:space="preserve">-0.0205 </v>
      </c>
      <c r="F21" s="15" t="str">
        <f>_xlfn.CONCAT(FIXED(VLOOKUP($L21,outB!$B:Q,2,0),4)," ",VLOOKUP($L21,outB!$B:$Z,15,0))</f>
        <v>-0.0194 ^</v>
      </c>
      <c r="G21" s="28" t="str">
        <f>_xlfn.CONCAT(FIXED(VLOOKUP($L21,outBF!$B:R,2,0),4)," ",VLOOKUP($L21,outBF!$B:$Z,15,0))</f>
        <v>-0.0340 *</v>
      </c>
      <c r="H21" s="28" t="str">
        <f>_xlfn.CONCAT(FIXED(VLOOKUP($L21,outBM!$B:S,2,0),4)," ",VLOOKUP($L21,outBM!$B:$Z,15,0))</f>
        <v xml:space="preserve">0.0002 </v>
      </c>
      <c r="I21" s="15" t="str">
        <f>_xlfn.CONCAT(FIXED(VLOOKUP($L21,outH!$B:T,2,0),4)," ",VLOOKUP($L21,outH!$B:$Z,15,0))</f>
        <v xml:space="preserve">-0.0088 </v>
      </c>
      <c r="J21" s="28" t="str">
        <f>_xlfn.CONCAT(FIXED(VLOOKUP($L21,outHF!$B:U,2,0),4)," ",VLOOKUP($L21,outHF!$B:$Z,15,0))</f>
        <v xml:space="preserve">-0.0057 </v>
      </c>
      <c r="K21" s="28" t="str">
        <f>_xlfn.CONCAT(FIXED(VLOOKUP($L21,outHM!$B:V,2,0),4)," ",VLOOKUP($L21,outHM!$B:$Z,15,0))</f>
        <v xml:space="preserve">-0.0147 </v>
      </c>
      <c r="L21" s="11" t="s">
        <v>118</v>
      </c>
    </row>
    <row r="22" spans="2:12" x14ac:dyDescent="0.25">
      <c r="B22" s="110"/>
      <c r="C22" s="13" t="str">
        <f>_xlfn.CONCAT("(",FIXED(VLOOKUP($L21,outW!$B:G,3,0),4),")")</f>
        <v>(0.0109)</v>
      </c>
      <c r="D22" s="29" t="str">
        <f>_xlfn.CONCAT("(",FIXED(VLOOKUP($L21,outWF!$B:H,3,0),4),")")</f>
        <v>(0.0163)</v>
      </c>
      <c r="E22" s="29" t="str">
        <f>_xlfn.CONCAT("(",FIXED(VLOOKUP($L21,outWM!$B:I,3,0),4),")")</f>
        <v>(0.0152)</v>
      </c>
      <c r="F22" s="13" t="str">
        <f>_xlfn.CONCAT("(",FIXED(VLOOKUP($L21,outB!$B:J,3,0),4),")")</f>
        <v>(0.0103)</v>
      </c>
      <c r="G22" s="29" t="str">
        <f>_xlfn.CONCAT("(",FIXED(VLOOKUP($L21,outBF!$B:K,3,0),4),")")</f>
        <v>(0.0137)</v>
      </c>
      <c r="H22" s="29" t="str">
        <f>_xlfn.CONCAT("(",FIXED(VLOOKUP($L21,outBM!$B:L,3,0),4),")")</f>
        <v>(0.0158)</v>
      </c>
      <c r="I22" s="13" t="str">
        <f>_xlfn.CONCAT("(",FIXED(VLOOKUP($L21,outH!$B:M,3,0),4),")")</f>
        <v>(0.0130)</v>
      </c>
      <c r="J22" s="29" t="str">
        <f>_xlfn.CONCAT("(",FIXED(VLOOKUP($L21,outHF!$B:N,3,0),4),")")</f>
        <v>(0.0191)</v>
      </c>
      <c r="K22" s="29" t="str">
        <f>_xlfn.CONCAT("(",FIXED(VLOOKUP($L21,outHM!$B:O,3,0),4),")")</f>
        <v>(0.0190)</v>
      </c>
    </row>
    <row r="23" spans="2:12" x14ac:dyDescent="0.25">
      <c r="B23" s="109" t="s">
        <v>635</v>
      </c>
      <c r="C23" s="15" t="str">
        <f>_xlfn.CONCAT(FIXED(VLOOKUP($L23,outW!$B:N,2,0),4)," ",VLOOKUP($L23,outW!$B:$Z,15,0))</f>
        <v>0.1409 **</v>
      </c>
      <c r="D23" s="28" t="str">
        <f>_xlfn.CONCAT(FIXED(VLOOKUP($L23,outWF!$B:O,2,0),4)," ",VLOOKUP($L23,outWF!$B:$Z,15,0))</f>
        <v>0.1463 *</v>
      </c>
      <c r="E23" s="28" t="str">
        <f>_xlfn.CONCAT(FIXED(VLOOKUP($L23,outWM!$B:P,2,0),4)," ",VLOOKUP($L23,outWM!$B:$Z,15,0))</f>
        <v>0.1228 ^</v>
      </c>
      <c r="F23" s="15" t="str">
        <f>_xlfn.CONCAT(FIXED(VLOOKUP($L23,outB!$B:Q,2,0),4)," ",VLOOKUP($L23,outB!$B:$Z,15,0))</f>
        <v>0.1846 ***</v>
      </c>
      <c r="G23" s="28" t="str">
        <f>_xlfn.CONCAT(FIXED(VLOOKUP($L23,outBF!$B:R,2,0),4)," ",VLOOKUP($L23,outBF!$B:$Z,15,0))</f>
        <v xml:space="preserve">0.0737 </v>
      </c>
      <c r="H23" s="28" t="str">
        <f>_xlfn.CONCAT(FIXED(VLOOKUP($L23,outBM!$B:S,2,0),4)," ",VLOOKUP($L23,outBM!$B:$Z,15,0))</f>
        <v>0.2703 ***</v>
      </c>
      <c r="I23" s="15" t="str">
        <f>_xlfn.CONCAT(FIXED(VLOOKUP($L23,outH!$B:T,2,0),4)," ",VLOOKUP($L23,outH!$B:$Z,15,0))</f>
        <v xml:space="preserve">-0.0897 </v>
      </c>
      <c r="J23" s="28" t="str">
        <f>_xlfn.CONCAT(FIXED(VLOOKUP($L23,outHF!$B:U,2,0),4)," ",VLOOKUP($L23,outHF!$B:$Z,15,0))</f>
        <v xml:space="preserve">-0.0832 </v>
      </c>
      <c r="K23" s="28" t="str">
        <f>_xlfn.CONCAT(FIXED(VLOOKUP($L23,outHM!$B:V,2,0),4)," ",VLOOKUP($L23,outHM!$B:$Z,15,0))</f>
        <v xml:space="preserve">-0.0923 </v>
      </c>
      <c r="L23" s="11" t="s">
        <v>29</v>
      </c>
    </row>
    <row r="24" spans="2:12" x14ac:dyDescent="0.25">
      <c r="B24" s="110"/>
      <c r="C24" s="13" t="str">
        <f>_xlfn.CONCAT("(",FIXED(VLOOKUP($L23,outW!$B:G,3,0),4),")")</f>
        <v>(0.0484)</v>
      </c>
      <c r="D24" s="29" t="str">
        <f>_xlfn.CONCAT("(",FIXED(VLOOKUP($L23,outWF!$B:H,3,0),4),")")</f>
        <v>(0.0721)</v>
      </c>
      <c r="E24" s="29" t="str">
        <f>_xlfn.CONCAT("(",FIXED(VLOOKUP($L23,outWM!$B:I,3,0),4),")")</f>
        <v>(0.0666)</v>
      </c>
      <c r="F24" s="13" t="str">
        <f>_xlfn.CONCAT("(",FIXED(VLOOKUP($L23,outB!$B:J,3,0),4),")")</f>
        <v>(0.0479)</v>
      </c>
      <c r="G24" s="29" t="str">
        <f>_xlfn.CONCAT("(",FIXED(VLOOKUP($L23,outBF!$B:K,3,0),4),")")</f>
        <v>(0.0712)</v>
      </c>
      <c r="H24" s="29" t="str">
        <f>_xlfn.CONCAT("(",FIXED(VLOOKUP($L23,outBM!$B:L,3,0),4),")")</f>
        <v>(0.0659)</v>
      </c>
      <c r="I24" s="13" t="str">
        <f>_xlfn.CONCAT("(",FIXED(VLOOKUP($L23,outH!$B:M,3,0),4),")")</f>
        <v>(0.0627)</v>
      </c>
      <c r="J24" s="29" t="str">
        <f>_xlfn.CONCAT("(",FIXED(VLOOKUP($L23,outHF!$B:N,3,0),4),")")</f>
        <v>(0.0931)</v>
      </c>
      <c r="K24" s="29" t="str">
        <f>_xlfn.CONCAT("(",FIXED(VLOOKUP($L23,outHM!$B:O,3,0),4),")")</f>
        <v>(0.0876)</v>
      </c>
    </row>
    <row r="25" spans="2:12" x14ac:dyDescent="0.25">
      <c r="B25" s="109" t="s">
        <v>636</v>
      </c>
      <c r="C25" s="15" t="str">
        <f>_xlfn.CONCAT(FIXED(VLOOKUP($L25,outW!$B:N,2,0),4)," ",VLOOKUP($L25,outW!$B:$Z,15,0))</f>
        <v>0.3157 ***</v>
      </c>
      <c r="D25" s="28" t="str">
        <f>_xlfn.CONCAT(FIXED(VLOOKUP($L25,outWF!$B:O,2,0),4)," ",VLOOKUP($L25,outWF!$B:$Z,15,0))</f>
        <v>0.3544 ***</v>
      </c>
      <c r="E25" s="28" t="str">
        <f>_xlfn.CONCAT(FIXED(VLOOKUP($L25,outWM!$B:P,2,0),4)," ",VLOOKUP($L25,outWM!$B:$Z,15,0))</f>
        <v>0.2798 ***</v>
      </c>
      <c r="F25" s="15" t="str">
        <f>_xlfn.CONCAT(FIXED(VLOOKUP($L25,outB!$B:Q,2,0),4)," ",VLOOKUP($L25,outB!$B:$Z,15,0))</f>
        <v>0.2163 ***</v>
      </c>
      <c r="G25" s="28" t="str">
        <f>_xlfn.CONCAT(FIXED(VLOOKUP($L25,outBF!$B:R,2,0),4)," ",VLOOKUP($L25,outBF!$B:$Z,15,0))</f>
        <v xml:space="preserve">0.0726 </v>
      </c>
      <c r="H25" s="28" t="str">
        <f>_xlfn.CONCAT(FIXED(VLOOKUP($L25,outBM!$B:S,2,0),4)," ",VLOOKUP($L25,outBM!$B:$Z,15,0))</f>
        <v>0.3757 ***</v>
      </c>
      <c r="I25" s="15" t="str">
        <f>_xlfn.CONCAT(FIXED(VLOOKUP($L25,outH!$B:T,2,0),4)," ",VLOOKUP($L25,outH!$B:$Z,15,0))</f>
        <v xml:space="preserve">0.0128 </v>
      </c>
      <c r="J25" s="28" t="str">
        <f>_xlfn.CONCAT(FIXED(VLOOKUP($L25,outHF!$B:U,2,0),4)," ",VLOOKUP($L25,outHF!$B:$Z,15,0))</f>
        <v xml:space="preserve">0.0867 </v>
      </c>
      <c r="K25" s="28" t="str">
        <f>_xlfn.CONCAT(FIXED(VLOOKUP($L25,outHM!$B:V,2,0),4)," ",VLOOKUP($L25,outHM!$B:$Z,15,0))</f>
        <v xml:space="preserve">-0.0660 </v>
      </c>
      <c r="L25" s="11" t="s">
        <v>30</v>
      </c>
    </row>
    <row r="26" spans="2:12" x14ac:dyDescent="0.25">
      <c r="B26" s="110"/>
      <c r="C26" s="13" t="str">
        <f>_xlfn.CONCAT("(",FIXED(VLOOKUP($L25,outW!$B:G,3,0),4),")")</f>
        <v>(0.0518)</v>
      </c>
      <c r="D26" s="29" t="str">
        <f>_xlfn.CONCAT("(",FIXED(VLOOKUP($L25,outWF!$B:H,3,0),4),")")</f>
        <v>(0.0745)</v>
      </c>
      <c r="E26" s="29" t="str">
        <f>_xlfn.CONCAT("(",FIXED(VLOOKUP($L25,outWM!$B:I,3,0),4),")")</f>
        <v>(0.0738)</v>
      </c>
      <c r="F26" s="13" t="str">
        <f>_xlfn.CONCAT("(",FIXED(VLOOKUP($L25,outB!$B:J,3,0),4),")")</f>
        <v>(0.0557)</v>
      </c>
      <c r="G26" s="29" t="str">
        <f>_xlfn.CONCAT("(",FIXED(VLOOKUP($L25,outBF!$B:K,3,0),4),")")</f>
        <v>(0.0761)</v>
      </c>
      <c r="H26" s="29" t="str">
        <f>_xlfn.CONCAT("(",FIXED(VLOOKUP($L25,outBM!$B:L,3,0),4),")")</f>
        <v>(0.0831)</v>
      </c>
      <c r="I26" s="13" t="str">
        <f>_xlfn.CONCAT("(",FIXED(VLOOKUP($L25,outH!$B:M,3,0),4),")")</f>
        <v>(0.0686)</v>
      </c>
      <c r="J26" s="29" t="str">
        <f>_xlfn.CONCAT("(",FIXED(VLOOKUP($L25,outHF!$B:N,3,0),4),")")</f>
        <v>(0.1003)</v>
      </c>
      <c r="K26" s="29" t="str">
        <f>_xlfn.CONCAT("(",FIXED(VLOOKUP($L25,outHM!$B:O,3,0),4),")")</f>
        <v>(0.0977)</v>
      </c>
    </row>
    <row r="27" spans="2:12" x14ac:dyDescent="0.25">
      <c r="B27" s="109" t="s">
        <v>637</v>
      </c>
      <c r="C27" s="15" t="str">
        <f>_xlfn.CONCAT(FIXED(VLOOKUP($L27,outW!$B:N,2,0),4)," ",VLOOKUP($L27,outW!$B:$Z,15,0))</f>
        <v>0.2954 ***</v>
      </c>
      <c r="D27" s="28" t="str">
        <f>_xlfn.CONCAT(FIXED(VLOOKUP($L27,outWF!$B:O,2,0),4)," ",VLOOKUP($L27,outWF!$B:$Z,15,0))</f>
        <v>0.3299 ***</v>
      </c>
      <c r="E27" s="28" t="str">
        <f>_xlfn.CONCAT(FIXED(VLOOKUP($L27,outWM!$B:P,2,0),4)," ",VLOOKUP($L27,outWM!$B:$Z,15,0))</f>
        <v>0.2401 *</v>
      </c>
      <c r="F27" s="15" t="str">
        <f>_xlfn.CONCAT(FIXED(VLOOKUP($L27,outB!$B:Q,2,0),4)," ",VLOOKUP($L27,outB!$B:$Z,15,0))</f>
        <v>0.1945 *</v>
      </c>
      <c r="G27" s="28" t="str">
        <f>_xlfn.CONCAT(FIXED(VLOOKUP($L27,outBF!$B:R,2,0),4)," ",VLOOKUP($L27,outBF!$B:$Z,15,0))</f>
        <v xml:space="preserve">0.0638 </v>
      </c>
      <c r="H27" s="28" t="str">
        <f>_xlfn.CONCAT(FIXED(VLOOKUP($L27,outBM!$B:S,2,0),4)," ",VLOOKUP($L27,outBM!$B:$Z,15,0))</f>
        <v>0.3185 *</v>
      </c>
      <c r="I27" s="15" t="str">
        <f>_xlfn.CONCAT(FIXED(VLOOKUP($L27,outH!$B:T,2,0),4)," ",VLOOKUP($L27,outH!$B:$Z,15,0))</f>
        <v xml:space="preserve">-0.0692 </v>
      </c>
      <c r="J27" s="28" t="str">
        <f>_xlfn.CONCAT(FIXED(VLOOKUP($L27,outHF!$B:U,2,0),4)," ",VLOOKUP($L27,outHF!$B:$Z,15,0))</f>
        <v xml:space="preserve">-0.0673 </v>
      </c>
      <c r="K27" s="28" t="str">
        <f>_xlfn.CONCAT(FIXED(VLOOKUP($L27,outHM!$B:V,2,0),4)," ",VLOOKUP($L27,outHM!$B:$Z,15,0))</f>
        <v xml:space="preserve">-0.0813 </v>
      </c>
      <c r="L27" s="11" t="s">
        <v>27</v>
      </c>
    </row>
    <row r="28" spans="2:12" x14ac:dyDescent="0.25">
      <c r="B28" s="110"/>
      <c r="C28" s="13" t="str">
        <f>_xlfn.CONCAT("(",FIXED(VLOOKUP($L27,outW!$B:G,3,0),4),")")</f>
        <v>(0.0700)</v>
      </c>
      <c r="D28" s="29" t="str">
        <f>_xlfn.CONCAT("(",FIXED(VLOOKUP($L27,outWF!$B:H,3,0),4),")")</f>
        <v>(0.0994)</v>
      </c>
      <c r="E28" s="29" t="str">
        <f>_xlfn.CONCAT("(",FIXED(VLOOKUP($L27,outWM!$B:I,3,0),4),")")</f>
        <v>(0.1013)</v>
      </c>
      <c r="F28" s="13" t="str">
        <f>_xlfn.CONCAT("(",FIXED(VLOOKUP($L27,outB!$B:J,3,0),4),")")</f>
        <v>(0.0990)</v>
      </c>
      <c r="G28" s="29" t="str">
        <f>_xlfn.CONCAT("(",FIXED(VLOOKUP($L27,outBF!$B:K,3,0),4),")")</f>
        <v>(0.1327)</v>
      </c>
      <c r="H28" s="29" t="str">
        <f>_xlfn.CONCAT("(",FIXED(VLOOKUP($L27,outBM!$B:L,3,0),4),")")</f>
        <v>(0.1550)</v>
      </c>
      <c r="I28" s="13" t="str">
        <f>_xlfn.CONCAT("(",FIXED(VLOOKUP($L27,outH!$B:M,3,0),4),")")</f>
        <v>(0.1220)</v>
      </c>
      <c r="J28" s="29" t="str">
        <f>_xlfn.CONCAT("(",FIXED(VLOOKUP($L27,outHF!$B:N,3,0),4),")")</f>
        <v>(0.1639)</v>
      </c>
      <c r="K28" s="29" t="str">
        <f>_xlfn.CONCAT("(",FIXED(VLOOKUP($L27,outHM!$B:O,3,0),4),")")</f>
        <v>(0.1990)</v>
      </c>
    </row>
    <row r="29" spans="2:12" x14ac:dyDescent="0.25">
      <c r="B29" s="109" t="s">
        <v>638</v>
      </c>
      <c r="C29" s="15" t="str">
        <f>_xlfn.CONCAT(FIXED(VLOOKUP($L29,outW!$B:N,2,0),4)," ",VLOOKUP($L29,outW!$B:$Z,15,0))</f>
        <v>0.1942 ^</v>
      </c>
      <c r="D29" s="28" t="str">
        <f>_xlfn.CONCAT(FIXED(VLOOKUP($L29,outWF!$B:O,2,0),4)," ",VLOOKUP($L29,outWF!$B:$Z,15,0))</f>
        <v xml:space="preserve">0.1836 </v>
      </c>
      <c r="E29" s="28" t="str">
        <f>_xlfn.CONCAT(FIXED(VLOOKUP($L29,outWM!$B:P,2,0),4)," ",VLOOKUP($L29,outWM!$B:$Z,15,0))</f>
        <v xml:space="preserve">0.2020 </v>
      </c>
      <c r="F29" s="15" t="str">
        <f>_xlfn.CONCAT(FIXED(VLOOKUP($L29,outB!$B:Q,2,0),4)," ",VLOOKUP($L29,outB!$B:$Z,15,0))</f>
        <v xml:space="preserve">0.2421 </v>
      </c>
      <c r="G29" s="28" t="str">
        <f>_xlfn.CONCAT(FIXED(VLOOKUP($L29,outBF!$B:R,2,0),4)," ",VLOOKUP($L29,outBF!$B:$Z,15,0))</f>
        <v xml:space="preserve">0.0030 </v>
      </c>
      <c r="H29" s="28" t="str">
        <f>_xlfn.CONCAT(FIXED(VLOOKUP($L29,outBM!$B:S,2,0),4)," ",VLOOKUP($L29,outBM!$B:$Z,15,0))</f>
        <v>0.9359 **</v>
      </c>
      <c r="I29" s="15" t="str">
        <f>_xlfn.CONCAT(FIXED(VLOOKUP($L29,outH!$B:T,2,0),4)," ",VLOOKUP($L29,outH!$B:$Z,15,0))</f>
        <v xml:space="preserve">0.0266 </v>
      </c>
      <c r="J29" s="28" t="str">
        <f>_xlfn.CONCAT(FIXED(VLOOKUP($L29,outHF!$B:U,2,0),4)," ",VLOOKUP($L29,outHF!$B:$Z,15,0))</f>
        <v xml:space="preserve">0.0706 </v>
      </c>
      <c r="K29" s="28" t="str">
        <f>_xlfn.CONCAT(FIXED(VLOOKUP($L29,outHM!$B:V,2,0),4)," ",VLOOKUP($L29,outHM!$B:$Z,15,0))</f>
        <v xml:space="preserve">-0.0339 </v>
      </c>
      <c r="L29" s="11" t="s">
        <v>28</v>
      </c>
    </row>
    <row r="30" spans="2:12" x14ac:dyDescent="0.25">
      <c r="B30" s="110"/>
      <c r="C30" s="13" t="str">
        <f>_xlfn.CONCAT("(",FIXED(VLOOKUP($L29,outW!$B:G,3,0),4),")")</f>
        <v>(0.0995)</v>
      </c>
      <c r="D30" s="29" t="str">
        <f>_xlfn.CONCAT("(",FIXED(VLOOKUP($L29,outWF!$B:H,3,0),4),")")</f>
        <v>(0.1428)</v>
      </c>
      <c r="E30" s="29" t="str">
        <f>_xlfn.CONCAT("(",FIXED(VLOOKUP($L29,outWM!$B:I,3,0),4),")")</f>
        <v>(0.1423)</v>
      </c>
      <c r="F30" s="13" t="str">
        <f>_xlfn.CONCAT("(",FIXED(VLOOKUP($L29,outB!$B:J,3,0),4),")")</f>
        <v>(0.1589)</v>
      </c>
      <c r="G30" s="29" t="str">
        <f>_xlfn.CONCAT("(",FIXED(VLOOKUP($L29,outBF!$B:K,3,0),4),")")</f>
        <v>(0.1840)</v>
      </c>
      <c r="H30" s="29" t="str">
        <f>_xlfn.CONCAT("(",FIXED(VLOOKUP($L29,outBM!$B:L,3,0),4),")")</f>
        <v>(0.3632)</v>
      </c>
      <c r="I30" s="13" t="str">
        <f>_xlfn.CONCAT("(",FIXED(VLOOKUP($L29,outH!$B:M,3,0),4),")")</f>
        <v>(0.2021)</v>
      </c>
      <c r="J30" s="29" t="str">
        <f>_xlfn.CONCAT("(",FIXED(VLOOKUP($L29,outHF!$B:N,3,0),4),")")</f>
        <v>(0.2892)</v>
      </c>
      <c r="K30" s="29" t="str">
        <f>_xlfn.CONCAT("(",FIXED(VLOOKUP($L29,outHM!$B:O,3,0),4),")")</f>
        <v>(0.2932)</v>
      </c>
    </row>
    <row r="31" spans="2:12" x14ac:dyDescent="0.25">
      <c r="B31" s="109" t="s">
        <v>34</v>
      </c>
      <c r="C31" s="15" t="str">
        <f>_xlfn.CONCAT(FIXED(VLOOKUP($L31,outW!$B:N,2,0),4)," ",VLOOKUP($L31,outW!$B:$Z,15,0))</f>
        <v>0.0037 ***</v>
      </c>
      <c r="D31" s="28" t="str">
        <f>_xlfn.CONCAT(FIXED(VLOOKUP($L31,outWF!$B:O,2,0),4)," ",VLOOKUP($L31,outWF!$B:$Z,15,0))</f>
        <v>0.0042 ***</v>
      </c>
      <c r="E31" s="28" t="str">
        <f>_xlfn.CONCAT(FIXED(VLOOKUP($L31,outWM!$B:P,2,0),4)," ",VLOOKUP($L31,outWM!$B:$Z,15,0))</f>
        <v>0.0034 ***</v>
      </c>
      <c r="F31" s="15" t="str">
        <f>_xlfn.CONCAT(FIXED(VLOOKUP($L31,outB!$B:Q,2,0),4)," ",VLOOKUP($L31,outB!$B:$Z,15,0))</f>
        <v>0.0044 ***</v>
      </c>
      <c r="G31" s="28" t="str">
        <f>_xlfn.CONCAT(FIXED(VLOOKUP($L31,outBF!$B:R,2,0),4)," ",VLOOKUP($L31,outBF!$B:$Z,15,0))</f>
        <v>0.0045 ***</v>
      </c>
      <c r="H31" s="28" t="str">
        <f>_xlfn.CONCAT(FIXED(VLOOKUP($L31,outBM!$B:S,2,0),4)," ",VLOOKUP($L31,outBM!$B:$Z,15,0))</f>
        <v>0.0035 *</v>
      </c>
      <c r="I31" s="15" t="str">
        <f>_xlfn.CONCAT(FIXED(VLOOKUP($L31,outH!$B:T,2,0),4)," ",VLOOKUP($L31,outH!$B:$Z,15,0))</f>
        <v>0.0038 ***</v>
      </c>
      <c r="J31" s="28" t="str">
        <f>_xlfn.CONCAT(FIXED(VLOOKUP($L31,outHF!$B:U,2,0),4)," ",VLOOKUP($L31,outHF!$B:$Z,15,0))</f>
        <v>0.0041 *</v>
      </c>
      <c r="K31" s="28" t="str">
        <f>_xlfn.CONCAT(FIXED(VLOOKUP($L31,outHM!$B:V,2,0),4)," ",VLOOKUP($L31,outHM!$B:$Z,15,0))</f>
        <v>0.0036 *</v>
      </c>
      <c r="L31" s="11" t="s">
        <v>34</v>
      </c>
    </row>
    <row r="32" spans="2:12" x14ac:dyDescent="0.25">
      <c r="B32" s="110"/>
      <c r="C32" s="13" t="str">
        <f>_xlfn.CONCAT("(",FIXED(VLOOKUP($L31,outW!$B:G,3,0),4),")")</f>
        <v>(0.0007)</v>
      </c>
      <c r="D32" s="29" t="str">
        <f>_xlfn.CONCAT("(",FIXED(VLOOKUP($L31,outWF!$B:H,3,0),4),")")</f>
        <v>(0.0011)</v>
      </c>
      <c r="E32" s="29" t="str">
        <f>_xlfn.CONCAT("(",FIXED(VLOOKUP($L31,outWM!$B:I,3,0),4),")")</f>
        <v>(0.0009)</v>
      </c>
      <c r="F32" s="13" t="str">
        <f>_xlfn.CONCAT("(",FIXED(VLOOKUP($L31,outB!$B:J,3,0),4),")")</f>
        <v>(0.0010)</v>
      </c>
      <c r="G32" s="29" t="str">
        <f>_xlfn.CONCAT("(",FIXED(VLOOKUP($L31,outBF!$B:K,3,0),4),")")</f>
        <v>(0.0014)</v>
      </c>
      <c r="H32" s="29" t="str">
        <f>_xlfn.CONCAT("(",FIXED(VLOOKUP($L31,outBM!$B:L,3,0),4),")")</f>
        <v>(0.0015)</v>
      </c>
      <c r="I32" s="13" t="str">
        <f>_xlfn.CONCAT("(",FIXED(VLOOKUP($L31,outH!$B:M,3,0),4),")")</f>
        <v>(0.0011)</v>
      </c>
      <c r="J32" s="29" t="str">
        <f>_xlfn.CONCAT("(",FIXED(VLOOKUP($L31,outHF!$B:N,3,0),4),")")</f>
        <v>(0.0017)</v>
      </c>
      <c r="K32" s="29" t="str">
        <f>_xlfn.CONCAT("(",FIXED(VLOOKUP($L31,outHM!$B:O,3,0),4),")")</f>
        <v>(0.0015)</v>
      </c>
    </row>
    <row r="33" spans="2:12" x14ac:dyDescent="0.25">
      <c r="B33" s="109" t="s">
        <v>99</v>
      </c>
      <c r="C33" s="15" t="str">
        <f>_xlfn.CONCAT(FIXED(VLOOKUP($L33,outW!$B:N,2,0),4)," ",VLOOKUP($L33,outW!$B:$Z,15,0))</f>
        <v xml:space="preserve">0.0000 </v>
      </c>
      <c r="D33" s="28" t="str">
        <f>_xlfn.CONCAT(FIXED(VLOOKUP($L33,outWF!$B:O,2,0),4)," ",VLOOKUP($L33,outWF!$B:$Z,15,0))</f>
        <v xml:space="preserve">0.0001 </v>
      </c>
      <c r="E33" s="28" t="str">
        <f>_xlfn.CONCAT(FIXED(VLOOKUP($L33,outWM!$B:P,2,0),4)," ",VLOOKUP($L33,outWM!$B:$Z,15,0))</f>
        <v xml:space="preserve">0.0000 </v>
      </c>
      <c r="F33" s="15" t="str">
        <f>_xlfn.CONCAT(FIXED(VLOOKUP($L33,outB!$B:Q,2,0),4)," ",VLOOKUP($L33,outB!$B:$Z,15,0))</f>
        <v xml:space="preserve">-0.0007 </v>
      </c>
      <c r="G33" s="28" t="str">
        <f>_xlfn.CONCAT(FIXED(VLOOKUP($L33,outBF!$B:R,2,0),4)," ",VLOOKUP($L33,outBF!$B:$Z,15,0))</f>
        <v>-0.0012 ^</v>
      </c>
      <c r="H33" s="28" t="str">
        <f>_xlfn.CONCAT(FIXED(VLOOKUP($L33,outBM!$B:S,2,0),4)," ",VLOOKUP($L33,outBM!$B:$Z,15,0))</f>
        <v xml:space="preserve">-0.0001 </v>
      </c>
      <c r="I33" s="15" t="str">
        <f>_xlfn.CONCAT(FIXED(VLOOKUP($L33,outH!$B:T,2,0),4)," ",VLOOKUP($L33,outH!$B:$Z,15,0))</f>
        <v>-0.0016 **</v>
      </c>
      <c r="J33" s="28" t="str">
        <f>_xlfn.CONCAT(FIXED(VLOOKUP($L33,outHF!$B:U,2,0),4)," ",VLOOKUP($L33,outHF!$B:$Z,15,0))</f>
        <v>-0.0024 **</v>
      </c>
      <c r="K33" s="28" t="str">
        <f>_xlfn.CONCAT(FIXED(VLOOKUP($L33,outHM!$B:V,2,0),4)," ",VLOOKUP($L33,outHM!$B:$Z,15,0))</f>
        <v xml:space="preserve">-0.0010 </v>
      </c>
      <c r="L33" s="11" t="s">
        <v>35</v>
      </c>
    </row>
    <row r="34" spans="2:12" x14ac:dyDescent="0.25">
      <c r="B34" s="110"/>
      <c r="C34" s="13" t="str">
        <f>_xlfn.CONCAT("(",FIXED(VLOOKUP($L33,outW!$B:G,3,0),4),")")</f>
        <v>(0.0003)</v>
      </c>
      <c r="D34" s="29" t="str">
        <f>_xlfn.CONCAT("(",FIXED(VLOOKUP($L33,outWF!$B:H,3,0),4),")")</f>
        <v>(0.0005)</v>
      </c>
      <c r="E34" s="29" t="str">
        <f>_xlfn.CONCAT("(",FIXED(VLOOKUP($L33,outWM!$B:I,3,0),4),")")</f>
        <v>(0.0004)</v>
      </c>
      <c r="F34" s="13" t="str">
        <f>_xlfn.CONCAT("(",FIXED(VLOOKUP($L33,outB!$B:J,3,0),4),")")</f>
        <v>(0.0005)</v>
      </c>
      <c r="G34" s="29" t="str">
        <f>_xlfn.CONCAT("(",FIXED(VLOOKUP($L33,outBF!$B:K,3,0),4),")")</f>
        <v>(0.0007)</v>
      </c>
      <c r="H34" s="29" t="str">
        <f>_xlfn.CONCAT("(",FIXED(VLOOKUP($L33,outBM!$B:L,3,0),4),")")</f>
        <v>(0.0007)</v>
      </c>
      <c r="I34" s="13" t="str">
        <f>_xlfn.CONCAT("(",FIXED(VLOOKUP($L33,outH!$B:M,3,0),4),")")</f>
        <v>(0.0005)</v>
      </c>
      <c r="J34" s="29" t="str">
        <f>_xlfn.CONCAT("(",FIXED(VLOOKUP($L33,outHF!$B:N,3,0),4),")")</f>
        <v>(0.0009)</v>
      </c>
      <c r="K34" s="29" t="str">
        <f>_xlfn.CONCAT("(",FIXED(VLOOKUP($L33,outHM!$B:O,3,0),4),")")</f>
        <v>(0.0007)</v>
      </c>
    </row>
    <row r="35" spans="2:12" x14ac:dyDescent="0.25">
      <c r="B35" s="109" t="s">
        <v>100</v>
      </c>
      <c r="C35" s="15" t="str">
        <f>_xlfn.CONCAT(FIXED(VLOOKUP($L35,outW!$B:N,2,0),4)," ",VLOOKUP($L35,outW!$B:$Z,15,0))</f>
        <v>0.0003 ^</v>
      </c>
      <c r="D35" s="28" t="str">
        <f>_xlfn.CONCAT(FIXED(VLOOKUP($L35,outWF!$B:O,2,0),4)," ",VLOOKUP($L35,outWF!$B:$Z,15,0))</f>
        <v xml:space="preserve">0.0002 </v>
      </c>
      <c r="E35" s="28" t="str">
        <f>_xlfn.CONCAT(FIXED(VLOOKUP($L35,outWM!$B:P,2,0),4)," ",VLOOKUP($L35,outWM!$B:$Z,15,0))</f>
        <v>0.0005 ^</v>
      </c>
      <c r="F35" s="15" t="str">
        <f>_xlfn.CONCAT(FIXED(VLOOKUP($L35,outB!$B:Q,2,0),4)," ",VLOOKUP($L35,outB!$B:$Z,15,0))</f>
        <v xml:space="preserve">0.0002 </v>
      </c>
      <c r="G35" s="28" t="str">
        <f>_xlfn.CONCAT(FIXED(VLOOKUP($L35,outBF!$B:R,2,0),4)," ",VLOOKUP($L35,outBF!$B:$Z,15,0))</f>
        <v xml:space="preserve">0.0001 </v>
      </c>
      <c r="H35" s="28" t="str">
        <f>_xlfn.CONCAT(FIXED(VLOOKUP($L35,outBM!$B:S,2,0),4)," ",VLOOKUP($L35,outBM!$B:$Z,15,0))</f>
        <v xml:space="preserve">0.0004 </v>
      </c>
      <c r="I35" s="15" t="str">
        <f>_xlfn.CONCAT(FIXED(VLOOKUP($L35,outH!$B:T,2,0),4)," ",VLOOKUP($L35,outH!$B:$Z,15,0))</f>
        <v>0.0006 *</v>
      </c>
      <c r="J35" s="28" t="str">
        <f>_xlfn.CONCAT(FIXED(VLOOKUP($L35,outHF!$B:U,2,0),4)," ",VLOOKUP($L35,outHF!$B:$Z,15,0))</f>
        <v xml:space="preserve">0.0003 </v>
      </c>
      <c r="K35" s="28" t="str">
        <f>_xlfn.CONCAT(FIXED(VLOOKUP($L35,outHM!$B:V,2,0),4)," ",VLOOKUP($L35,outHM!$B:$Z,15,0))</f>
        <v>0.0011 **</v>
      </c>
      <c r="L35" s="11" t="s">
        <v>36</v>
      </c>
    </row>
    <row r="36" spans="2:12" x14ac:dyDescent="0.25">
      <c r="B36" s="110"/>
      <c r="C36" s="13" t="str">
        <f>_xlfn.CONCAT("(",FIXED(VLOOKUP($L35,outW!$B:G,3,0),4),")")</f>
        <v>(0.0002)</v>
      </c>
      <c r="D36" s="29" t="str">
        <f>_xlfn.CONCAT("(",FIXED(VLOOKUP($L35,outWF!$B:H,3,0),4),")")</f>
        <v>(0.0003)</v>
      </c>
      <c r="E36" s="29" t="str">
        <f>_xlfn.CONCAT("(",FIXED(VLOOKUP($L35,outWM!$B:I,3,0),4),")")</f>
        <v>(0.0003)</v>
      </c>
      <c r="F36" s="13" t="str">
        <f>_xlfn.CONCAT("(",FIXED(VLOOKUP($L35,outB!$B:J,3,0),4),")")</f>
        <v>(0.0002)</v>
      </c>
      <c r="G36" s="29" t="str">
        <f>_xlfn.CONCAT("(",FIXED(VLOOKUP($L35,outBF!$B:K,3,0),4),")")</f>
        <v>(0.0003)</v>
      </c>
      <c r="H36" s="29" t="str">
        <f>_xlfn.CONCAT("(",FIXED(VLOOKUP($L35,outBM!$B:L,3,0),4),")")</f>
        <v>(0.0003)</v>
      </c>
      <c r="I36" s="13" t="str">
        <f>_xlfn.CONCAT("(",FIXED(VLOOKUP($L35,outH!$B:M,3,0),4),")")</f>
        <v>(0.0003)</v>
      </c>
      <c r="J36" s="29" t="str">
        <f>_xlfn.CONCAT("(",FIXED(VLOOKUP($L35,outHF!$B:N,3,0),4),")")</f>
        <v>(0.0004)</v>
      </c>
      <c r="K36" s="29" t="str">
        <f>_xlfn.CONCAT("(",FIXED(VLOOKUP($L35,outHM!$B:O,3,0),4),")")</f>
        <v>(0.0004)</v>
      </c>
    </row>
    <row r="37" spans="2:12" x14ac:dyDescent="0.25">
      <c r="B37" s="109" t="s">
        <v>639</v>
      </c>
      <c r="C37" s="15" t="str">
        <f>_xlfn.CONCAT(FIXED(VLOOKUP($L37,outW!$B:N,2,0),4)," ",VLOOKUP($L37,outW!$B:$Z,15,0))</f>
        <v xml:space="preserve">0.0249 </v>
      </c>
      <c r="D37" s="28" t="str">
        <f>_xlfn.CONCAT(FIXED(VLOOKUP($L37,outWF!$B:O,2,0),4)," ",VLOOKUP($L37,outWF!$B:$Z,15,0))</f>
        <v xml:space="preserve">-0.0093 </v>
      </c>
      <c r="E37" s="28" t="str">
        <f>_xlfn.CONCAT(FIXED(VLOOKUP($L37,outWM!$B:P,2,0),4)," ",VLOOKUP($L37,outWM!$B:$Z,15,0))</f>
        <v xml:space="preserve">0.0664 </v>
      </c>
      <c r="F37" s="15" t="str">
        <f>_xlfn.CONCAT(FIXED(VLOOKUP($L37,outB!$B:Q,2,0),4)," ",VLOOKUP($L37,outB!$B:$Z,15,0))</f>
        <v xml:space="preserve">-0.0099 </v>
      </c>
      <c r="G37" s="28" t="str">
        <f>_xlfn.CONCAT(FIXED(VLOOKUP($L37,outBF!$B:R,2,0),4)," ",VLOOKUP($L37,outBF!$B:$Z,15,0))</f>
        <v xml:space="preserve">0.0237 </v>
      </c>
      <c r="H37" s="28" t="str">
        <f>_xlfn.CONCAT(FIXED(VLOOKUP($L37,outBM!$B:S,2,0),4)," ",VLOOKUP($L37,outBM!$B:$Z,15,0))</f>
        <v xml:space="preserve">-0.0517 </v>
      </c>
      <c r="I37" s="15" t="str">
        <f>_xlfn.CONCAT(FIXED(VLOOKUP($L37,outH!$B:T,2,0),4)," ",VLOOKUP($L37,outH!$B:$Z,15,0))</f>
        <v xml:space="preserve">-0.0158 </v>
      </c>
      <c r="J37" s="28" t="str">
        <f>_xlfn.CONCAT(FIXED(VLOOKUP($L37,outHF!$B:U,2,0),4)," ",VLOOKUP($L37,outHF!$B:$Z,15,0))</f>
        <v xml:space="preserve">0.0638 </v>
      </c>
      <c r="K37" s="28" t="str">
        <f>_xlfn.CONCAT(FIXED(VLOOKUP($L37,outHM!$B:V,2,0),4)," ",VLOOKUP($L37,outHM!$B:$Z,15,0))</f>
        <v xml:space="preserve">-0.1111 </v>
      </c>
      <c r="L37" s="11" t="s">
        <v>37</v>
      </c>
    </row>
    <row r="38" spans="2:12" x14ac:dyDescent="0.25">
      <c r="B38" s="110"/>
      <c r="C38" s="13" t="str">
        <f>_xlfn.CONCAT("(",FIXED(VLOOKUP($L37,outW!$B:G,3,0),4),")")</f>
        <v>(0.0323)</v>
      </c>
      <c r="D38" s="29" t="str">
        <f>_xlfn.CONCAT("(",FIXED(VLOOKUP($L37,outWF!$B:H,3,0),4),")")</f>
        <v>(0.0467)</v>
      </c>
      <c r="E38" s="29" t="str">
        <f>_xlfn.CONCAT("(",FIXED(VLOOKUP($L37,outWM!$B:I,3,0),4),")")</f>
        <v>(0.0454)</v>
      </c>
      <c r="F38" s="13" t="str">
        <f>_xlfn.CONCAT("(",FIXED(VLOOKUP($L37,outB!$B:J,3,0),4),")")</f>
        <v>(0.0367)</v>
      </c>
      <c r="G38" s="29" t="str">
        <f>_xlfn.CONCAT("(",FIXED(VLOOKUP($L37,outBF!$B:K,3,0),4),")")</f>
        <v>(0.0496)</v>
      </c>
      <c r="H38" s="29" t="str">
        <f>_xlfn.CONCAT("(",FIXED(VLOOKUP($L37,outBM!$B:L,3,0),4),")")</f>
        <v>(0.0556)</v>
      </c>
      <c r="I38" s="13" t="str">
        <f>_xlfn.CONCAT("(",FIXED(VLOOKUP($L37,outH!$B:M,3,0),4),")")</f>
        <v>(0.0493)</v>
      </c>
      <c r="J38" s="29" t="str">
        <f>_xlfn.CONCAT("(",FIXED(VLOOKUP($L37,outHF!$B:N,3,0),4),")")</f>
        <v>(0.0696)</v>
      </c>
      <c r="K38" s="29" t="str">
        <f>_xlfn.CONCAT("(",FIXED(VLOOKUP($L37,outHM!$B:O,3,0),4),")")</f>
        <v>(0.0732)</v>
      </c>
    </row>
    <row r="39" spans="2:12" x14ac:dyDescent="0.25">
      <c r="B39" s="109" t="s">
        <v>640</v>
      </c>
      <c r="C39" s="15" t="str">
        <f>_xlfn.CONCAT(FIXED(VLOOKUP($L39,outW!$B:N,2,0),4)," ",VLOOKUP($L39,outW!$B:$Z,15,0))</f>
        <v xml:space="preserve">-0.0246 </v>
      </c>
      <c r="D39" s="28" t="str">
        <f>_xlfn.CONCAT(FIXED(VLOOKUP($L39,outWF!$B:O,2,0),4)," ",VLOOKUP($L39,outWF!$B:$Z,15,0))</f>
        <v xml:space="preserve">-0.0009 </v>
      </c>
      <c r="E39" s="28" t="str">
        <f>_xlfn.CONCAT(FIXED(VLOOKUP($L39,outWM!$B:P,2,0),4)," ",VLOOKUP($L39,outWM!$B:$Z,15,0))</f>
        <v xml:space="preserve">-0.0346 </v>
      </c>
      <c r="F39" s="15" t="str">
        <f>_xlfn.CONCAT(FIXED(VLOOKUP($L39,outB!$B:Q,2,0),4)," ",VLOOKUP($L39,outB!$B:$Z,15,0))</f>
        <v>0.0873 ^</v>
      </c>
      <c r="G39" s="28" t="str">
        <f>_xlfn.CONCAT(FIXED(VLOOKUP($L39,outBF!$B:R,2,0),4)," ",VLOOKUP($L39,outBF!$B:$Z,15,0))</f>
        <v>0.1701 *</v>
      </c>
      <c r="H39" s="28" t="str">
        <f>_xlfn.CONCAT(FIXED(VLOOKUP($L39,outBM!$B:S,2,0),4)," ",VLOOKUP($L39,outBM!$B:$Z,15,0))</f>
        <v xml:space="preserve">-0.0363 </v>
      </c>
      <c r="I39" s="15" t="str">
        <f>_xlfn.CONCAT(FIXED(VLOOKUP($L39,outH!$B:T,2,0),4)," ",VLOOKUP($L39,outH!$B:$Z,15,0))</f>
        <v xml:space="preserve">-0.0483 </v>
      </c>
      <c r="J39" s="28" t="str">
        <f>_xlfn.CONCAT(FIXED(VLOOKUP($L39,outHF!$B:U,2,0),4)," ",VLOOKUP($L39,outHF!$B:$Z,15,0))</f>
        <v xml:space="preserve">0.0709 </v>
      </c>
      <c r="K39" s="28" t="str">
        <f>_xlfn.CONCAT(FIXED(VLOOKUP($L39,outHM!$B:V,2,0),4)," ",VLOOKUP($L39,outHM!$B:$Z,15,0))</f>
        <v>-0.2024 ^</v>
      </c>
      <c r="L39" s="11" t="s">
        <v>38</v>
      </c>
    </row>
    <row r="40" spans="2:12" x14ac:dyDescent="0.25">
      <c r="B40" s="110"/>
      <c r="C40" s="13" t="str">
        <f>_xlfn.CONCAT("(",FIXED(VLOOKUP($L39,outW!$B:G,3,0),4),")")</f>
        <v>(0.0504)</v>
      </c>
      <c r="D40" s="29" t="str">
        <f>_xlfn.CONCAT("(",FIXED(VLOOKUP($L39,outWF!$B:H,3,0),4),")")</f>
        <v>(0.0723)</v>
      </c>
      <c r="E40" s="29" t="str">
        <f>_xlfn.CONCAT("(",FIXED(VLOOKUP($L39,outWM!$B:I,3,0),4),")")</f>
        <v>(0.0719)</v>
      </c>
      <c r="F40" s="13" t="str">
        <f>_xlfn.CONCAT("(",FIXED(VLOOKUP($L39,outB!$B:J,3,0),4),")")</f>
        <v>(0.0524)</v>
      </c>
      <c r="G40" s="29" t="str">
        <f>_xlfn.CONCAT("(",FIXED(VLOOKUP($L39,outBF!$B:K,3,0),4),")")</f>
        <v>(0.0686)</v>
      </c>
      <c r="H40" s="29" t="str">
        <f>_xlfn.CONCAT("(",FIXED(VLOOKUP($L39,outBM!$B:L,3,0),4),")")</f>
        <v>(0.0842)</v>
      </c>
      <c r="I40" s="13" t="str">
        <f>_xlfn.CONCAT("(",FIXED(VLOOKUP($L39,outH!$B:M,3,0),4),")")</f>
        <v>(0.0735)</v>
      </c>
      <c r="J40" s="29" t="str">
        <f>_xlfn.CONCAT("(",FIXED(VLOOKUP($L39,outHF!$B:N,3,0),4),")")</f>
        <v>(0.1029)</v>
      </c>
      <c r="K40" s="29" t="str">
        <f>_xlfn.CONCAT("(",FIXED(VLOOKUP($L39,outHM!$B:O,3,0),4),")")</f>
        <v>(0.1098)</v>
      </c>
    </row>
    <row r="41" spans="2:12" x14ac:dyDescent="0.25">
      <c r="B41" s="109" t="s">
        <v>130</v>
      </c>
      <c r="C41" s="15" t="str">
        <f>_xlfn.CONCAT(FIXED(VLOOKUP($L41,outW!$B:N,2,0),4)," ",VLOOKUP($L41,outW!$B:$Z,15,0))</f>
        <v>-0.1567 ***</v>
      </c>
      <c r="D41" s="28" t="str">
        <f>_xlfn.CONCAT(FIXED(VLOOKUP($L41,outWF!$B:O,2,0),4)," ",VLOOKUP($L41,outWF!$B:$Z,15,0))</f>
        <v xml:space="preserve">-0.0830 </v>
      </c>
      <c r="E41" s="28" t="str">
        <f>_xlfn.CONCAT(FIXED(VLOOKUP($L41,outWM!$B:P,2,0),4)," ",VLOOKUP($L41,outWM!$B:$Z,15,0))</f>
        <v>-0.2479 ***</v>
      </c>
      <c r="F41" s="15" t="str">
        <f>_xlfn.CONCAT(FIXED(VLOOKUP($L41,outB!$B:Q,2,0),4)," ",VLOOKUP($L41,outB!$B:$Z,15,0))</f>
        <v xml:space="preserve">-0.1054 </v>
      </c>
      <c r="G41" s="28" t="str">
        <f>_xlfn.CONCAT(FIXED(VLOOKUP($L41,outBF!$B:R,2,0),4)," ",VLOOKUP($L41,outBF!$B:$Z,15,0))</f>
        <v xml:space="preserve">-0.1220 </v>
      </c>
      <c r="H41" s="28" t="str">
        <f>_xlfn.CONCAT(FIXED(VLOOKUP($L41,outBM!$B:S,2,0),4)," ",VLOOKUP($L41,outBM!$B:$Z,15,0))</f>
        <v xml:space="preserve">-0.0767 </v>
      </c>
      <c r="I41" s="15" t="str">
        <f>_xlfn.CONCAT(FIXED(VLOOKUP($L41,outH!$B:T,2,0),4)," ",VLOOKUP($L41,outH!$B:$Z,15,0))</f>
        <v xml:space="preserve">-0.0807 </v>
      </c>
      <c r="J41" s="28" t="str">
        <f>_xlfn.CONCAT(FIXED(VLOOKUP($L41,outHF!$B:U,2,0),4)," ",VLOOKUP($L41,outHF!$B:$Z,15,0))</f>
        <v xml:space="preserve">0.0968 </v>
      </c>
      <c r="K41" s="28" t="str">
        <f>_xlfn.CONCAT(FIXED(VLOOKUP($L41,outHM!$B:V,2,0),4)," ",VLOOKUP($L41,outHM!$B:$Z,15,0))</f>
        <v xml:space="preserve">-0.2046 </v>
      </c>
      <c r="L41" s="11" t="s">
        <v>39</v>
      </c>
    </row>
    <row r="42" spans="2:12" x14ac:dyDescent="0.25">
      <c r="B42" s="110"/>
      <c r="C42" s="13" t="str">
        <f>_xlfn.CONCAT("(",FIXED(VLOOKUP($L41,outW!$B:G,3,0),4),")")</f>
        <v>(0.0445)</v>
      </c>
      <c r="D42" s="29" t="str">
        <f>_xlfn.CONCAT("(",FIXED(VLOOKUP($L41,outWF!$B:H,3,0),4),")")</f>
        <v>(0.0657)</v>
      </c>
      <c r="E42" s="29" t="str">
        <f>_xlfn.CONCAT("(",FIXED(VLOOKUP($L41,outWM!$B:I,3,0),4),")")</f>
        <v>(0.0614)</v>
      </c>
      <c r="F42" s="13" t="str">
        <f>_xlfn.CONCAT("(",FIXED(VLOOKUP($L41,outB!$B:J,3,0),4),")")</f>
        <v>(0.0911)</v>
      </c>
      <c r="G42" s="29" t="str">
        <f>_xlfn.CONCAT("(",FIXED(VLOOKUP($L41,outBF!$B:K,3,0),4),")")</f>
        <v>(0.1330)</v>
      </c>
      <c r="H42" s="29" t="str">
        <f>_xlfn.CONCAT("(",FIXED(VLOOKUP($L41,outBM!$B:L,3,0),4),")")</f>
        <v>(0.1267)</v>
      </c>
      <c r="I42" s="13" t="str">
        <f>_xlfn.CONCAT("(",FIXED(VLOOKUP($L41,outH!$B:M,3,0),4),")")</f>
        <v>(0.0896)</v>
      </c>
      <c r="J42" s="29" t="str">
        <f>_xlfn.CONCAT("(",FIXED(VLOOKUP($L41,outHF!$B:N,3,0),4),")")</f>
        <v>(0.1342)</v>
      </c>
      <c r="K42" s="29" t="str">
        <f>_xlfn.CONCAT("(",FIXED(VLOOKUP($L41,outHM!$B:O,3,0),4),")")</f>
        <v>(0.1277)</v>
      </c>
    </row>
    <row r="43" spans="2:12" x14ac:dyDescent="0.25">
      <c r="B43" s="109" t="s">
        <v>129</v>
      </c>
      <c r="C43" s="15" t="str">
        <f>_xlfn.CONCAT(FIXED(VLOOKUP($L43,outW!$B:N,2,0),4)," ",VLOOKUP($L43,outW!$B:$Z,15,0))</f>
        <v>-0.1710 ***</v>
      </c>
      <c r="D43" s="28" t="str">
        <f>_xlfn.CONCAT(FIXED(VLOOKUP($L43,outWF!$B:O,2,0),4)," ",VLOOKUP($L43,outWF!$B:$Z,15,0))</f>
        <v xml:space="preserve">-0.1129 </v>
      </c>
      <c r="E43" s="28" t="str">
        <f>_xlfn.CONCAT(FIXED(VLOOKUP($L43,outWM!$B:P,2,0),4)," ",VLOOKUP($L43,outWM!$B:$Z,15,0))</f>
        <v>-0.2335 ***</v>
      </c>
      <c r="F43" s="15" t="str">
        <f>_xlfn.CONCAT(FIXED(VLOOKUP($L43,outB!$B:Q,2,0),4)," ",VLOOKUP($L43,outB!$B:$Z,15,0))</f>
        <v>-0.2948 **</v>
      </c>
      <c r="G43" s="28" t="str">
        <f>_xlfn.CONCAT(FIXED(VLOOKUP($L43,outBF!$B:R,2,0),4)," ",VLOOKUP($L43,outBF!$B:$Z,15,0))</f>
        <v xml:space="preserve">-0.1406 </v>
      </c>
      <c r="H43" s="28" t="str">
        <f>_xlfn.CONCAT(FIXED(VLOOKUP($L43,outBM!$B:S,2,0),4)," ",VLOOKUP($L43,outBM!$B:$Z,15,0))</f>
        <v>-0.4694 ***</v>
      </c>
      <c r="I43" s="15" t="str">
        <f>_xlfn.CONCAT(FIXED(VLOOKUP($L43,outH!$B:T,2,0),4)," ",VLOOKUP($L43,outH!$B:$Z,15,0))</f>
        <v>-0.3701 ***</v>
      </c>
      <c r="J43" s="28" t="str">
        <f>_xlfn.CONCAT(FIXED(VLOOKUP($L43,outHF!$B:U,2,0),4)," ",VLOOKUP($L43,outHF!$B:$Z,15,0))</f>
        <v>-0.3539 **</v>
      </c>
      <c r="K43" s="28" t="str">
        <f>_xlfn.CONCAT(FIXED(VLOOKUP($L43,outHM!$B:V,2,0),4)," ",VLOOKUP($L43,outHM!$B:$Z,15,0))</f>
        <v>-0.3666 ***</v>
      </c>
      <c r="L43" s="11" t="s">
        <v>40</v>
      </c>
    </row>
    <row r="44" spans="2:12" x14ac:dyDescent="0.25">
      <c r="B44" s="110"/>
      <c r="C44" s="13" t="str">
        <f>_xlfn.CONCAT("(",FIXED(VLOOKUP($L43,outW!$B:G,3,0),4),")")</f>
        <v>(0.0516)</v>
      </c>
      <c r="D44" s="29" t="str">
        <f>_xlfn.CONCAT("(",FIXED(VLOOKUP($L43,outWF!$B:H,3,0),4),")")</f>
        <v>(0.0781)</v>
      </c>
      <c r="E44" s="29" t="str">
        <f>_xlfn.CONCAT("(",FIXED(VLOOKUP($L43,outWM!$B:I,3,0),4),")")</f>
        <v>(0.0700)</v>
      </c>
      <c r="F44" s="13" t="str">
        <f>_xlfn.CONCAT("(",FIXED(VLOOKUP($L43,outB!$B:J,3,0),4),")")</f>
        <v>(0.0964)</v>
      </c>
      <c r="G44" s="29" t="str">
        <f>_xlfn.CONCAT("(",FIXED(VLOOKUP($L43,outBF!$B:K,3,0),4),")")</f>
        <v>(0.1386)</v>
      </c>
      <c r="H44" s="29" t="str">
        <f>_xlfn.CONCAT("(",FIXED(VLOOKUP($L43,outBM!$B:L,3,0),4),")")</f>
        <v>(0.1371)</v>
      </c>
      <c r="I44" s="13" t="str">
        <f>_xlfn.CONCAT("(",FIXED(VLOOKUP($L43,outH!$B:M,3,0),4),")")</f>
        <v>(0.0762)</v>
      </c>
      <c r="J44" s="29" t="str">
        <f>_xlfn.CONCAT("(",FIXED(VLOOKUP($L43,outHF!$B:N,3,0),4),")")</f>
        <v>(0.1110)</v>
      </c>
      <c r="K44" s="29" t="str">
        <f>_xlfn.CONCAT("(",FIXED(VLOOKUP($L43,outHM!$B:O,3,0),4),")")</f>
        <v>(0.1091)</v>
      </c>
    </row>
    <row r="45" spans="2:12" x14ac:dyDescent="0.25">
      <c r="B45" s="109" t="s">
        <v>103</v>
      </c>
      <c r="C45" s="15" t="str">
        <f>_xlfn.CONCAT(FIXED(VLOOKUP($L45,outW!$B:N,2,0),4)," ",VLOOKUP($L45,outW!$B:$Z,15,0))</f>
        <v>-0.1912 ***</v>
      </c>
      <c r="D45" s="28" t="str">
        <f>_xlfn.CONCAT(FIXED(VLOOKUP($L45,outWF!$B:O,2,0),4)," ",VLOOKUP($L45,outWF!$B:$Z,15,0))</f>
        <v>-0.1571 *</v>
      </c>
      <c r="E45" s="28" t="str">
        <f>_xlfn.CONCAT(FIXED(VLOOKUP($L45,outWM!$B:P,2,0),4)," ",VLOOKUP($L45,outWM!$B:$Z,15,0))</f>
        <v>-0.2412 ***</v>
      </c>
      <c r="F45" s="15" t="str">
        <f>_xlfn.CONCAT(FIXED(VLOOKUP($L45,outB!$B:Q,2,0),4)," ",VLOOKUP($L45,outB!$B:$Z,15,0))</f>
        <v xml:space="preserve">-0.0750 </v>
      </c>
      <c r="G45" s="28" t="str">
        <f>_xlfn.CONCAT(FIXED(VLOOKUP($L45,outBF!$B:R,2,0),4)," ",VLOOKUP($L45,outBF!$B:$Z,15,0))</f>
        <v xml:space="preserve">0.0107 </v>
      </c>
      <c r="H45" s="28" t="str">
        <f>_xlfn.CONCAT(FIXED(VLOOKUP($L45,outBM!$B:S,2,0),4)," ",VLOOKUP($L45,outBM!$B:$Z,15,0))</f>
        <v xml:space="preserve">-0.1651 </v>
      </c>
      <c r="I45" s="15" t="str">
        <f>_xlfn.CONCAT(FIXED(VLOOKUP($L45,outH!$B:T,2,0),4)," ",VLOOKUP($L45,outH!$B:$Z,15,0))</f>
        <v xml:space="preserve">-0.0087 </v>
      </c>
      <c r="J45" s="28" t="str">
        <f>_xlfn.CONCAT(FIXED(VLOOKUP($L45,outHF!$B:U,2,0),4)," ",VLOOKUP($L45,outHF!$B:$Z,15,0))</f>
        <v xml:space="preserve">0.0982 </v>
      </c>
      <c r="K45" s="28" t="str">
        <f>_xlfn.CONCAT(FIXED(VLOOKUP($L45,outHM!$B:V,2,0),4)," ",VLOOKUP($L45,outHM!$B:$Z,15,0))</f>
        <v xml:space="preserve">-0.1000 </v>
      </c>
      <c r="L45" s="11" t="s">
        <v>41</v>
      </c>
    </row>
    <row r="46" spans="2:12" x14ac:dyDescent="0.25">
      <c r="B46" s="110"/>
      <c r="C46" s="13" t="str">
        <f>_xlfn.CONCAT("(",FIXED(VLOOKUP($L45,outW!$B:G,3,0),4),")")</f>
        <v>(0.0439)</v>
      </c>
      <c r="D46" s="29" t="str">
        <f>_xlfn.CONCAT("(",FIXED(VLOOKUP($L45,outWF!$B:H,3,0),4),")")</f>
        <v>(0.0627)</v>
      </c>
      <c r="E46" s="29" t="str">
        <f>_xlfn.CONCAT("(",FIXED(VLOOKUP($L45,outWM!$B:I,3,0),4),")")</f>
        <v>(0.0624)</v>
      </c>
      <c r="F46" s="13" t="str">
        <f>_xlfn.CONCAT("(",FIXED(VLOOKUP($L45,outB!$B:J,3,0),4),")")</f>
        <v>(0.0832)</v>
      </c>
      <c r="G46" s="29" t="str">
        <f>_xlfn.CONCAT("(",FIXED(VLOOKUP($L45,outBF!$B:K,3,0),4),")")</f>
        <v>(0.1214)</v>
      </c>
      <c r="H46" s="29" t="str">
        <f>_xlfn.CONCAT("(",FIXED(VLOOKUP($L45,outBM!$B:L,3,0),4),")")</f>
        <v>(0.1162)</v>
      </c>
      <c r="I46" s="13" t="str">
        <f>_xlfn.CONCAT("(",FIXED(VLOOKUP($L45,outH!$B:M,3,0),4),")")</f>
        <v>(0.0575)</v>
      </c>
      <c r="J46" s="29" t="str">
        <f>_xlfn.CONCAT("(",FIXED(VLOOKUP($L45,outHF!$B:N,3,0),4),")")</f>
        <v>(0.0840)</v>
      </c>
      <c r="K46" s="29" t="str">
        <f>_xlfn.CONCAT("(",FIXED(VLOOKUP($L45,outHM!$B:O,3,0),4),")")</f>
        <v>(0.0833)</v>
      </c>
    </row>
    <row r="47" spans="2:12" customFormat="1" x14ac:dyDescent="0.25">
      <c r="B47" s="121" t="s">
        <v>509</v>
      </c>
      <c r="C47" s="15" t="str">
        <f>_xlfn.CONCAT(FIXED(VLOOKUP($L47,outW!$B:N,2,0),4)," ",VLOOKUP($L47,outW!$B:$Z,15,0))</f>
        <v xml:space="preserve">-0.0498 </v>
      </c>
      <c r="D47" s="28" t="str">
        <f>_xlfn.CONCAT(FIXED(VLOOKUP($L47,outWF!$B:O,2,0),4)," ",VLOOKUP($L47,outWF!$B:$Z,15,0))</f>
        <v xml:space="preserve">-0.0436 </v>
      </c>
      <c r="E47" s="28" t="str">
        <f>_xlfn.CONCAT(FIXED(VLOOKUP($L47,outWM!$B:P,2,0),4)," ",VLOOKUP($L47,outWM!$B:$Z,15,0))</f>
        <v xml:space="preserve">-0.0555 </v>
      </c>
      <c r="F47" s="15" t="str">
        <f>_xlfn.CONCAT(FIXED(VLOOKUP($L47,outB!$B:Q,2,0),4)," ",VLOOKUP($L47,outB!$B:$Z,15,0))</f>
        <v xml:space="preserve">-0.0411 </v>
      </c>
      <c r="G47" s="28" t="str">
        <f>_xlfn.CONCAT(FIXED(VLOOKUP($L47,outBF!$B:R,2,0),4)," ",VLOOKUP($L47,outBF!$B:$Z,15,0))</f>
        <v xml:space="preserve">0.0230 </v>
      </c>
      <c r="H47" s="28" t="str">
        <f>_xlfn.CONCAT(FIXED(VLOOKUP($L47,outBM!$B:S,2,0),4)," ",VLOOKUP($L47,outBM!$B:$Z,15,0))</f>
        <v>-0.1861 *</v>
      </c>
      <c r="I47" s="15" t="str">
        <f>_xlfn.CONCAT(FIXED(VLOOKUP($L47,outH!$B:T,2,0),4)," ",VLOOKUP($L47,outH!$B:$Z,15,0))</f>
        <v xml:space="preserve">-0.0370 </v>
      </c>
      <c r="J47" s="28" t="str">
        <f>_xlfn.CONCAT(FIXED(VLOOKUP($L47,outHF!$B:U,2,0),4)," ",VLOOKUP($L47,outHF!$B:$Z,15,0))</f>
        <v xml:space="preserve">-0.0967 </v>
      </c>
      <c r="K47" s="28" t="str">
        <f>_xlfn.CONCAT(FIXED(VLOOKUP($L47,outHM!$B:V,2,0),4)," ",VLOOKUP($L47,outHM!$B:$Z,15,0))</f>
        <v xml:space="preserve">0.0173 </v>
      </c>
      <c r="L47" t="s">
        <v>506</v>
      </c>
    </row>
    <row r="48" spans="2:12" customFormat="1" x14ac:dyDescent="0.25">
      <c r="B48" s="122"/>
      <c r="C48" s="13" t="str">
        <f>_xlfn.CONCAT("(",FIXED(VLOOKUP($L47,outW!$B:G,3,0),4),")")</f>
        <v>(0.0381)</v>
      </c>
      <c r="D48" s="29" t="str">
        <f>_xlfn.CONCAT("(",FIXED(VLOOKUP($L47,outWF!$B:H,3,0),4),")")</f>
        <v>(0.0542)</v>
      </c>
      <c r="E48" s="29" t="str">
        <f>_xlfn.CONCAT("(",FIXED(VLOOKUP($L47,outWM!$B:I,3,0),4),")")</f>
        <v>(0.0560)</v>
      </c>
      <c r="F48" s="13" t="str">
        <f>_xlfn.CONCAT("(",FIXED(VLOOKUP($L47,outB!$B:J,3,0),4),")")</f>
        <v>(0.0518)</v>
      </c>
      <c r="G48" s="29" t="str">
        <f>_xlfn.CONCAT("(",FIXED(VLOOKUP($L47,outBF!$B:K,3,0),4),")")</f>
        <v>(0.0672)</v>
      </c>
      <c r="H48" s="29" t="str">
        <f>_xlfn.CONCAT("(",FIXED(VLOOKUP($L47,outBM!$B:L,3,0),4),")")</f>
        <v>(0.0855)</v>
      </c>
      <c r="I48" s="13" t="str">
        <f>_xlfn.CONCAT("(",FIXED(VLOOKUP($L47,outH!$B:M,3,0),4),")")</f>
        <v>(0.0647)</v>
      </c>
      <c r="J48" s="29" t="str">
        <f>_xlfn.CONCAT("(",FIXED(VLOOKUP($L47,outHF!$B:N,3,0),4),")")</f>
        <v>(0.0946)</v>
      </c>
      <c r="K48" s="29" t="str">
        <f>_xlfn.CONCAT("(",FIXED(VLOOKUP($L47,outHM!$B:O,3,0),4),")")</f>
        <v>(0.0926)</v>
      </c>
    </row>
    <row r="49" spans="2:12" customFormat="1" x14ac:dyDescent="0.25">
      <c r="B49" s="121" t="s">
        <v>510</v>
      </c>
      <c r="C49" s="15" t="str">
        <f>_xlfn.CONCAT(FIXED(VLOOKUP($L49,outW!$B:N,2,0),4)," ",VLOOKUP($L49,outW!$B:$Z,15,0))</f>
        <v xml:space="preserve">-0.0016 </v>
      </c>
      <c r="D49" s="28" t="str">
        <f>_xlfn.CONCAT(FIXED(VLOOKUP($L49,outWF!$B:O,2,0),4)," ",VLOOKUP($L49,outWF!$B:$Z,15,0))</f>
        <v xml:space="preserve">-0.0738 </v>
      </c>
      <c r="E49" s="28" t="str">
        <f>_xlfn.CONCAT(FIXED(VLOOKUP($L49,outWM!$B:P,2,0),4)," ",VLOOKUP($L49,outWM!$B:$Z,15,0))</f>
        <v xml:space="preserve">0.0101 </v>
      </c>
      <c r="F49" s="15" t="str">
        <f>_xlfn.CONCAT(FIXED(VLOOKUP($L49,outB!$B:Q,2,0),4)," ",VLOOKUP($L49,outB!$B:$Z,15,0))</f>
        <v xml:space="preserve">-0.0239 </v>
      </c>
      <c r="G49" s="28" t="str">
        <f>_xlfn.CONCAT(FIXED(VLOOKUP($L49,outBF!$B:R,2,0),4)," ",VLOOKUP($L49,outBF!$B:$Z,15,0))</f>
        <v xml:space="preserve">-0.1337 </v>
      </c>
      <c r="H49" s="28" t="str">
        <f>_xlfn.CONCAT(FIXED(VLOOKUP($L49,outBM!$B:S,2,0),4)," ",VLOOKUP($L49,outBM!$B:$Z,15,0))</f>
        <v xml:space="preserve">-0.0071 </v>
      </c>
      <c r="I49" s="15" t="str">
        <f>_xlfn.CONCAT(FIXED(VLOOKUP($L49,outH!$B:T,2,0),4)," ",VLOOKUP($L49,outH!$B:$Z,15,0))</f>
        <v xml:space="preserve">0.0304 </v>
      </c>
      <c r="J49" s="28" t="str">
        <f>_xlfn.CONCAT(FIXED(VLOOKUP($L49,outHF!$B:U,2,0),4)," ",VLOOKUP($L49,outHF!$B:$Z,15,0))</f>
        <v xml:space="preserve">0.0126 </v>
      </c>
      <c r="K49" s="28" t="str">
        <f>_xlfn.CONCAT(FIXED(VLOOKUP($L49,outHM!$B:V,2,0),4)," ",VLOOKUP($L49,outHM!$B:$Z,15,0))</f>
        <v xml:space="preserve">0.0668 </v>
      </c>
      <c r="L49" t="s">
        <v>507</v>
      </c>
    </row>
    <row r="50" spans="2:12" customFormat="1" x14ac:dyDescent="0.25">
      <c r="B50" s="122"/>
      <c r="C50" s="13" t="str">
        <f>_xlfn.CONCAT("(",FIXED(VLOOKUP($L49,outW!$B:G,3,0),4),")")</f>
        <v>(0.0510)</v>
      </c>
      <c r="D50" s="29" t="str">
        <f>_xlfn.CONCAT("(",FIXED(VLOOKUP($L49,outWF!$B:H,3,0),4),")")</f>
        <v>(0.1183)</v>
      </c>
      <c r="E50" s="29" t="str">
        <f>_xlfn.CONCAT("(",FIXED(VLOOKUP($L49,outWM!$B:I,3,0),4),")")</f>
        <v>(0.0592)</v>
      </c>
      <c r="F50" s="13" t="str">
        <f>_xlfn.CONCAT("(",FIXED(VLOOKUP($L49,outB!$B:J,3,0),4),")")</f>
        <v>(0.0575)</v>
      </c>
      <c r="G50" s="29" t="str">
        <f>_xlfn.CONCAT("(",FIXED(VLOOKUP($L49,outBF!$B:K,3,0),4),")")</f>
        <v>(0.0889)</v>
      </c>
      <c r="H50" s="29" t="str">
        <f>_xlfn.CONCAT("(",FIXED(VLOOKUP($L49,outBM!$B:L,3,0),4),")")</f>
        <v>(0.0794)</v>
      </c>
      <c r="I50" s="13" t="str">
        <f>_xlfn.CONCAT("(",FIXED(VLOOKUP($L49,outH!$B:M,3,0),4),")")</f>
        <v>(0.0878)</v>
      </c>
      <c r="J50" s="29" t="str">
        <f>_xlfn.CONCAT("(",FIXED(VLOOKUP($L49,outHF!$B:N,3,0),4),")")</f>
        <v>(0.1548)</v>
      </c>
      <c r="K50" s="29" t="str">
        <f>_xlfn.CONCAT("(",FIXED(VLOOKUP($L49,outHM!$B:O,3,0),4),")")</f>
        <v>(0.1115)</v>
      </c>
    </row>
    <row r="51" spans="2:12" customFormat="1" x14ac:dyDescent="0.25">
      <c r="B51" s="121" t="s">
        <v>511</v>
      </c>
      <c r="C51" s="15" t="str">
        <f>_xlfn.CONCAT(FIXED(VLOOKUP($L51,outW!$B:N,2,0),4)," ",VLOOKUP($L51,outW!$B:$Z,15,0))</f>
        <v xml:space="preserve">-0.0373 </v>
      </c>
      <c r="D51" s="28" t="str">
        <f>_xlfn.CONCAT(FIXED(VLOOKUP($L51,outWF!$B:O,2,0),4)," ",VLOOKUP($L51,outWF!$B:$Z,15,0))</f>
        <v xml:space="preserve">0.0452 </v>
      </c>
      <c r="E51" s="28" t="str">
        <f>_xlfn.CONCAT(FIXED(VLOOKUP($L51,outWM!$B:P,2,0),4)," ",VLOOKUP($L51,outWM!$B:$Z,15,0))</f>
        <v xml:space="preserve">-0.0886 </v>
      </c>
      <c r="F51" s="15" t="str">
        <f>_xlfn.CONCAT(FIXED(VLOOKUP($L51,outB!$B:Q,2,0),4)," ",VLOOKUP($L51,outB!$B:$Z,15,0))</f>
        <v xml:space="preserve">0.0205 </v>
      </c>
      <c r="G51" s="28" t="str">
        <f>_xlfn.CONCAT(FIXED(VLOOKUP($L51,outBF!$B:R,2,0),4)," ",VLOOKUP($L51,outBF!$B:$Z,15,0))</f>
        <v xml:space="preserve">0.0411 </v>
      </c>
      <c r="H51" s="28" t="str">
        <f>_xlfn.CONCAT(FIXED(VLOOKUP($L51,outBM!$B:S,2,0),4)," ",VLOOKUP($L51,outBM!$B:$Z,15,0))</f>
        <v xml:space="preserve">-0.0355 </v>
      </c>
      <c r="I51" s="15" t="str">
        <f>_xlfn.CONCAT(FIXED(VLOOKUP($L51,outH!$B:T,2,0),4)," ",VLOOKUP($L51,outH!$B:$Z,15,0))</f>
        <v xml:space="preserve">-0.0230 </v>
      </c>
      <c r="J51" s="28" t="str">
        <f>_xlfn.CONCAT(FIXED(VLOOKUP($L51,outHF!$B:U,2,0),4)," ",VLOOKUP($L51,outHF!$B:$Z,15,0))</f>
        <v xml:space="preserve">-0.0853 </v>
      </c>
      <c r="K51" s="28" t="str">
        <f>_xlfn.CONCAT(FIXED(VLOOKUP($L51,outHM!$B:V,2,0),4)," ",VLOOKUP($L51,outHM!$B:$Z,15,0))</f>
        <v xml:space="preserve">0.0350 </v>
      </c>
      <c r="L51" t="s">
        <v>508</v>
      </c>
    </row>
    <row r="52" spans="2:12" customFormat="1" x14ac:dyDescent="0.25">
      <c r="B52" s="122"/>
      <c r="C52" s="13" t="str">
        <f>_xlfn.CONCAT("(",FIXED(VLOOKUP($L51,outW!$B:G,3,0),4),")")</f>
        <v>(0.0420)</v>
      </c>
      <c r="D52" s="29" t="str">
        <f>_xlfn.CONCAT("(",FIXED(VLOOKUP($L51,outWF!$B:H,3,0),4),")")</f>
        <v>(0.0670)</v>
      </c>
      <c r="E52" s="29" t="str">
        <f>_xlfn.CONCAT("(",FIXED(VLOOKUP($L51,outWM!$B:I,3,0),4),")")</f>
        <v>(0.0552)</v>
      </c>
      <c r="F52" s="13" t="str">
        <f>_xlfn.CONCAT("(",FIXED(VLOOKUP($L51,outB!$B:J,3,0),4),")")</f>
        <v>(0.0524)</v>
      </c>
      <c r="G52" s="29" t="str">
        <f>_xlfn.CONCAT("(",FIXED(VLOOKUP($L51,outBF!$B:K,3,0),4),")")</f>
        <v>(0.0741)</v>
      </c>
      <c r="H52" s="29" t="str">
        <f>_xlfn.CONCAT("(",FIXED(VLOOKUP($L51,outBM!$B:L,3,0),4),")")</f>
        <v>(0.0758)</v>
      </c>
      <c r="I52" s="13" t="str">
        <f>_xlfn.CONCAT("(",FIXED(VLOOKUP($L51,outH!$B:M,3,0),4),")")</f>
        <v>(0.0723)</v>
      </c>
      <c r="J52" s="29" t="str">
        <f>_xlfn.CONCAT("(",FIXED(VLOOKUP($L51,outHF!$B:N,3,0),4),")")</f>
        <v>(0.1134)</v>
      </c>
      <c r="K52" s="29" t="str">
        <f>_xlfn.CONCAT("(",FIXED(VLOOKUP($L51,outHM!$B:O,3,0),4),")")</f>
        <v>(0.0981)</v>
      </c>
    </row>
    <row r="53" spans="2:12" x14ac:dyDescent="0.25">
      <c r="B53" s="109" t="s">
        <v>641</v>
      </c>
      <c r="C53" s="15" t="str">
        <f>_xlfn.CONCAT(FIXED(VLOOKUP($L53,outW!$B:N,2,0),4)," ",VLOOKUP($L53,outW!$B:$Z,15,0))</f>
        <v>-0.0838 ***</v>
      </c>
      <c r="D53" s="28" t="str">
        <f>_xlfn.CONCAT(FIXED(VLOOKUP($L53,outWF!$B:O,2,0),4)," ",VLOOKUP($L53,outWF!$B:$Z,15,0))</f>
        <v>-0.0844 ***</v>
      </c>
      <c r="E53" s="28" t="str">
        <f>_xlfn.CONCAT(FIXED(VLOOKUP($L53,outWM!$B:P,2,0),4)," ",VLOOKUP($L53,outWM!$B:$Z,15,0))</f>
        <v>-0.0894 ***</v>
      </c>
      <c r="F53" s="15" t="str">
        <f>_xlfn.CONCAT(FIXED(VLOOKUP($L53,outB!$B:Q,2,0),4)," ",VLOOKUP($L53,outB!$B:$Z,15,0))</f>
        <v>-0.0871 ***</v>
      </c>
      <c r="G53" s="28" t="str">
        <f>_xlfn.CONCAT(FIXED(VLOOKUP($L53,outBF!$B:R,2,0),4)," ",VLOOKUP($L53,outBF!$B:$Z,15,0))</f>
        <v>-0.0872 ***</v>
      </c>
      <c r="H53" s="28" t="str">
        <f>_xlfn.CONCAT(FIXED(VLOOKUP($L53,outBM!$B:S,2,0),4)," ",VLOOKUP($L53,outBM!$B:$Z,15,0))</f>
        <v>-0.0963 ***</v>
      </c>
      <c r="I53" s="15" t="str">
        <f>_xlfn.CONCAT(FIXED(VLOOKUP($L53,outH!$B:T,2,0),4)," ",VLOOKUP($L53,outH!$B:$Z,15,0))</f>
        <v>-0.0754 ***</v>
      </c>
      <c r="J53" s="28" t="str">
        <f>_xlfn.CONCAT(FIXED(VLOOKUP($L53,outHF!$B:U,2,0),4)," ",VLOOKUP($L53,outHF!$B:$Z,15,0))</f>
        <v>-0.0797 ***</v>
      </c>
      <c r="K53" s="28" t="str">
        <f>_xlfn.CONCAT(FIXED(VLOOKUP($L53,outHM!$B:V,2,0),4)," ",VLOOKUP($L53,outHM!$B:$Z,15,0))</f>
        <v>-0.0733 **</v>
      </c>
      <c r="L53" s="11" t="s">
        <v>43</v>
      </c>
    </row>
    <row r="54" spans="2:12" x14ac:dyDescent="0.25">
      <c r="B54" s="110"/>
      <c r="C54" s="13" t="str">
        <f>_xlfn.CONCAT("(",FIXED(VLOOKUP($L53,outW!$B:G,3,0),4),")")</f>
        <v>(0.0112)</v>
      </c>
      <c r="D54" s="29" t="str">
        <f>_xlfn.CONCAT("(",FIXED(VLOOKUP($L53,outWF!$B:H,3,0),4),")")</f>
        <v>(0.0168)</v>
      </c>
      <c r="E54" s="29" t="str">
        <f>_xlfn.CONCAT("(",FIXED(VLOOKUP($L53,outWM!$B:I,3,0),4),")")</f>
        <v>(0.0153)</v>
      </c>
      <c r="F54" s="13" t="str">
        <f>_xlfn.CONCAT("(",FIXED(VLOOKUP($L53,outB!$B:J,3,0),4),")")</f>
        <v>(0.0124)</v>
      </c>
      <c r="G54" s="29" t="str">
        <f>_xlfn.CONCAT("(",FIXED(VLOOKUP($L53,outBF!$B:K,3,0),4),")")</f>
        <v>(0.0173)</v>
      </c>
      <c r="H54" s="29" t="str">
        <f>_xlfn.CONCAT("(",FIXED(VLOOKUP($L53,outBM!$B:L,3,0),4),")")</f>
        <v>(0.0182)</v>
      </c>
      <c r="I54" s="13" t="str">
        <f>_xlfn.CONCAT("(",FIXED(VLOOKUP($L53,outH!$B:M,3,0),4),")")</f>
        <v>(0.0160)</v>
      </c>
      <c r="J54" s="29" t="str">
        <f>_xlfn.CONCAT("(",FIXED(VLOOKUP($L53,outHF!$B:N,3,0),4),")")</f>
        <v>(0.0241)</v>
      </c>
      <c r="K54" s="29" t="str">
        <f>_xlfn.CONCAT("(",FIXED(VLOOKUP($L53,outHM!$B:O,3,0),4),")")</f>
        <v>(0.0225)</v>
      </c>
    </row>
    <row r="55" spans="2:12" x14ac:dyDescent="0.25">
      <c r="B55" s="109" t="s">
        <v>642</v>
      </c>
      <c r="C55" s="15" t="str">
        <f>_xlfn.CONCAT(FIXED(VLOOKUP($L55,outW!$B:N,2,0),4)," ",VLOOKUP($L55,outW!$B:$Z,15,0))</f>
        <v xml:space="preserve">0.0317 </v>
      </c>
      <c r="D55" s="28" t="str">
        <f>_xlfn.CONCAT(FIXED(VLOOKUP($L55,outWF!$B:O,2,0),4)," ",VLOOKUP($L55,outWF!$B:$Z,15,0))</f>
        <v xml:space="preserve">0.0287 </v>
      </c>
      <c r="E55" s="28" t="str">
        <f>_xlfn.CONCAT(FIXED(VLOOKUP($L55,outWM!$B:P,2,0),4)," ",VLOOKUP($L55,outWM!$B:$Z,15,0))</f>
        <v xml:space="preserve">0.0375 </v>
      </c>
      <c r="F55" s="15" t="str">
        <f>_xlfn.CONCAT(FIXED(VLOOKUP($L55,outB!$B:Q,2,0),4)," ",VLOOKUP($L55,outB!$B:$Z,15,0))</f>
        <v xml:space="preserve">-0.0132 </v>
      </c>
      <c r="G55" s="28" t="str">
        <f>_xlfn.CONCAT(FIXED(VLOOKUP($L55,outBF!$B:R,2,0),4)," ",VLOOKUP($L55,outBF!$B:$Z,15,0))</f>
        <v xml:space="preserve">0.0261 </v>
      </c>
      <c r="H55" s="28" t="str">
        <f>_xlfn.CONCAT(FIXED(VLOOKUP($L55,outBM!$B:S,2,0),4)," ",VLOOKUP($L55,outBM!$B:$Z,15,0))</f>
        <v xml:space="preserve">-0.0847 </v>
      </c>
      <c r="I55" s="15" t="str">
        <f>_xlfn.CONCAT(FIXED(VLOOKUP($L55,outH!$B:T,2,0),4)," ",VLOOKUP($L55,outH!$B:$Z,15,0))</f>
        <v xml:space="preserve">0.0585 </v>
      </c>
      <c r="J55" s="28" t="str">
        <f>_xlfn.CONCAT(FIXED(VLOOKUP($L55,outHF!$B:U,2,0),4)," ",VLOOKUP($L55,outHF!$B:$Z,15,0))</f>
        <v xml:space="preserve">0.1096 </v>
      </c>
      <c r="K55" s="28" t="str">
        <f>_xlfn.CONCAT(FIXED(VLOOKUP($L55,outHM!$B:V,2,0),4)," ",VLOOKUP($L55,outHM!$B:$Z,15,0))</f>
        <v xml:space="preserve">0.0160 </v>
      </c>
      <c r="L55" s="11" t="s">
        <v>44</v>
      </c>
    </row>
    <row r="56" spans="2:12" x14ac:dyDescent="0.25">
      <c r="B56" s="110"/>
      <c r="C56" s="13" t="str">
        <f>_xlfn.CONCAT("(",FIXED(VLOOKUP($L55,outW!$B:G,3,0),4),")")</f>
        <v>(0.0235)</v>
      </c>
      <c r="D56" s="29" t="str">
        <f>_xlfn.CONCAT("(",FIXED(VLOOKUP($L55,outWF!$B:H,3,0),4),")")</f>
        <v>(0.0341)</v>
      </c>
      <c r="E56" s="29" t="str">
        <f>_xlfn.CONCAT("(",FIXED(VLOOKUP($L55,outWM!$B:I,3,0),4),")")</f>
        <v>(0.0335)</v>
      </c>
      <c r="F56" s="13" t="str">
        <f>_xlfn.CONCAT("(",FIXED(VLOOKUP($L55,outB!$B:J,3,0),4),")")</f>
        <v>(0.0336)</v>
      </c>
      <c r="G56" s="29" t="str">
        <f>_xlfn.CONCAT("(",FIXED(VLOOKUP($L55,outBF!$B:K,3,0),4),")")</f>
        <v>(0.0445)</v>
      </c>
      <c r="H56" s="29" t="str">
        <f>_xlfn.CONCAT("(",FIXED(VLOOKUP($L55,outBM!$B:L,3,0),4),")")</f>
        <v>(0.0543)</v>
      </c>
      <c r="I56" s="13" t="str">
        <f>_xlfn.CONCAT("(",FIXED(VLOOKUP($L55,outH!$B:M,3,0),4),")")</f>
        <v>(0.0502)</v>
      </c>
      <c r="J56" s="29" t="str">
        <f>_xlfn.CONCAT("(",FIXED(VLOOKUP($L55,outHF!$B:N,3,0),4),")")</f>
        <v>(0.0838)</v>
      </c>
      <c r="K56" s="29" t="str">
        <f>_xlfn.CONCAT("(",FIXED(VLOOKUP($L55,outHM!$B:O,3,0),4),")")</f>
        <v>(0.0666)</v>
      </c>
    </row>
    <row r="57" spans="2:12" x14ac:dyDescent="0.25">
      <c r="B57" s="109" t="s">
        <v>149</v>
      </c>
      <c r="C57" s="15" t="str">
        <f>_xlfn.CONCAT(FIXED(VLOOKUP($L57,outW!$B:N,2,0),4)," ",VLOOKUP($L57,outW!$B:$Z,15,0))</f>
        <v xml:space="preserve">-0.2121 </v>
      </c>
      <c r="D57" s="28" t="str">
        <f>_xlfn.CONCAT(FIXED(VLOOKUP($L57,outWF!$B:O,2,0),4)," ",VLOOKUP($L57,outWF!$B:$Z,15,0))</f>
        <v xml:space="preserve">-0.4259 </v>
      </c>
      <c r="E57" s="28" t="str">
        <f>_xlfn.CONCAT(FIXED(VLOOKUP($L57,outWM!$B:P,2,0),4)," ",VLOOKUP($L57,outWM!$B:$Z,15,0))</f>
        <v xml:space="preserve">-0.2274 </v>
      </c>
      <c r="F57" s="15" t="str">
        <f>_xlfn.CONCAT(FIXED(VLOOKUP($L57,outB!$B:Q,2,0),4)," ",VLOOKUP($L57,outB!$B:$Z,15,0))</f>
        <v xml:space="preserve">-0.2033 </v>
      </c>
      <c r="G57" s="28" t="str">
        <f>_xlfn.CONCAT(FIXED(VLOOKUP($L57,outBF!$B:R,2,0),4)," ",VLOOKUP($L57,outBF!$B:$Z,15,0))</f>
        <v xml:space="preserve">-0.0356 </v>
      </c>
      <c r="H57" s="28" t="str">
        <f>_xlfn.CONCAT(FIXED(VLOOKUP($L57,outBM!$B:S,2,0),4)," ",VLOOKUP($L57,outBM!$B:$Z,15,0))</f>
        <v xml:space="preserve">-0.0357 </v>
      </c>
      <c r="I57" s="15" t="str">
        <f>_xlfn.CONCAT(FIXED(VLOOKUP($L57,outH!$B:T,2,0),4)," ",VLOOKUP($L57,outH!$B:$Z,15,0))</f>
        <v>1.1819 *</v>
      </c>
      <c r="J57" s="28" t="str">
        <f>_xlfn.CONCAT(FIXED(VLOOKUP($L57,outHF!$B:U,2,0),4)," ",VLOOKUP($L57,outHF!$B:$Z,15,0))</f>
        <v>4.2438 ***</v>
      </c>
      <c r="K57" s="28" t="str">
        <f>_xlfn.CONCAT(FIXED(VLOOKUP($L57,outHM!$B:V,2,0),4)," ",VLOOKUP($L57,outHM!$B:$Z,15,0))</f>
        <v xml:space="preserve">0.6473 </v>
      </c>
      <c r="L57" s="11" t="s">
        <v>148</v>
      </c>
    </row>
    <row r="58" spans="2:12" x14ac:dyDescent="0.25">
      <c r="B58" s="110"/>
      <c r="C58" s="13" t="str">
        <f>_xlfn.CONCAT("(",FIXED(VLOOKUP($L57,outW!$B:G,3,0),4),")")</f>
        <v>(0.3245)</v>
      </c>
      <c r="D58" s="29" t="str">
        <f>_xlfn.CONCAT("(",FIXED(VLOOKUP($L57,outWF!$B:H,3,0),4),")")</f>
        <v>(0.6404)</v>
      </c>
      <c r="E58" s="29" t="str">
        <f>_xlfn.CONCAT("(",FIXED(VLOOKUP($L57,outWM!$B:I,3,0),4),")")</f>
        <v>(0.3962)</v>
      </c>
      <c r="F58" s="13" t="str">
        <f>_xlfn.CONCAT("(",FIXED(VLOOKUP($L57,outB!$B:J,3,0),4),")")</f>
        <v>(0.4508)</v>
      </c>
      <c r="G58" s="29" t="str">
        <f>_xlfn.CONCAT("(",FIXED(VLOOKUP($L57,outBF!$B:K,3,0),4),")")</f>
        <v>(0.8184)</v>
      </c>
      <c r="H58" s="29" t="str">
        <f>_xlfn.CONCAT("(",FIXED(VLOOKUP($L57,outBM!$B:L,3,0),4),")")</f>
        <v>(0.5661)</v>
      </c>
      <c r="I58" s="13" t="str">
        <f>_xlfn.CONCAT("(",FIXED(VLOOKUP($L57,outH!$B:M,3,0),4),")")</f>
        <v>(0.5103)</v>
      </c>
      <c r="J58" s="29" t="str">
        <f>_xlfn.CONCAT("(",FIXED(VLOOKUP($L57,outHF!$B:N,3,0),4),")")</f>
        <v>(1.1971)</v>
      </c>
      <c r="K58" s="29" t="str">
        <f>_xlfn.CONCAT("(",FIXED(VLOOKUP($L57,outHM!$B:O,3,0),4),")")</f>
        <v>(0.6128)</v>
      </c>
    </row>
    <row r="59" spans="2:12" x14ac:dyDescent="0.25">
      <c r="B59" s="109" t="s">
        <v>135</v>
      </c>
      <c r="C59" s="15" t="str">
        <f>_xlfn.CONCAT(FIXED(VLOOKUP($L59,outW!$B:N,2,0),4)," ",VLOOKUP($L59,outW!$B:$Z,15,0))</f>
        <v xml:space="preserve">0.4046 </v>
      </c>
      <c r="D59" s="28" t="str">
        <f>_xlfn.CONCAT(FIXED(VLOOKUP($L59,outWF!$B:O,2,0),4)," ",VLOOKUP($L59,outWF!$B:$Z,15,0))</f>
        <v xml:space="preserve">-0.0570 </v>
      </c>
      <c r="E59" s="28" t="str">
        <f>_xlfn.CONCAT(FIXED(VLOOKUP($L59,outWM!$B:P,2,0),4)," ",VLOOKUP($L59,outWM!$B:$Z,15,0))</f>
        <v xml:space="preserve">0.4077 </v>
      </c>
      <c r="F59" s="15" t="str">
        <f>_xlfn.CONCAT(FIXED(VLOOKUP($L59,outB!$B:Q,2,0),4)," ",VLOOKUP($L59,outB!$B:$Z,15,0))</f>
        <v xml:space="preserve">-0.3394 </v>
      </c>
      <c r="G59" s="28" t="str">
        <f>_xlfn.CONCAT(FIXED(VLOOKUP($L59,outBF!$B:R,2,0),4)," ",VLOOKUP($L59,outBF!$B:$Z,15,0))</f>
        <v xml:space="preserve">-0.0766 </v>
      </c>
      <c r="H59" s="28" t="str">
        <f>_xlfn.CONCAT(FIXED(VLOOKUP($L59,outBM!$B:S,2,0),4)," ",VLOOKUP($L59,outBM!$B:$Z,15,0))</f>
        <v xml:space="preserve">-0.3714 </v>
      </c>
      <c r="I59" s="15" t="str">
        <f>_xlfn.CONCAT(FIXED(VLOOKUP($L59,outH!$B:T,2,0),4)," ",VLOOKUP($L59,outH!$B:$Z,15,0))</f>
        <v>1.8346 **</v>
      </c>
      <c r="J59" s="28" t="str">
        <f>_xlfn.CONCAT(FIXED(VLOOKUP($L59,outHF!$B:U,2,0),4)," ",VLOOKUP($L59,outHF!$B:$Z,15,0))</f>
        <v>3.9470 **</v>
      </c>
      <c r="K59" s="28" t="str">
        <f>_xlfn.CONCAT(FIXED(VLOOKUP($L59,outHM!$B:V,2,0),4)," ",VLOOKUP($L59,outHM!$B:$Z,15,0))</f>
        <v>1.7156 *</v>
      </c>
      <c r="L59" s="11" t="s">
        <v>45</v>
      </c>
    </row>
    <row r="60" spans="2:12" x14ac:dyDescent="0.25">
      <c r="B60" s="110"/>
      <c r="C60" s="13" t="str">
        <f>_xlfn.CONCAT("(",FIXED(VLOOKUP($L59,outW!$B:G,3,0),4),")")</f>
        <v>(0.4250)</v>
      </c>
      <c r="D60" s="29" t="str">
        <f>_xlfn.CONCAT("(",FIXED(VLOOKUP($L59,outWF!$B:H,3,0),4),")")</f>
        <v>(0.7297)</v>
      </c>
      <c r="E60" s="29" t="str">
        <f>_xlfn.CONCAT("(",FIXED(VLOOKUP($L59,outWM!$B:I,3,0),4),")")</f>
        <v>(0.5948)</v>
      </c>
      <c r="F60" s="13" t="str">
        <f>_xlfn.CONCAT("(",FIXED(VLOOKUP($L59,outB!$B:J,3,0),4),")")</f>
        <v>(0.5121)</v>
      </c>
      <c r="G60" s="29" t="str">
        <f>_xlfn.CONCAT("(",FIXED(VLOOKUP($L59,outBF!$B:K,3,0),4),")")</f>
        <v>(0.9506)</v>
      </c>
      <c r="H60" s="29" t="str">
        <f>_xlfn.CONCAT("(",FIXED(VLOOKUP($L59,outBM!$B:L,3,0),4),")")</f>
        <v>(0.6144)</v>
      </c>
      <c r="I60" s="13" t="str">
        <f>_xlfn.CONCAT("(",FIXED(VLOOKUP($L59,outH!$B:M,3,0),4),")")</f>
        <v>(0.5871)</v>
      </c>
      <c r="J60" s="29" t="str">
        <f>_xlfn.CONCAT("(",FIXED(VLOOKUP($L59,outHF!$B:N,3,0),4),")")</f>
        <v>(1.3468)</v>
      </c>
      <c r="K60" s="29" t="str">
        <f>_xlfn.CONCAT("(",FIXED(VLOOKUP($L59,outHM!$B:O,3,0),4),")")</f>
        <v>(0.6965)</v>
      </c>
    </row>
    <row r="61" spans="2:12" x14ac:dyDescent="0.25">
      <c r="B61" s="109" t="s">
        <v>136</v>
      </c>
      <c r="C61" s="15" t="str">
        <f>_xlfn.CONCAT(FIXED(VLOOKUP($L61,outW!$B:N,2,0),4)," ",VLOOKUP($L61,outW!$B:$Z,15,0))</f>
        <v xml:space="preserve">-0.0750 </v>
      </c>
      <c r="D61" s="28" t="str">
        <f>_xlfn.CONCAT(FIXED(VLOOKUP($L61,outWF!$B:O,2,0),4)," ",VLOOKUP($L61,outWF!$B:$Z,15,0))</f>
        <v xml:space="preserve">-0.6936 </v>
      </c>
      <c r="E61" s="28" t="str">
        <f>_xlfn.CONCAT(FIXED(VLOOKUP($L61,outWM!$B:P,2,0),4)," ",VLOOKUP($L61,outWM!$B:$Z,15,0))</f>
        <v xml:space="preserve">0.1952 </v>
      </c>
      <c r="F61" s="15" t="str">
        <f>_xlfn.CONCAT(FIXED(VLOOKUP($L61,outB!$B:Q,2,0),4)," ",VLOOKUP($L61,outB!$B:$Z,15,0))</f>
        <v xml:space="preserve">-0.2498 </v>
      </c>
      <c r="G61" s="28" t="str">
        <f>_xlfn.CONCAT(FIXED(VLOOKUP($L61,outBF!$B:R,2,0),4)," ",VLOOKUP($L61,outBF!$B:$Z,15,0))</f>
        <v xml:space="preserve">0.1332 </v>
      </c>
      <c r="H61" s="28" t="str">
        <f>_xlfn.CONCAT(FIXED(VLOOKUP($L61,outBM!$B:S,2,0),4)," ",VLOOKUP($L61,outBM!$B:$Z,15,0))</f>
        <v xml:space="preserve">-0.4128 </v>
      </c>
      <c r="I61" s="15" t="str">
        <f>_xlfn.CONCAT(FIXED(VLOOKUP($L61,outH!$B:T,2,0),4)," ",VLOOKUP($L61,outH!$B:$Z,15,0))</f>
        <v>1.0532 *</v>
      </c>
      <c r="J61" s="28" t="str">
        <f>_xlfn.CONCAT(FIXED(VLOOKUP($L61,outHF!$B:U,2,0),4)," ",VLOOKUP($L61,outHF!$B:$Z,15,0))</f>
        <v>3.2389 **</v>
      </c>
      <c r="K61" s="28" t="str">
        <f>_xlfn.CONCAT(FIXED(VLOOKUP($L61,outHM!$B:V,2,0),4)," ",VLOOKUP($L61,outHM!$B:$Z,15,0))</f>
        <v xml:space="preserve">0.9347 </v>
      </c>
      <c r="L61" s="11" t="s">
        <v>132</v>
      </c>
    </row>
    <row r="62" spans="2:12" x14ac:dyDescent="0.25">
      <c r="B62" s="110"/>
      <c r="C62" s="13" t="str">
        <f>_xlfn.CONCAT("(",FIXED(VLOOKUP($L61,outW!$B:G,3,0),4),")")</f>
        <v>(0.3178)</v>
      </c>
      <c r="D62" s="29" t="str">
        <f>_xlfn.CONCAT("(",FIXED(VLOOKUP($L61,outWF!$B:H,3,0),4),")")</f>
        <v>(0.6567)</v>
      </c>
      <c r="E62" s="29" t="str">
        <f>_xlfn.CONCAT("(",FIXED(VLOOKUP($L61,outWM!$B:I,3,0),4),")")</f>
        <v>(0.3662)</v>
      </c>
      <c r="F62" s="13" t="str">
        <f>_xlfn.CONCAT("(",FIXED(VLOOKUP($L61,outB!$B:J,3,0),4),")")</f>
        <v>(0.4234)</v>
      </c>
      <c r="G62" s="29" t="str">
        <f>_xlfn.CONCAT("(",FIXED(VLOOKUP($L61,outBF!$B:K,3,0),4),")")</f>
        <v>(0.7912)</v>
      </c>
      <c r="H62" s="29" t="str">
        <f>_xlfn.CONCAT("(",FIXED(VLOOKUP($L61,outBM!$B:L,3,0),4),")")</f>
        <v>(0.5104)</v>
      </c>
      <c r="I62" s="13" t="str">
        <f>_xlfn.CONCAT("(",FIXED(VLOOKUP($L61,outH!$B:M,3,0),4),")")</f>
        <v>(0.4766)</v>
      </c>
      <c r="J62" s="29" t="str">
        <f>_xlfn.CONCAT("(",FIXED(VLOOKUP($L61,outHF!$B:N,3,0),4),")")</f>
        <v>(1.1535)</v>
      </c>
      <c r="K62" s="29" t="str">
        <f>_xlfn.CONCAT("(",FIXED(VLOOKUP($L61,outHM!$B:O,3,0),4),")")</f>
        <v>(0.5713)</v>
      </c>
    </row>
    <row r="63" spans="2:12" x14ac:dyDescent="0.25">
      <c r="B63" s="109" t="s">
        <v>137</v>
      </c>
      <c r="C63" s="15" t="str">
        <f>_xlfn.CONCAT(FIXED(VLOOKUP($L63,outW!$B:N,2,0),4)," ",VLOOKUP($L63,outW!$B:$Z,15,0))</f>
        <v xml:space="preserve">-0.0713 </v>
      </c>
      <c r="D63" s="28" t="str">
        <f>_xlfn.CONCAT(FIXED(VLOOKUP($L63,outWF!$B:O,2,0),4)," ",VLOOKUP($L63,outWF!$B:$Z,15,0))</f>
        <v xml:space="preserve">-0.3836 </v>
      </c>
      <c r="E63" s="28" t="str">
        <f>_xlfn.CONCAT(FIXED(VLOOKUP($L63,outWM!$B:P,2,0),4)," ",VLOOKUP($L63,outWM!$B:$Z,15,0))</f>
        <v xml:space="preserve">0.0390 </v>
      </c>
      <c r="F63" s="15" t="str">
        <f>_xlfn.CONCAT(FIXED(VLOOKUP($L63,outB!$B:Q,2,0),4)," ",VLOOKUP($L63,outB!$B:$Z,15,0))</f>
        <v xml:space="preserve">0.0340 </v>
      </c>
      <c r="G63" s="28" t="str">
        <f>_xlfn.CONCAT(FIXED(VLOOKUP($L63,outBF!$B:R,2,0),4)," ",VLOOKUP($L63,outBF!$B:$Z,15,0))</f>
        <v xml:space="preserve">0.4191 </v>
      </c>
      <c r="H63" s="28" t="str">
        <f>_xlfn.CONCAT(FIXED(VLOOKUP($L63,outBM!$B:S,2,0),4)," ",VLOOKUP($L63,outBM!$B:$Z,15,0))</f>
        <v xml:space="preserve">-0.1477 </v>
      </c>
      <c r="I63" s="15" t="str">
        <f>_xlfn.CONCAT(FIXED(VLOOKUP($L63,outH!$B:T,2,0),4)," ",VLOOKUP($L63,outH!$B:$Z,15,0))</f>
        <v>0.9860 *</v>
      </c>
      <c r="J63" s="28" t="str">
        <f>_xlfn.CONCAT(FIXED(VLOOKUP($L63,outHF!$B:U,2,0),4)," ",VLOOKUP($L63,outHF!$B:$Z,15,0))</f>
        <v>3.7237 **</v>
      </c>
      <c r="K63" s="28" t="str">
        <f>_xlfn.CONCAT(FIXED(VLOOKUP($L63,outHM!$B:V,2,0),4)," ",VLOOKUP($L63,outHM!$B:$Z,15,0))</f>
        <v xml:space="preserve">0.4769 </v>
      </c>
      <c r="L63" s="11" t="s">
        <v>133</v>
      </c>
    </row>
    <row r="64" spans="2:12" x14ac:dyDescent="0.25">
      <c r="B64" s="110"/>
      <c r="C64" s="13" t="str">
        <f>_xlfn.CONCAT("(",FIXED(VLOOKUP($L63,outW!$B:G,3,0),4),")")</f>
        <v>(0.3132)</v>
      </c>
      <c r="D64" s="29" t="str">
        <f>_xlfn.CONCAT("(",FIXED(VLOOKUP($L63,outWF!$B:H,3,0),4),")")</f>
        <v>(0.6402)</v>
      </c>
      <c r="E64" s="29" t="str">
        <f>_xlfn.CONCAT("(",FIXED(VLOOKUP($L63,outWM!$B:I,3,0),4),")")</f>
        <v>(0.3646)</v>
      </c>
      <c r="F64" s="13" t="str">
        <f>_xlfn.CONCAT("(",FIXED(VLOOKUP($L63,outB!$B:J,3,0),4),")")</f>
        <v>(0.4120)</v>
      </c>
      <c r="G64" s="29" t="str">
        <f>_xlfn.CONCAT("(",FIXED(VLOOKUP($L63,outBF!$B:K,3,0),4),")")</f>
        <v>(0.7867)</v>
      </c>
      <c r="H64" s="29" t="str">
        <f>_xlfn.CONCAT("(",FIXED(VLOOKUP($L63,outBM!$B:L,3,0),4),")")</f>
        <v>(0.4873)</v>
      </c>
      <c r="I64" s="13" t="str">
        <f>_xlfn.CONCAT("(",FIXED(VLOOKUP($L63,outH!$B:M,3,0),4),")")</f>
        <v>(0.4805)</v>
      </c>
      <c r="J64" s="29" t="str">
        <f>_xlfn.CONCAT("(",FIXED(VLOOKUP($L63,outHF!$B:N,3,0),4),")")</f>
        <v>(1.1803)</v>
      </c>
      <c r="K64" s="29" t="str">
        <f>_xlfn.CONCAT("(",FIXED(VLOOKUP($L63,outHM!$B:O,3,0),4),")")</f>
        <v>(0.5655)</v>
      </c>
    </row>
    <row r="65" spans="2:12" x14ac:dyDescent="0.25">
      <c r="B65" s="109" t="s">
        <v>139</v>
      </c>
      <c r="C65" s="15" t="str">
        <f>_xlfn.CONCAT(FIXED(VLOOKUP($L65,outW!$B:N,2,0),4)," ",VLOOKUP($L65,outW!$B:$Z,15,0))</f>
        <v xml:space="preserve">-0.1395 </v>
      </c>
      <c r="D65" s="28" t="str">
        <f>_xlfn.CONCAT(FIXED(VLOOKUP($L65,outWF!$B:O,2,0),4)," ",VLOOKUP($L65,outWF!$B:$Z,15,0))</f>
        <v xml:space="preserve">-0.5647 </v>
      </c>
      <c r="E65" s="28" t="str">
        <f>_xlfn.CONCAT(FIXED(VLOOKUP($L65,outWM!$B:P,2,0),4)," ",VLOOKUP($L65,outWM!$B:$Z,15,0))</f>
        <v xml:space="preserve">0.1172 </v>
      </c>
      <c r="F65" s="15" t="str">
        <f>_xlfn.CONCAT(FIXED(VLOOKUP($L65,outB!$B:Q,2,0),4)," ",VLOOKUP($L65,outB!$B:$Z,15,0))</f>
        <v xml:space="preserve">0.0857 </v>
      </c>
      <c r="G65" s="28" t="str">
        <f>_xlfn.CONCAT(FIXED(VLOOKUP($L65,outBF!$B:R,2,0),4)," ",VLOOKUP($L65,outBF!$B:$Z,15,0))</f>
        <v xml:space="preserve">0.6982 </v>
      </c>
      <c r="H65" s="28" t="str">
        <f>_xlfn.CONCAT(FIXED(VLOOKUP($L65,outBM!$B:S,2,0),4)," ",VLOOKUP($L65,outBM!$B:$Z,15,0))</f>
        <v xml:space="preserve">-0.2493 </v>
      </c>
      <c r="I65" s="15" t="str">
        <f>_xlfn.CONCAT(FIXED(VLOOKUP($L65,outH!$B:T,2,0),4)," ",VLOOKUP($L65,outH!$B:$Z,15,0))</f>
        <v>1.5144 ***</v>
      </c>
      <c r="J65" s="28" t="str">
        <f>_xlfn.CONCAT(FIXED(VLOOKUP($L65,outHF!$B:U,2,0),4)," ",VLOOKUP($L65,outHF!$B:$Z,15,0))</f>
        <v>3.9615 ***</v>
      </c>
      <c r="K65" s="28" t="str">
        <f>_xlfn.CONCAT(FIXED(VLOOKUP($L65,outHM!$B:V,2,0),4)," ",VLOOKUP($L65,outHM!$B:$Z,15,0))</f>
        <v>1.3190 *</v>
      </c>
      <c r="L65" s="11" t="s">
        <v>46</v>
      </c>
    </row>
    <row r="66" spans="2:12" x14ac:dyDescent="0.25">
      <c r="B66" s="110"/>
      <c r="C66" s="13" t="str">
        <f>_xlfn.CONCAT("(",FIXED(VLOOKUP($L65,outW!$B:G,3,0),4),")")</f>
        <v>(0.3070)</v>
      </c>
      <c r="D66" s="29" t="str">
        <f>_xlfn.CONCAT("(",FIXED(VLOOKUP($L65,outWF!$B:H,3,0),4),")")</f>
        <v>(0.6270)</v>
      </c>
      <c r="E66" s="29" t="str">
        <f>_xlfn.CONCAT("(",FIXED(VLOOKUP($L65,outWM!$B:I,3,0),4),")")</f>
        <v>(0.3603)</v>
      </c>
      <c r="F66" s="13" t="str">
        <f>_xlfn.CONCAT("(",FIXED(VLOOKUP($L65,outB!$B:J,3,0),4),")")</f>
        <v>(0.4195)</v>
      </c>
      <c r="G66" s="29" t="str">
        <f>_xlfn.CONCAT("(",FIXED(VLOOKUP($L65,outBF!$B:K,3,0),4),")")</f>
        <v>(0.7865)</v>
      </c>
      <c r="H66" s="29" t="str">
        <f>_xlfn.CONCAT("(",FIXED(VLOOKUP($L65,outBM!$B:L,3,0),4),")")</f>
        <v>(0.5046)</v>
      </c>
      <c r="I66" s="13" t="str">
        <f>_xlfn.CONCAT("(",FIXED(VLOOKUP($L65,outH!$B:M,3,0),4),")")</f>
        <v>(0.4522)</v>
      </c>
      <c r="J66" s="29" t="str">
        <f>_xlfn.CONCAT("(",FIXED(VLOOKUP($L65,outHF!$B:N,3,0),4),")")</f>
        <v>(1.1387)</v>
      </c>
      <c r="K66" s="29" t="str">
        <f>_xlfn.CONCAT("(",FIXED(VLOOKUP($L65,outHM!$B:O,3,0),4),")")</f>
        <v>(0.5391)</v>
      </c>
    </row>
    <row r="67" spans="2:12" x14ac:dyDescent="0.25">
      <c r="B67" s="109" t="s">
        <v>138</v>
      </c>
      <c r="C67" s="15" t="str">
        <f>_xlfn.CONCAT(FIXED(VLOOKUP($L67,outW!$B:N,2,0),4)," ",VLOOKUP($L67,outW!$B:$Z,15,0))</f>
        <v xml:space="preserve">0.2321 </v>
      </c>
      <c r="D67" s="28" t="str">
        <f>_xlfn.CONCAT(FIXED(VLOOKUP($L67,outWF!$B:O,2,0),4)," ",VLOOKUP($L67,outWF!$B:$Z,15,0))</f>
        <v xml:space="preserve">-0.1550 </v>
      </c>
      <c r="E67" s="28" t="str">
        <f>_xlfn.CONCAT(FIXED(VLOOKUP($L67,outWM!$B:P,2,0),4)," ",VLOOKUP($L67,outWM!$B:$Z,15,0))</f>
        <v xml:space="preserve">0.3974 </v>
      </c>
      <c r="F67" s="15" t="str">
        <f>_xlfn.CONCAT(FIXED(VLOOKUP($L67,outB!$B:Q,2,0),4)," ",VLOOKUP($L67,outB!$B:$Z,15,0))</f>
        <v xml:space="preserve">0.2093 </v>
      </c>
      <c r="G67" s="28" t="str">
        <f>_xlfn.CONCAT(FIXED(VLOOKUP($L67,outBF!$B:R,2,0),4)," ",VLOOKUP($L67,outBF!$B:$Z,15,0))</f>
        <v xml:space="preserve">0.5824 </v>
      </c>
      <c r="H67" s="28" t="str">
        <f>_xlfn.CONCAT(FIXED(VLOOKUP($L67,outBM!$B:S,2,0),4)," ",VLOOKUP($L67,outBM!$B:$Z,15,0))</f>
        <v xml:space="preserve">0.0650 </v>
      </c>
      <c r="I67" s="15" t="str">
        <f>_xlfn.CONCAT(FIXED(VLOOKUP($L67,outH!$B:T,2,0),4)," ",VLOOKUP($L67,outH!$B:$Z,15,0))</f>
        <v>1.4735 ***</v>
      </c>
      <c r="J67" s="28" t="str">
        <f>_xlfn.CONCAT(FIXED(VLOOKUP($L67,outHF!$B:U,2,0),4)," ",VLOOKUP($L67,outHF!$B:$Z,15,0))</f>
        <v>3.9507 ***</v>
      </c>
      <c r="K67" s="28" t="str">
        <f>_xlfn.CONCAT(FIXED(VLOOKUP($L67,outHM!$B:V,2,0),4)," ",VLOOKUP($L67,outHM!$B:$Z,15,0))</f>
        <v>1.2413 *</v>
      </c>
      <c r="L67" s="11" t="s">
        <v>134</v>
      </c>
    </row>
    <row r="68" spans="2:12" x14ac:dyDescent="0.25">
      <c r="B68" s="110"/>
      <c r="C68" s="13" t="str">
        <f>_xlfn.CONCAT("(",FIXED(VLOOKUP($L67,outW!$B:G,3,0),4),")")</f>
        <v>(0.2915)</v>
      </c>
      <c r="D68" s="29" t="str">
        <f>_xlfn.CONCAT("(",FIXED(VLOOKUP($L67,outWF!$B:H,3,0),4),")")</f>
        <v>(0.6102)</v>
      </c>
      <c r="E68" s="29" t="str">
        <f>_xlfn.CONCAT("(",FIXED(VLOOKUP($L67,outWM!$B:I,3,0),4),")")</f>
        <v>(0.3355)</v>
      </c>
      <c r="F68" s="13" t="str">
        <f>_xlfn.CONCAT("(",FIXED(VLOOKUP($L67,outB!$B:J,3,0),4),")")</f>
        <v>(0.4024)</v>
      </c>
      <c r="G68" s="29" t="str">
        <f>_xlfn.CONCAT("(",FIXED(VLOOKUP($L67,outBF!$B:K,3,0),4),")")</f>
        <v>(0.7678)</v>
      </c>
      <c r="H68" s="29" t="str">
        <f>_xlfn.CONCAT("(",FIXED(VLOOKUP($L67,outBM!$B:L,3,0),4),")")</f>
        <v>(0.4759)</v>
      </c>
      <c r="I68" s="13" t="str">
        <f>_xlfn.CONCAT("(",FIXED(VLOOKUP($L67,outH!$B:M,3,0),4),")")</f>
        <v>(0.4237)</v>
      </c>
      <c r="J68" s="29" t="str">
        <f>_xlfn.CONCAT("(",FIXED(VLOOKUP($L67,outHF!$B:N,3,0),4),")")</f>
        <v>(1.1123)</v>
      </c>
      <c r="K68" s="29" t="str">
        <f>_xlfn.CONCAT("(",FIXED(VLOOKUP($L67,outHM!$B:O,3,0),4),")")</f>
        <v>(0.4914)</v>
      </c>
    </row>
    <row r="69" spans="2:12" x14ac:dyDescent="0.25">
      <c r="B69" s="109" t="s">
        <v>106</v>
      </c>
      <c r="C69" s="15" t="str">
        <f>_xlfn.CONCAT(FIXED(VLOOKUP($L69,outW!$B:N,2,0),4)," ",VLOOKUP($L69,outW!$B:$Z,15,0))</f>
        <v xml:space="preserve">-0.1396 </v>
      </c>
      <c r="D69" s="28" t="str">
        <f>_xlfn.CONCAT(FIXED(VLOOKUP($L69,outWF!$B:O,2,0),4)," ",VLOOKUP($L69,outWF!$B:$Z,15,0))</f>
        <v xml:space="preserve">-0.2853 </v>
      </c>
      <c r="E69" s="28" t="str">
        <f>_xlfn.CONCAT(FIXED(VLOOKUP($L69,outWM!$B:P,2,0),4)," ",VLOOKUP($L69,outWM!$B:$Z,15,0))</f>
        <v xml:space="preserve">-0.0962 </v>
      </c>
      <c r="F69" s="15" t="str">
        <f>_xlfn.CONCAT(FIXED(VLOOKUP($L69,outB!$B:Q,2,0),4)," ",VLOOKUP($L69,outB!$B:$Z,15,0))</f>
        <v xml:space="preserve">0.1047 </v>
      </c>
      <c r="G69" s="28" t="str">
        <f>_xlfn.CONCAT(FIXED(VLOOKUP($L69,outBF!$B:R,2,0),4)," ",VLOOKUP($L69,outBF!$B:$Z,15,0))</f>
        <v>0.2917 ^</v>
      </c>
      <c r="H69" s="28" t="str">
        <f>_xlfn.CONCAT(FIXED(VLOOKUP($L69,outBM!$B:S,2,0),4)," ",VLOOKUP($L69,outBM!$B:$Z,15,0))</f>
        <v xml:space="preserve">-0.0860 </v>
      </c>
      <c r="I69" s="15" t="str">
        <f>_xlfn.CONCAT(FIXED(VLOOKUP($L69,outH!$B:T,2,0),4)," ",VLOOKUP($L69,outH!$B:$Z,15,0))</f>
        <v xml:space="preserve">0.1444 </v>
      </c>
      <c r="J69" s="28" t="str">
        <f>_xlfn.CONCAT(FIXED(VLOOKUP($L69,outHF!$B:U,2,0),4)," ",VLOOKUP($L69,outHF!$B:$Z,15,0))</f>
        <v xml:space="preserve">0.0429 </v>
      </c>
      <c r="K69" s="28" t="str">
        <f>_xlfn.CONCAT(FIXED(VLOOKUP($L69,outHM!$B:V,2,0),4)," ",VLOOKUP($L69,outHM!$B:$Z,15,0))</f>
        <v xml:space="preserve">0.0671 </v>
      </c>
      <c r="L69" s="11" t="s">
        <v>106</v>
      </c>
    </row>
    <row r="70" spans="2:12" x14ac:dyDescent="0.25">
      <c r="B70" s="110"/>
      <c r="C70" s="13" t="str">
        <f>_xlfn.CONCAT("(",FIXED(VLOOKUP($L69,outW!$B:G,3,0),4),")")</f>
        <v>(0.1056)</v>
      </c>
      <c r="D70" s="29" t="str">
        <f>_xlfn.CONCAT("(",FIXED(VLOOKUP($L69,outWF!$B:H,3,0),4),")")</f>
        <v>(0.1964)</v>
      </c>
      <c r="E70" s="29" t="str">
        <f>_xlfn.CONCAT("(",FIXED(VLOOKUP($L69,outWM!$B:I,3,0),4),")")</f>
        <v>(0.1272)</v>
      </c>
      <c r="F70" s="13" t="str">
        <f>_xlfn.CONCAT("(",FIXED(VLOOKUP($L69,outB!$B:J,3,0),4),")")</f>
        <v>(0.1098)</v>
      </c>
      <c r="G70" s="29" t="str">
        <f>_xlfn.CONCAT("(",FIXED(VLOOKUP($L69,outBF!$B:K,3,0),4),")")</f>
        <v>(0.1620)</v>
      </c>
      <c r="H70" s="29" t="str">
        <f>_xlfn.CONCAT("(",FIXED(VLOOKUP($L69,outBM!$B:L,3,0),4),")")</f>
        <v>(0.1517)</v>
      </c>
      <c r="I70" s="13" t="str">
        <f>_xlfn.CONCAT("(",FIXED(VLOOKUP($L69,outH!$B:M,3,0),4),")")</f>
        <v>(0.1568)</v>
      </c>
      <c r="J70" s="29" t="str">
        <f>_xlfn.CONCAT("(",FIXED(VLOOKUP($L69,outHF!$B:N,3,0),4),")")</f>
        <v>(0.2804)</v>
      </c>
      <c r="K70" s="29" t="str">
        <f>_xlfn.CONCAT("(",FIXED(VLOOKUP($L69,outHM!$B:O,3,0),4),")")</f>
        <v>(0.2040)</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174</v>
      </c>
      <c r="C73" s="48"/>
      <c r="D73" s="33"/>
      <c r="E73" s="49"/>
      <c r="F73" s="48"/>
      <c r="G73" s="33"/>
      <c r="H73" s="49"/>
      <c r="I73" s="48"/>
      <c r="J73" s="33"/>
      <c r="K73" s="33"/>
    </row>
    <row r="74" spans="2:12" ht="15.75" thickBot="1" x14ac:dyDescent="0.3">
      <c r="B74" s="53" t="s">
        <v>632</v>
      </c>
      <c r="C74" s="21"/>
      <c r="D74" s="51"/>
      <c r="E74" s="50"/>
      <c r="F74" s="21"/>
      <c r="G74" s="51"/>
      <c r="H74" s="50"/>
      <c r="I74" s="21"/>
      <c r="J74" s="51"/>
      <c r="K74" s="51"/>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H21"/>
  <sheetViews>
    <sheetView tabSelected="1" workbookViewId="0">
      <selection activeCell="H29" sqref="H29"/>
    </sheetView>
  </sheetViews>
  <sheetFormatPr defaultRowHeight="15" x14ac:dyDescent="0.25"/>
  <cols>
    <col min="1" max="2" width="9.140625" style="11"/>
    <col min="3" max="3" width="15.5703125" style="11" bestFit="1" customWidth="1"/>
    <col min="4" max="6" width="15.7109375" style="38" customWidth="1"/>
    <col min="7" max="16384" width="9.140625" style="11"/>
  </cols>
  <sheetData>
    <row r="1" spans="3:8" ht="15.75" x14ac:dyDescent="0.25">
      <c r="C1" s="124" t="s">
        <v>700</v>
      </c>
      <c r="D1" s="124"/>
      <c r="E1" s="124"/>
      <c r="F1" s="124"/>
      <c r="G1" s="124"/>
      <c r="H1" s="124"/>
    </row>
    <row r="2" spans="3:8" ht="15.75" x14ac:dyDescent="0.25">
      <c r="C2" s="129" t="s">
        <v>699</v>
      </c>
      <c r="D2" s="129"/>
      <c r="E2" s="129"/>
      <c r="F2" s="129"/>
      <c r="G2" s="129"/>
      <c r="H2" s="129"/>
    </row>
    <row r="3" spans="3:8" ht="16.5" thickBot="1" x14ac:dyDescent="0.3">
      <c r="C3" s="27"/>
      <c r="D3" s="65" t="s">
        <v>123</v>
      </c>
      <c r="E3" s="65" t="s">
        <v>0</v>
      </c>
      <c r="F3" s="65" t="s">
        <v>2</v>
      </c>
      <c r="G3" s="67"/>
      <c r="H3" s="27"/>
    </row>
    <row r="4" spans="3:8" x14ac:dyDescent="0.25">
      <c r="C4" s="127" t="s">
        <v>164</v>
      </c>
      <c r="D4" s="55" t="str">
        <f>_xlfn.CONCAT(FIXED(outW!$C$2,4),outW!$P$2)</f>
        <v>-0.0082</v>
      </c>
      <c r="E4" s="55" t="str">
        <f>_xlfn.CONCAT(FIXED(outW!$C$3,4),outW!$P$3)</f>
        <v>-0.0496</v>
      </c>
      <c r="F4" s="55" t="str">
        <f>_xlfn.CONCAT(FIXED(outW!$C$4,4),outW!$P$4)</f>
        <v>-0.0212</v>
      </c>
      <c r="G4" s="61" t="s">
        <v>696</v>
      </c>
      <c r="H4" s="54">
        <v>6745</v>
      </c>
    </row>
    <row r="5" spans="3:8" x14ac:dyDescent="0.25">
      <c r="C5" s="128"/>
      <c r="D5" s="56" t="str">
        <f>_xlfn.CONCAT("(",FIXED(outW!$D$2,4),")")</f>
        <v>(0.0813)</v>
      </c>
      <c r="E5" s="56" t="str">
        <f>_xlfn.CONCAT("(",FIXED(outW!$D$3,4),")")</f>
        <v>(0.0374)</v>
      </c>
      <c r="F5" s="56" t="str">
        <f>_xlfn.CONCAT("(",FIXED(outW!$D$4,4),")")</f>
        <v>(0.0446)</v>
      </c>
      <c r="G5" s="60" t="s">
        <v>697</v>
      </c>
      <c r="H5" s="12">
        <v>0.38950000000000001</v>
      </c>
    </row>
    <row r="6" spans="3:8" x14ac:dyDescent="0.25">
      <c r="C6" s="127" t="s">
        <v>165</v>
      </c>
      <c r="D6" s="55" t="str">
        <f>_xlfn.CONCAT(FIXED(outWF!$C$2,4),outWF!$P$2)</f>
        <v>0.1361</v>
      </c>
      <c r="E6" s="55" t="str">
        <f>_xlfn.CONCAT(FIXED(outWF!$C$3,4),outWF!$P$3)</f>
        <v>-0.0609</v>
      </c>
      <c r="F6" s="55" t="str">
        <f>_xlfn.CONCAT(FIXED(outWF!$C$4,4),outWF!$P$4)</f>
        <v>-0.1047^</v>
      </c>
      <c r="G6" s="61" t="s">
        <v>696</v>
      </c>
      <c r="H6" s="54">
        <v>3187</v>
      </c>
    </row>
    <row r="7" spans="3:8" x14ac:dyDescent="0.25">
      <c r="C7" s="127"/>
      <c r="D7" s="56" t="str">
        <f>_xlfn.CONCAT("(",FIXED(outWF!$D$2,4),")")</f>
        <v>(0.1065)</v>
      </c>
      <c r="E7" s="56" t="str">
        <f>_xlfn.CONCAT("(",FIXED(outWF!$D$3,4),")")</f>
        <v>(0.0584)</v>
      </c>
      <c r="F7" s="56" t="str">
        <f>_xlfn.CONCAT("(",FIXED(outWF!$D$4,4),")")</f>
        <v>(0.0614)</v>
      </c>
      <c r="G7" s="60" t="s">
        <v>697</v>
      </c>
      <c r="H7" s="12">
        <v>0.39700000000000002</v>
      </c>
    </row>
    <row r="8" spans="3:8" x14ac:dyDescent="0.25">
      <c r="C8" s="125" t="s">
        <v>166</v>
      </c>
      <c r="D8" s="55" t="str">
        <f>_xlfn.CONCAT(FIXED(outWM!$C$2,4),outWM!$P$2)</f>
        <v>-0.2031</v>
      </c>
      <c r="E8" s="55" t="str">
        <f>_xlfn.CONCAT(FIXED(outWM!$C$3,4),outWM!$P$3)</f>
        <v>-0.0140</v>
      </c>
      <c r="F8" s="55" t="str">
        <f>_xlfn.CONCAT(FIXED(outWM!$C$4,4),outWM!$P$4)</f>
        <v>0.0864</v>
      </c>
      <c r="G8" s="59" t="s">
        <v>696</v>
      </c>
      <c r="H8" s="63">
        <v>3558</v>
      </c>
    </row>
    <row r="9" spans="3:8" ht="15.75" thickBot="1" x14ac:dyDescent="0.3">
      <c r="C9" s="126"/>
      <c r="D9" s="56" t="str">
        <f>_xlfn.CONCAT("(",FIXED(outWM!$D$2,4),")")</f>
        <v>(0.1411)</v>
      </c>
      <c r="E9" s="56" t="str">
        <f>_xlfn.CONCAT("(",FIXED(outWM!$D$3,4),")")</f>
        <v>(0.0505)</v>
      </c>
      <c r="F9" s="56" t="str">
        <f>_xlfn.CONCAT("(",FIXED(outWM!$D$4,4),")")</f>
        <v>(0.0675)</v>
      </c>
      <c r="G9" s="64" t="s">
        <v>697</v>
      </c>
      <c r="H9" s="27">
        <v>0.38379999999999997</v>
      </c>
    </row>
    <row r="10" spans="3:8" x14ac:dyDescent="0.25">
      <c r="C10" s="127" t="s">
        <v>167</v>
      </c>
      <c r="D10" s="55" t="str">
        <f>_xlfn.CONCAT(FIXED(outB!$C$2,4),outB!$P$2)</f>
        <v>-0.1355</v>
      </c>
      <c r="E10" s="55" t="str">
        <f>_xlfn.CONCAT(FIXED(outB!$C$3,4),outB!$P$3)</f>
        <v>0.0336</v>
      </c>
      <c r="F10" s="55" t="str">
        <f>_xlfn.CONCAT(FIXED(outB!$C$4,4),outB!$P$4)</f>
        <v>-0.0932^</v>
      </c>
      <c r="G10" s="61" t="s">
        <v>696</v>
      </c>
      <c r="H10" s="54">
        <v>5553</v>
      </c>
    </row>
    <row r="11" spans="3:8" x14ac:dyDescent="0.25">
      <c r="C11" s="128"/>
      <c r="D11" s="56" t="str">
        <f>_xlfn.CONCAT("(",FIXED(outB!$D$2,4),")")</f>
        <v>(0.1228)</v>
      </c>
      <c r="E11" s="56" t="str">
        <f>_xlfn.CONCAT("(",FIXED(outB!$D$3,4),")")</f>
        <v>(0.0432)</v>
      </c>
      <c r="F11" s="56" t="str">
        <f>_xlfn.CONCAT("(",FIXED(outB!$D$4,4),")")</f>
        <v>(0.0517)</v>
      </c>
      <c r="G11" s="60" t="s">
        <v>697</v>
      </c>
      <c r="H11" s="12">
        <v>0.42249999999999999</v>
      </c>
    </row>
    <row r="12" spans="3:8" x14ac:dyDescent="0.25">
      <c r="C12" s="127" t="s">
        <v>168</v>
      </c>
      <c r="D12" s="55" t="str">
        <f>_xlfn.CONCAT(FIXED(outBF!$C$2,4),outBF!$P$2)</f>
        <v>-0.0681</v>
      </c>
      <c r="E12" s="55" t="str">
        <f>_xlfn.CONCAT(FIXED(outBF!$C$3,4),outBF!$P$3)</f>
        <v>0.0209</v>
      </c>
      <c r="F12" s="55" t="str">
        <f>_xlfn.CONCAT(FIXED(outBF!$C$4,4),outBF!$P$4)</f>
        <v>-0.1536*</v>
      </c>
      <c r="G12" s="61" t="s">
        <v>696</v>
      </c>
      <c r="H12" s="54">
        <v>2955</v>
      </c>
    </row>
    <row r="13" spans="3:8" x14ac:dyDescent="0.25">
      <c r="C13" s="127"/>
      <c r="D13" s="56" t="str">
        <f>_xlfn.CONCAT("(",FIXED(outBF!$D$2,4),")")</f>
        <v>(0.1505)</v>
      </c>
      <c r="E13" s="56" t="str">
        <f>_xlfn.CONCAT("(",FIXED(outBF!$D$3,4),")")</f>
        <v>(0.0625)</v>
      </c>
      <c r="F13" s="56" t="str">
        <f>_xlfn.CONCAT("(",FIXED(outBF!$D$4,4),")")</f>
        <v>(0.0682)</v>
      </c>
      <c r="G13" s="60" t="s">
        <v>697</v>
      </c>
      <c r="H13" s="12">
        <v>0.40820000000000001</v>
      </c>
    </row>
    <row r="14" spans="3:8" x14ac:dyDescent="0.25">
      <c r="C14" s="125" t="s">
        <v>169</v>
      </c>
      <c r="D14" s="55" t="str">
        <f>_xlfn.CONCAT(FIXED(outBM!$C$2,4),outBM!$P$2)</f>
        <v>-0.2312</v>
      </c>
      <c r="E14" s="55" t="str">
        <f>_xlfn.CONCAT(FIXED(outBM!$C$3,4),outBM!$P$3)</f>
        <v>0.0245</v>
      </c>
      <c r="F14" s="55" t="str">
        <f>_xlfn.CONCAT(FIXED(outBM!$C$4,4),outBM!$P$4)</f>
        <v>-0.0132</v>
      </c>
      <c r="G14" s="59" t="s">
        <v>696</v>
      </c>
      <c r="H14" s="63">
        <v>2598</v>
      </c>
    </row>
    <row r="15" spans="3:8" ht="15.75" thickBot="1" x14ac:dyDescent="0.3">
      <c r="C15" s="126"/>
      <c r="D15" s="56" t="str">
        <f>_xlfn.CONCAT("(",FIXED(outBM!$D$2,4),")")</f>
        <v>(0.2189)</v>
      </c>
      <c r="E15" s="56" t="str">
        <f>_xlfn.CONCAT("(",FIXED(outBM!$D$3,4),")")</f>
        <v>(0.0604)</v>
      </c>
      <c r="F15" s="56" t="str">
        <f>_xlfn.CONCAT("(",FIXED(outBM!$D$4,4),")")</f>
        <v>(0.0821)</v>
      </c>
      <c r="G15" s="64" t="s">
        <v>697</v>
      </c>
      <c r="H15" s="27">
        <v>0.42759999999999998</v>
      </c>
    </row>
    <row r="16" spans="3:8" x14ac:dyDescent="0.25">
      <c r="C16" s="127" t="s">
        <v>170</v>
      </c>
      <c r="D16" s="55" t="str">
        <f>_xlfn.CONCAT(FIXED(outH!$C$2,4),outH!$P$2)</f>
        <v>-0.1570</v>
      </c>
      <c r="E16" s="55" t="str">
        <f>_xlfn.CONCAT(FIXED(outH!$C$3,4),outH!$P$3)</f>
        <v>-0.0126</v>
      </c>
      <c r="F16" s="55" t="str">
        <f>_xlfn.CONCAT(FIXED(outH!$C$4,4),outH!$P$4)</f>
        <v>-0.1667*</v>
      </c>
      <c r="G16" s="61" t="s">
        <v>696</v>
      </c>
      <c r="H16" s="54">
        <v>2930</v>
      </c>
    </row>
    <row r="17" spans="3:8" x14ac:dyDescent="0.25">
      <c r="C17" s="128"/>
      <c r="D17" s="56" t="str">
        <f>_xlfn.CONCAT("(",FIXED(outH!$D$2,4),")")</f>
        <v>(0.1620)</v>
      </c>
      <c r="E17" s="56" t="str">
        <f>_xlfn.CONCAT("(",FIXED(outH!$D$3,4),")")</f>
        <v>(0.0575)</v>
      </c>
      <c r="F17" s="56" t="str">
        <f>_xlfn.CONCAT("(",FIXED(outH!$D$4,4),")")</f>
        <v>(0.0667)</v>
      </c>
      <c r="G17" s="60" t="s">
        <v>697</v>
      </c>
      <c r="H17" s="12">
        <v>0.38300000000000001</v>
      </c>
    </row>
    <row r="18" spans="3:8" x14ac:dyDescent="0.25">
      <c r="C18" s="125" t="s">
        <v>171</v>
      </c>
      <c r="D18" s="55" t="str">
        <f>_xlfn.CONCAT(FIXED(outHF!$C$2,4),outHF!$P$2)</f>
        <v>0.0860</v>
      </c>
      <c r="E18" s="55" t="str">
        <f>_xlfn.CONCAT(FIXED(outHF!$C$3,4),outHF!$P$3)</f>
        <v>-0.0151</v>
      </c>
      <c r="F18" s="55" t="str">
        <f>_xlfn.CONCAT(FIXED(outHF!$C$4,4),outHF!$P$4)</f>
        <v>-0.1769^</v>
      </c>
      <c r="G18" s="61" t="s">
        <v>696</v>
      </c>
      <c r="H18" s="54">
        <v>1451</v>
      </c>
    </row>
    <row r="19" spans="3:8" x14ac:dyDescent="0.25">
      <c r="C19" s="128"/>
      <c r="D19" s="56" t="str">
        <f>_xlfn.CONCAT("(",FIXED(outHF!$D$2,4),")")</f>
        <v>(0.2039)</v>
      </c>
      <c r="E19" s="56" t="str">
        <f>_xlfn.CONCAT("(",FIXED(outHF!$D$3,4),")")</f>
        <v>(0.0865)</v>
      </c>
      <c r="F19" s="56" t="str">
        <f>_xlfn.CONCAT("(",FIXED(outHF!$D$4,4),")")</f>
        <v>(0.0922)</v>
      </c>
      <c r="G19" s="60" t="s">
        <v>697</v>
      </c>
      <c r="H19" s="12">
        <v>0.39429999999999998</v>
      </c>
    </row>
    <row r="20" spans="3:8" x14ac:dyDescent="0.25">
      <c r="C20" s="125" t="s">
        <v>172</v>
      </c>
      <c r="D20" s="55" t="str">
        <f>_xlfn.CONCAT(FIXED(outHM!$C$2,4),outHM!$P$2)</f>
        <v>-0.4786^</v>
      </c>
      <c r="E20" s="55" t="str">
        <f>_xlfn.CONCAT(FIXED(outHM!$C$3,4),outHM!$P$3)</f>
        <v>-0.0253</v>
      </c>
      <c r="F20" s="55" t="str">
        <f>_xlfn.CONCAT(FIXED(outHM!$C$4,4),outHM!$P$4)</f>
        <v>-0.1380</v>
      </c>
      <c r="G20" s="59" t="s">
        <v>696</v>
      </c>
      <c r="H20" s="63">
        <v>1479</v>
      </c>
    </row>
    <row r="21" spans="3:8" ht="15.75" thickBot="1" x14ac:dyDescent="0.3">
      <c r="C21" s="126"/>
      <c r="D21" s="56" t="str">
        <f>_xlfn.CONCAT("(",FIXED(outHM!$D$2,4),")")</f>
        <v>(0.2836)</v>
      </c>
      <c r="E21" s="56" t="str">
        <f>_xlfn.CONCAT("(",FIXED(outHM!$D$3,4),")")</f>
        <v>(0.0817)</v>
      </c>
      <c r="F21" s="56" t="str">
        <f>_xlfn.CONCAT("(",FIXED(outHM!$D$4,4),")")</f>
        <v>(0.1031)</v>
      </c>
      <c r="G21" s="64" t="s">
        <v>697</v>
      </c>
      <c r="H21" s="27">
        <v>0.38169999999999998</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127</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173</v>
      </c>
      <c r="M6" t="s">
        <v>173</v>
      </c>
      <c r="N6" t="s">
        <v>173</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173</v>
      </c>
      <c r="M7" t="s">
        <v>173</v>
      </c>
      <c r="N7" t="s">
        <v>173</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173</v>
      </c>
      <c r="M8" t="s">
        <v>173</v>
      </c>
      <c r="N8" t="s">
        <v>173</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173</v>
      </c>
      <c r="M9" t="s">
        <v>173</v>
      </c>
      <c r="N9" t="s">
        <v>173</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173</v>
      </c>
      <c r="M10" t="s">
        <v>173</v>
      </c>
      <c r="N10" t="s">
        <v>173</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173</v>
      </c>
      <c r="M11" t="s">
        <v>173</v>
      </c>
      <c r="N11" t="s">
        <v>173</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173</v>
      </c>
      <c r="M12" t="s">
        <v>173</v>
      </c>
      <c r="N12" t="s">
        <v>173</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173</v>
      </c>
      <c r="M13" t="s">
        <v>173</v>
      </c>
      <c r="N13" t="s">
        <v>173</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173</v>
      </c>
      <c r="M14" t="s">
        <v>173</v>
      </c>
      <c r="N14" t="s">
        <v>173</v>
      </c>
      <c r="P14" t="str">
        <f t="shared" si="3"/>
        <v>^</v>
      </c>
      <c r="Q14" t="str">
        <f t="shared" si="0"/>
        <v/>
      </c>
      <c r="R14" t="str">
        <f t="shared" si="1"/>
        <v/>
      </c>
      <c r="S14" t="str">
        <f t="shared" si="2"/>
        <v/>
      </c>
    </row>
    <row r="15" spans="1:19" x14ac:dyDescent="0.25">
      <c r="A15">
        <v>14</v>
      </c>
      <c r="B15" t="s">
        <v>506</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173</v>
      </c>
      <c r="M15" t="s">
        <v>173</v>
      </c>
      <c r="N15" t="s">
        <v>173</v>
      </c>
      <c r="P15" t="str">
        <f t="shared" si="3"/>
        <v/>
      </c>
      <c r="Q15" t="str">
        <f t="shared" si="0"/>
        <v/>
      </c>
      <c r="R15" t="str">
        <f t="shared" si="1"/>
        <v>^</v>
      </c>
      <c r="S15" t="str">
        <f t="shared" si="2"/>
        <v/>
      </c>
    </row>
    <row r="16" spans="1:19" x14ac:dyDescent="0.25">
      <c r="A16">
        <v>15</v>
      </c>
      <c r="B16" t="s">
        <v>507</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173</v>
      </c>
      <c r="M16" t="s">
        <v>173</v>
      </c>
      <c r="N16" t="s">
        <v>173</v>
      </c>
      <c r="P16" t="str">
        <f t="shared" si="3"/>
        <v/>
      </c>
      <c r="Q16" t="str">
        <f t="shared" si="0"/>
        <v/>
      </c>
      <c r="R16" t="str">
        <f t="shared" si="1"/>
        <v/>
      </c>
      <c r="S16" t="str">
        <f t="shared" si="2"/>
        <v/>
      </c>
    </row>
    <row r="17" spans="1:19" x14ac:dyDescent="0.25">
      <c r="A17">
        <v>16</v>
      </c>
      <c r="B17" t="s">
        <v>508</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173</v>
      </c>
      <c r="M17" t="s">
        <v>173</v>
      </c>
      <c r="N17" t="s">
        <v>173</v>
      </c>
      <c r="P17" t="str">
        <f t="shared" si="3"/>
        <v/>
      </c>
      <c r="Q17" t="str">
        <f t="shared" si="0"/>
        <v/>
      </c>
      <c r="R17" t="str">
        <f t="shared" si="1"/>
        <v/>
      </c>
      <c r="S17" t="str">
        <f t="shared" si="2"/>
        <v/>
      </c>
    </row>
    <row r="18" spans="1:19" x14ac:dyDescent="0.25">
      <c r="A18">
        <v>17</v>
      </c>
      <c r="B18" t="s">
        <v>176</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173</v>
      </c>
      <c r="M18" t="s">
        <v>173</v>
      </c>
      <c r="N18" t="s">
        <v>173</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173</v>
      </c>
      <c r="M19" t="s">
        <v>173</v>
      </c>
      <c r="N19" t="s">
        <v>173</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173</v>
      </c>
      <c r="M20" t="s">
        <v>173</v>
      </c>
      <c r="N20" t="s">
        <v>173</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173</v>
      </c>
      <c r="M21" t="s">
        <v>173</v>
      </c>
      <c r="N21" t="s">
        <v>173</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173</v>
      </c>
      <c r="M22" t="s">
        <v>173</v>
      </c>
      <c r="N22" t="s">
        <v>173</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173</v>
      </c>
      <c r="M23" t="s">
        <v>173</v>
      </c>
      <c r="N23" t="s">
        <v>173</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173</v>
      </c>
      <c r="M24" t="s">
        <v>173</v>
      </c>
      <c r="N24" t="s">
        <v>173</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173</v>
      </c>
      <c r="M25" t="s">
        <v>173</v>
      </c>
      <c r="N25" t="s">
        <v>173</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173</v>
      </c>
      <c r="M26" t="s">
        <v>173</v>
      </c>
      <c r="N26" t="s">
        <v>173</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173</v>
      </c>
      <c r="M27" t="s">
        <v>173</v>
      </c>
      <c r="N27" t="s">
        <v>173</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173</v>
      </c>
      <c r="M28" t="s">
        <v>173</v>
      </c>
      <c r="N28" t="s">
        <v>173</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173</v>
      </c>
      <c r="M29" t="s">
        <v>173</v>
      </c>
      <c r="N29" t="s">
        <v>173</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173</v>
      </c>
      <c r="M30" t="s">
        <v>173</v>
      </c>
      <c r="N30" t="s">
        <v>173</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173</v>
      </c>
      <c r="J31" t="s">
        <v>173</v>
      </c>
      <c r="K31" t="s">
        <v>173</v>
      </c>
      <c r="L31" t="s">
        <v>173</v>
      </c>
      <c r="M31" t="s">
        <v>173</v>
      </c>
      <c r="N31" t="s">
        <v>173</v>
      </c>
    </row>
    <row r="32" spans="1:19" x14ac:dyDescent="0.25">
      <c r="A32">
        <v>31</v>
      </c>
      <c r="B32" t="s">
        <v>44</v>
      </c>
      <c r="C32">
        <v>2.7679635046543999E-2</v>
      </c>
      <c r="D32">
        <v>1.7302554805009199E-2</v>
      </c>
      <c r="E32">
        <v>0.10965568391413801</v>
      </c>
      <c r="F32">
        <v>2.5230854187433399E-2</v>
      </c>
      <c r="G32">
        <v>1.7167047092130398E-2</v>
      </c>
      <c r="H32">
        <v>0.14163599802555499</v>
      </c>
      <c r="I32" t="s">
        <v>173</v>
      </c>
      <c r="J32" t="s">
        <v>173</v>
      </c>
      <c r="K32" t="s">
        <v>173</v>
      </c>
      <c r="L32" t="s">
        <v>173</v>
      </c>
      <c r="M32" t="s">
        <v>173</v>
      </c>
      <c r="N32" t="s">
        <v>173</v>
      </c>
    </row>
    <row r="33" spans="1:14" x14ac:dyDescent="0.25">
      <c r="A33">
        <v>32</v>
      </c>
      <c r="B33" t="s">
        <v>134</v>
      </c>
      <c r="C33">
        <v>0.53833735827665896</v>
      </c>
      <c r="D33">
        <v>0.208346661282302</v>
      </c>
      <c r="E33">
        <v>9.77031382562925E-3</v>
      </c>
      <c r="F33">
        <v>-0.10800466409319601</v>
      </c>
      <c r="G33">
        <v>2.36590533540375E-2</v>
      </c>
      <c r="H33" s="1">
        <v>4.9938510586559803E-6</v>
      </c>
      <c r="I33" t="s">
        <v>173</v>
      </c>
      <c r="J33" t="s">
        <v>173</v>
      </c>
      <c r="K33" t="s">
        <v>173</v>
      </c>
      <c r="L33" t="s">
        <v>173</v>
      </c>
      <c r="M33" t="s">
        <v>173</v>
      </c>
      <c r="N33" t="s">
        <v>173</v>
      </c>
    </row>
    <row r="34" spans="1:14" x14ac:dyDescent="0.25">
      <c r="A34">
        <v>33</v>
      </c>
      <c r="B34" t="s">
        <v>148</v>
      </c>
      <c r="C34">
        <v>0.126267361070314</v>
      </c>
      <c r="D34">
        <v>0.23211252406833999</v>
      </c>
      <c r="E34">
        <v>0.58644696353978198</v>
      </c>
      <c r="F34">
        <v>-0.51943246623704697</v>
      </c>
      <c r="G34">
        <v>0.10189385288883</v>
      </c>
      <c r="H34" s="1">
        <v>3.4365950525801799E-7</v>
      </c>
      <c r="I34" t="s">
        <v>173</v>
      </c>
      <c r="J34" t="s">
        <v>173</v>
      </c>
      <c r="K34" t="s">
        <v>173</v>
      </c>
      <c r="L34" t="s">
        <v>173</v>
      </c>
      <c r="M34" t="s">
        <v>173</v>
      </c>
      <c r="N34" t="s">
        <v>173</v>
      </c>
    </row>
    <row r="35" spans="1:14" x14ac:dyDescent="0.25">
      <c r="A35">
        <v>34</v>
      </c>
      <c r="B35" t="s">
        <v>46</v>
      </c>
      <c r="C35">
        <v>0.30092466151082198</v>
      </c>
      <c r="D35">
        <v>0.21789117668152999</v>
      </c>
      <c r="E35">
        <v>0.167255048283871</v>
      </c>
      <c r="F35">
        <v>-0.34404792092216901</v>
      </c>
      <c r="G35">
        <v>6.5189507666540095E-2</v>
      </c>
      <c r="H35" s="1">
        <v>1.3084543596684901E-7</v>
      </c>
      <c r="I35" t="s">
        <v>173</v>
      </c>
      <c r="J35" t="s">
        <v>173</v>
      </c>
      <c r="K35" t="s">
        <v>173</v>
      </c>
      <c r="L35" t="s">
        <v>173</v>
      </c>
      <c r="M35" t="s">
        <v>173</v>
      </c>
      <c r="N35" t="s">
        <v>173</v>
      </c>
    </row>
    <row r="36" spans="1:14" x14ac:dyDescent="0.25">
      <c r="A36">
        <v>35</v>
      </c>
      <c r="B36" t="s">
        <v>132</v>
      </c>
      <c r="C36">
        <v>0.13546338706407601</v>
      </c>
      <c r="D36">
        <v>0.222382717018935</v>
      </c>
      <c r="E36">
        <v>0.54242813292184899</v>
      </c>
      <c r="F36">
        <v>-0.51038529836926205</v>
      </c>
      <c r="G36">
        <v>8.1715026772443494E-2</v>
      </c>
      <c r="H36" s="1">
        <v>4.2132010026080201E-10</v>
      </c>
      <c r="I36" t="s">
        <v>173</v>
      </c>
      <c r="J36" t="s">
        <v>173</v>
      </c>
      <c r="K36" t="s">
        <v>173</v>
      </c>
      <c r="L36" t="s">
        <v>173</v>
      </c>
      <c r="M36" t="s">
        <v>173</v>
      </c>
      <c r="N36" t="s">
        <v>173</v>
      </c>
    </row>
    <row r="37" spans="1:14" x14ac:dyDescent="0.25">
      <c r="A37">
        <v>36</v>
      </c>
      <c r="B37" t="s">
        <v>133</v>
      </c>
      <c r="C37">
        <v>0.31210264250516601</v>
      </c>
      <c r="D37">
        <v>0.21849681321200701</v>
      </c>
      <c r="E37">
        <v>0.153174396594531</v>
      </c>
      <c r="F37">
        <v>-0.31278984758915501</v>
      </c>
      <c r="G37">
        <v>7.3384128332787402E-2</v>
      </c>
      <c r="H37" s="1">
        <v>2.02275840891993E-5</v>
      </c>
      <c r="I37" t="s">
        <v>173</v>
      </c>
      <c r="J37" t="s">
        <v>173</v>
      </c>
      <c r="K37" t="s">
        <v>173</v>
      </c>
      <c r="L37" t="s">
        <v>173</v>
      </c>
      <c r="M37" t="s">
        <v>173</v>
      </c>
      <c r="N37" t="s">
        <v>173</v>
      </c>
    </row>
    <row r="38" spans="1:14" x14ac:dyDescent="0.25">
      <c r="A38">
        <v>37</v>
      </c>
      <c r="B38" t="s">
        <v>45</v>
      </c>
      <c r="C38">
        <v>0.42734610138485402</v>
      </c>
      <c r="D38">
        <v>0.28145346662887399</v>
      </c>
      <c r="E38">
        <v>0.12892508781165901</v>
      </c>
      <c r="F38">
        <v>-0.21261328920403499</v>
      </c>
      <c r="G38">
        <v>0.188682309676173</v>
      </c>
      <c r="H38">
        <v>0.25981346247842901</v>
      </c>
      <c r="I38" t="s">
        <v>173</v>
      </c>
      <c r="J38" t="s">
        <v>173</v>
      </c>
      <c r="K38" t="s">
        <v>173</v>
      </c>
      <c r="L38" t="s">
        <v>173</v>
      </c>
      <c r="M38" t="s">
        <v>173</v>
      </c>
      <c r="N38" t="s">
        <v>173</v>
      </c>
    </row>
    <row r="39" spans="1:14" x14ac:dyDescent="0.25">
      <c r="A39">
        <v>38</v>
      </c>
      <c r="B39" t="s">
        <v>106</v>
      </c>
      <c r="C39">
        <v>3.3215270403482398E-2</v>
      </c>
      <c r="D39">
        <v>6.5300377974328694E-2</v>
      </c>
      <c r="E39">
        <v>0.61099507217709703</v>
      </c>
      <c r="F39" t="s">
        <v>173</v>
      </c>
      <c r="G39" t="s">
        <v>173</v>
      </c>
      <c r="H39" t="s">
        <v>173</v>
      </c>
      <c r="I39" t="s">
        <v>173</v>
      </c>
      <c r="J39" t="s">
        <v>173</v>
      </c>
      <c r="K39" t="s">
        <v>173</v>
      </c>
      <c r="L39" t="s">
        <v>173</v>
      </c>
      <c r="M39" t="s">
        <v>173</v>
      </c>
      <c r="N39" t="s">
        <v>173</v>
      </c>
    </row>
    <row r="40" spans="1:14" x14ac:dyDescent="0.25">
      <c r="A40">
        <v>39</v>
      </c>
      <c r="B40" t="s">
        <v>62</v>
      </c>
      <c r="C40">
        <v>5.6290705255467401E-2</v>
      </c>
      <c r="D40">
        <v>0.16614513183718099</v>
      </c>
      <c r="E40">
        <v>0.73475707030329196</v>
      </c>
      <c r="F40" t="s">
        <v>173</v>
      </c>
      <c r="G40" t="s">
        <v>173</v>
      </c>
      <c r="H40" t="s">
        <v>173</v>
      </c>
      <c r="I40" t="s">
        <v>173</v>
      </c>
      <c r="J40" t="s">
        <v>173</v>
      </c>
      <c r="K40" t="s">
        <v>173</v>
      </c>
      <c r="L40" t="s">
        <v>173</v>
      </c>
      <c r="M40" t="s">
        <v>173</v>
      </c>
      <c r="N40" t="s">
        <v>173</v>
      </c>
    </row>
    <row r="41" spans="1:14" x14ac:dyDescent="0.25">
      <c r="A41">
        <v>40</v>
      </c>
      <c r="B41" t="s">
        <v>65</v>
      </c>
      <c r="C41">
        <v>0.15173589998062201</v>
      </c>
      <c r="D41">
        <v>0.19011793567673299</v>
      </c>
      <c r="E41">
        <v>0.424803990286509</v>
      </c>
      <c r="F41" t="s">
        <v>173</v>
      </c>
      <c r="G41" t="s">
        <v>173</v>
      </c>
      <c r="H41" t="s">
        <v>173</v>
      </c>
      <c r="I41" t="s">
        <v>173</v>
      </c>
      <c r="J41" t="s">
        <v>173</v>
      </c>
      <c r="K41" t="s">
        <v>173</v>
      </c>
      <c r="L41" t="s">
        <v>173</v>
      </c>
      <c r="M41" t="s">
        <v>173</v>
      </c>
      <c r="N41" t="s">
        <v>173</v>
      </c>
    </row>
    <row r="42" spans="1:14" x14ac:dyDescent="0.25">
      <c r="A42">
        <v>41</v>
      </c>
      <c r="B42" t="s">
        <v>47</v>
      </c>
      <c r="C42">
        <v>0.17295713098980001</v>
      </c>
      <c r="D42">
        <v>0.20072687771395201</v>
      </c>
      <c r="E42">
        <v>0.38887790778328302</v>
      </c>
      <c r="F42" t="s">
        <v>173</v>
      </c>
      <c r="G42" t="s">
        <v>173</v>
      </c>
      <c r="H42" t="s">
        <v>173</v>
      </c>
      <c r="I42" t="s">
        <v>173</v>
      </c>
      <c r="J42" t="s">
        <v>173</v>
      </c>
      <c r="K42" t="s">
        <v>173</v>
      </c>
      <c r="L42" t="s">
        <v>173</v>
      </c>
      <c r="M42" t="s">
        <v>173</v>
      </c>
      <c r="N42" t="s">
        <v>173</v>
      </c>
    </row>
    <row r="43" spans="1:14" x14ac:dyDescent="0.25">
      <c r="A43">
        <v>42</v>
      </c>
      <c r="B43" t="s">
        <v>61</v>
      </c>
      <c r="C43">
        <v>0.14264033563626999</v>
      </c>
      <c r="D43">
        <v>0.168940334705971</v>
      </c>
      <c r="E43">
        <v>0.39848852230627002</v>
      </c>
      <c r="F43" t="s">
        <v>173</v>
      </c>
      <c r="G43" t="s">
        <v>173</v>
      </c>
      <c r="H43" t="s">
        <v>173</v>
      </c>
      <c r="I43" t="s">
        <v>173</v>
      </c>
      <c r="J43" t="s">
        <v>173</v>
      </c>
      <c r="K43" t="s">
        <v>173</v>
      </c>
      <c r="L43" t="s">
        <v>173</v>
      </c>
      <c r="M43" t="s">
        <v>173</v>
      </c>
      <c r="N43" t="s">
        <v>173</v>
      </c>
    </row>
    <row r="44" spans="1:14" x14ac:dyDescent="0.25">
      <c r="A44">
        <v>43</v>
      </c>
      <c r="B44" t="s">
        <v>67</v>
      </c>
      <c r="C44">
        <v>0.173324723771801</v>
      </c>
      <c r="D44">
        <v>0.171149560335742</v>
      </c>
      <c r="E44">
        <v>0.31119911164088399</v>
      </c>
      <c r="F44" t="s">
        <v>173</v>
      </c>
      <c r="G44" t="s">
        <v>173</v>
      </c>
      <c r="H44" t="s">
        <v>173</v>
      </c>
      <c r="I44" t="s">
        <v>173</v>
      </c>
      <c r="J44" t="s">
        <v>173</v>
      </c>
      <c r="K44" t="s">
        <v>173</v>
      </c>
      <c r="L44" t="s">
        <v>173</v>
      </c>
      <c r="M44" t="s">
        <v>173</v>
      </c>
      <c r="N44" t="s">
        <v>173</v>
      </c>
    </row>
    <row r="45" spans="1:14" x14ac:dyDescent="0.25">
      <c r="A45">
        <v>44</v>
      </c>
      <c r="B45" t="s">
        <v>53</v>
      </c>
      <c r="C45">
        <v>-0.16140827999155299</v>
      </c>
      <c r="D45">
        <v>0.30168511123386299</v>
      </c>
      <c r="E45">
        <v>0.59263439607148904</v>
      </c>
      <c r="F45" t="s">
        <v>173</v>
      </c>
      <c r="G45" t="s">
        <v>173</v>
      </c>
      <c r="H45" t="s">
        <v>173</v>
      </c>
      <c r="I45" t="s">
        <v>173</v>
      </c>
      <c r="J45" t="s">
        <v>173</v>
      </c>
      <c r="K45" t="s">
        <v>173</v>
      </c>
      <c r="L45" t="s">
        <v>173</v>
      </c>
      <c r="M45" t="s">
        <v>173</v>
      </c>
      <c r="N45" t="s">
        <v>173</v>
      </c>
    </row>
    <row r="46" spans="1:14" x14ac:dyDescent="0.25">
      <c r="A46">
        <v>45</v>
      </c>
      <c r="B46" t="s">
        <v>57</v>
      </c>
      <c r="C46">
        <v>1.5658671090519698E-2</v>
      </c>
      <c r="D46">
        <v>0.196988075983246</v>
      </c>
      <c r="E46">
        <v>0.93664252621868604</v>
      </c>
      <c r="F46" t="s">
        <v>173</v>
      </c>
      <c r="G46" t="s">
        <v>173</v>
      </c>
      <c r="H46" t="s">
        <v>173</v>
      </c>
      <c r="I46" t="s">
        <v>173</v>
      </c>
      <c r="J46" t="s">
        <v>173</v>
      </c>
      <c r="K46" t="s">
        <v>173</v>
      </c>
      <c r="L46" t="s">
        <v>173</v>
      </c>
      <c r="M46" t="s">
        <v>173</v>
      </c>
      <c r="N46" t="s">
        <v>173</v>
      </c>
    </row>
    <row r="47" spans="1:14" x14ac:dyDescent="0.25">
      <c r="A47">
        <v>46</v>
      </c>
      <c r="B47" t="s">
        <v>64</v>
      </c>
      <c r="C47">
        <v>0.17123040148037399</v>
      </c>
      <c r="D47">
        <v>0.19261818468234199</v>
      </c>
      <c r="E47">
        <v>0.37402307069177099</v>
      </c>
      <c r="F47" t="s">
        <v>173</v>
      </c>
      <c r="G47" t="s">
        <v>173</v>
      </c>
      <c r="H47" t="s">
        <v>173</v>
      </c>
      <c r="I47" t="s">
        <v>173</v>
      </c>
      <c r="J47" t="s">
        <v>173</v>
      </c>
      <c r="K47" t="s">
        <v>173</v>
      </c>
      <c r="L47" t="s">
        <v>173</v>
      </c>
      <c r="M47" t="s">
        <v>173</v>
      </c>
      <c r="N47" t="s">
        <v>173</v>
      </c>
    </row>
    <row r="48" spans="1:14" x14ac:dyDescent="0.25">
      <c r="A48">
        <v>47</v>
      </c>
      <c r="B48" t="s">
        <v>58</v>
      </c>
      <c r="C48">
        <v>0.167732031348403</v>
      </c>
      <c r="D48">
        <v>0.17308801626214401</v>
      </c>
      <c r="E48">
        <v>0.33251710333620599</v>
      </c>
      <c r="F48" t="s">
        <v>173</v>
      </c>
      <c r="G48" t="s">
        <v>173</v>
      </c>
      <c r="H48" t="s">
        <v>173</v>
      </c>
      <c r="I48" t="s">
        <v>173</v>
      </c>
      <c r="J48" t="s">
        <v>173</v>
      </c>
      <c r="K48" t="s">
        <v>173</v>
      </c>
      <c r="L48" t="s">
        <v>173</v>
      </c>
      <c r="M48" t="s">
        <v>173</v>
      </c>
      <c r="N48" t="s">
        <v>173</v>
      </c>
    </row>
    <row r="49" spans="1:14" x14ac:dyDescent="0.25">
      <c r="A49">
        <v>48</v>
      </c>
      <c r="B49" t="s">
        <v>52</v>
      </c>
      <c r="C49">
        <v>6.8973952355789996E-3</v>
      </c>
      <c r="D49">
        <v>0.22961368781084601</v>
      </c>
      <c r="E49">
        <v>0.97603584664698895</v>
      </c>
      <c r="F49" t="s">
        <v>173</v>
      </c>
      <c r="G49" t="s">
        <v>173</v>
      </c>
      <c r="H49" t="s">
        <v>173</v>
      </c>
      <c r="I49" t="s">
        <v>173</v>
      </c>
      <c r="J49" t="s">
        <v>173</v>
      </c>
      <c r="K49" t="s">
        <v>173</v>
      </c>
      <c r="L49" t="s">
        <v>173</v>
      </c>
      <c r="M49" t="s">
        <v>173</v>
      </c>
      <c r="N49" t="s">
        <v>173</v>
      </c>
    </row>
    <row r="50" spans="1:14" x14ac:dyDescent="0.25">
      <c r="A50">
        <v>49</v>
      </c>
      <c r="B50" t="s">
        <v>60</v>
      </c>
      <c r="C50">
        <v>0.136955549303587</v>
      </c>
      <c r="D50">
        <v>0.18085929317355601</v>
      </c>
      <c r="E50">
        <v>0.44890059828513101</v>
      </c>
      <c r="F50" t="s">
        <v>173</v>
      </c>
      <c r="G50" t="s">
        <v>173</v>
      </c>
      <c r="H50" t="s">
        <v>173</v>
      </c>
      <c r="I50" t="s">
        <v>173</v>
      </c>
      <c r="J50" t="s">
        <v>173</v>
      </c>
      <c r="K50" t="s">
        <v>173</v>
      </c>
      <c r="L50" t="s">
        <v>173</v>
      </c>
      <c r="M50" t="s">
        <v>173</v>
      </c>
      <c r="N50" t="s">
        <v>173</v>
      </c>
    </row>
    <row r="51" spans="1:14" x14ac:dyDescent="0.25">
      <c r="A51">
        <v>50</v>
      </c>
      <c r="B51" t="s">
        <v>54</v>
      </c>
      <c r="C51">
        <v>0.14316106168582901</v>
      </c>
      <c r="D51">
        <v>0.193080271408168</v>
      </c>
      <c r="E51">
        <v>0.45841531828887699</v>
      </c>
      <c r="F51" t="s">
        <v>173</v>
      </c>
      <c r="G51" t="s">
        <v>173</v>
      </c>
      <c r="H51" t="s">
        <v>173</v>
      </c>
      <c r="I51" t="s">
        <v>173</v>
      </c>
      <c r="J51" t="s">
        <v>173</v>
      </c>
      <c r="K51" t="s">
        <v>173</v>
      </c>
      <c r="L51" t="s">
        <v>173</v>
      </c>
      <c r="M51" t="s">
        <v>173</v>
      </c>
      <c r="N51" t="s">
        <v>173</v>
      </c>
    </row>
    <row r="52" spans="1:14" x14ac:dyDescent="0.25">
      <c r="A52">
        <v>51</v>
      </c>
      <c r="B52" t="s">
        <v>56</v>
      </c>
      <c r="C52">
        <v>0.16364003743934399</v>
      </c>
      <c r="D52">
        <v>0.194130184873299</v>
      </c>
      <c r="E52">
        <v>0.399262175666182</v>
      </c>
      <c r="F52" t="s">
        <v>173</v>
      </c>
      <c r="G52" t="s">
        <v>173</v>
      </c>
      <c r="H52" t="s">
        <v>173</v>
      </c>
      <c r="I52" t="s">
        <v>173</v>
      </c>
      <c r="J52" t="s">
        <v>173</v>
      </c>
      <c r="K52" t="s">
        <v>173</v>
      </c>
      <c r="L52" t="s">
        <v>173</v>
      </c>
      <c r="M52" t="s">
        <v>173</v>
      </c>
      <c r="N52" t="s">
        <v>173</v>
      </c>
    </row>
    <row r="53" spans="1:14" x14ac:dyDescent="0.25">
      <c r="A53">
        <v>52</v>
      </c>
      <c r="B53" t="s">
        <v>48</v>
      </c>
      <c r="C53">
        <v>0.13931697367940399</v>
      </c>
      <c r="D53">
        <v>0.22009172977460401</v>
      </c>
      <c r="E53">
        <v>0.52673688085890402</v>
      </c>
      <c r="F53" t="s">
        <v>173</v>
      </c>
      <c r="G53" t="s">
        <v>173</v>
      </c>
      <c r="H53" t="s">
        <v>173</v>
      </c>
      <c r="I53" t="s">
        <v>173</v>
      </c>
      <c r="J53" t="s">
        <v>173</v>
      </c>
      <c r="K53" t="s">
        <v>173</v>
      </c>
      <c r="L53" t="s">
        <v>173</v>
      </c>
      <c r="M53" t="s">
        <v>173</v>
      </c>
      <c r="N53" t="s">
        <v>173</v>
      </c>
    </row>
    <row r="54" spans="1:14" x14ac:dyDescent="0.25">
      <c r="A54">
        <v>53</v>
      </c>
      <c r="B54" t="s">
        <v>55</v>
      </c>
      <c r="C54">
        <v>-6.8090192721334203E-3</v>
      </c>
      <c r="D54">
        <v>0.20200589119611301</v>
      </c>
      <c r="E54">
        <v>0.97311077051402395</v>
      </c>
      <c r="F54" t="s">
        <v>173</v>
      </c>
      <c r="G54" t="s">
        <v>173</v>
      </c>
      <c r="H54" t="s">
        <v>173</v>
      </c>
      <c r="I54" t="s">
        <v>173</v>
      </c>
      <c r="J54" t="s">
        <v>173</v>
      </c>
      <c r="K54" t="s">
        <v>173</v>
      </c>
      <c r="L54" t="s">
        <v>173</v>
      </c>
      <c r="M54" t="s">
        <v>173</v>
      </c>
      <c r="N54" t="s">
        <v>173</v>
      </c>
    </row>
    <row r="55" spans="1:14" x14ac:dyDescent="0.25">
      <c r="A55">
        <v>54</v>
      </c>
      <c r="B55" t="s">
        <v>51</v>
      </c>
      <c r="C55">
        <v>-0.32270744454368999</v>
      </c>
      <c r="D55">
        <v>0.32384704860378899</v>
      </c>
      <c r="E55">
        <v>0.31901647367615599</v>
      </c>
      <c r="F55" t="s">
        <v>173</v>
      </c>
      <c r="G55" t="s">
        <v>173</v>
      </c>
      <c r="H55" t="s">
        <v>173</v>
      </c>
      <c r="I55" t="s">
        <v>173</v>
      </c>
      <c r="J55" t="s">
        <v>173</v>
      </c>
      <c r="K55" t="s">
        <v>173</v>
      </c>
      <c r="L55" t="s">
        <v>173</v>
      </c>
      <c r="M55" t="s">
        <v>173</v>
      </c>
      <c r="N55" t="s">
        <v>173</v>
      </c>
    </row>
    <row r="56" spans="1:14" x14ac:dyDescent="0.25">
      <c r="A56">
        <v>55</v>
      </c>
      <c r="B56" t="s">
        <v>66</v>
      </c>
      <c r="C56">
        <v>0.17581849654826701</v>
      </c>
      <c r="D56">
        <v>0.17621868073951999</v>
      </c>
      <c r="E56">
        <v>0.31841076363138798</v>
      </c>
      <c r="F56" t="s">
        <v>173</v>
      </c>
      <c r="G56" t="s">
        <v>173</v>
      </c>
      <c r="H56" t="s">
        <v>173</v>
      </c>
      <c r="I56" t="s">
        <v>173</v>
      </c>
      <c r="J56" t="s">
        <v>173</v>
      </c>
      <c r="K56" t="s">
        <v>173</v>
      </c>
      <c r="L56" t="s">
        <v>173</v>
      </c>
      <c r="M56" t="s">
        <v>173</v>
      </c>
      <c r="N56" t="s">
        <v>173</v>
      </c>
    </row>
    <row r="57" spans="1:14" x14ac:dyDescent="0.25">
      <c r="A57">
        <v>56</v>
      </c>
      <c r="B57" t="s">
        <v>59</v>
      </c>
      <c r="C57">
        <v>0.16440946184136199</v>
      </c>
      <c r="D57">
        <v>0.174726356309962</v>
      </c>
      <c r="E57">
        <v>0.34672843883521298</v>
      </c>
      <c r="F57" t="s">
        <v>173</v>
      </c>
      <c r="G57" t="s">
        <v>173</v>
      </c>
      <c r="H57" t="s">
        <v>173</v>
      </c>
      <c r="I57" t="s">
        <v>173</v>
      </c>
      <c r="J57" t="s">
        <v>173</v>
      </c>
      <c r="K57" t="s">
        <v>173</v>
      </c>
      <c r="L57" t="s">
        <v>173</v>
      </c>
      <c r="M57" t="s">
        <v>173</v>
      </c>
      <c r="N57" t="s">
        <v>173</v>
      </c>
    </row>
    <row r="58" spans="1:14" x14ac:dyDescent="0.25">
      <c r="A58">
        <v>57</v>
      </c>
      <c r="B58" t="s">
        <v>49</v>
      </c>
      <c r="C58">
        <v>-4.9671721417226603E-2</v>
      </c>
      <c r="D58">
        <v>0.24559927591606601</v>
      </c>
      <c r="E58">
        <v>0.83972361671398899</v>
      </c>
      <c r="F58" t="s">
        <v>173</v>
      </c>
      <c r="G58" t="s">
        <v>173</v>
      </c>
      <c r="H58" t="s">
        <v>173</v>
      </c>
      <c r="I58" t="s">
        <v>173</v>
      </c>
      <c r="J58" t="s">
        <v>173</v>
      </c>
      <c r="K58" t="s">
        <v>173</v>
      </c>
      <c r="L58" t="s">
        <v>173</v>
      </c>
      <c r="M58" t="s">
        <v>173</v>
      </c>
      <c r="N58" t="s">
        <v>173</v>
      </c>
    </row>
    <row r="59" spans="1:14" x14ac:dyDescent="0.25">
      <c r="A59">
        <v>58</v>
      </c>
      <c r="B59" t="s">
        <v>63</v>
      </c>
      <c r="C59">
        <v>0.29269157679860602</v>
      </c>
      <c r="D59">
        <v>0.28094032255170498</v>
      </c>
      <c r="E59">
        <v>0.29749129399833302</v>
      </c>
      <c r="F59" t="s">
        <v>173</v>
      </c>
      <c r="G59" t="s">
        <v>173</v>
      </c>
      <c r="H59" t="s">
        <v>173</v>
      </c>
      <c r="I59" t="s">
        <v>173</v>
      </c>
      <c r="J59" t="s">
        <v>173</v>
      </c>
      <c r="K59" t="s">
        <v>173</v>
      </c>
      <c r="L59" t="s">
        <v>173</v>
      </c>
      <c r="M59" t="s">
        <v>173</v>
      </c>
      <c r="N59" t="s">
        <v>173</v>
      </c>
    </row>
    <row r="60" spans="1:14" x14ac:dyDescent="0.25">
      <c r="A60">
        <v>59</v>
      </c>
      <c r="B60" t="s">
        <v>50</v>
      </c>
      <c r="C60">
        <v>-0.162169440430424</v>
      </c>
      <c r="D60">
        <v>0.24284747310761001</v>
      </c>
      <c r="E60">
        <v>0.50427205052989899</v>
      </c>
      <c r="F60" t="s">
        <v>173</v>
      </c>
      <c r="G60" t="s">
        <v>173</v>
      </c>
      <c r="H60" t="s">
        <v>173</v>
      </c>
      <c r="I60" t="s">
        <v>173</v>
      </c>
      <c r="J60" t="s">
        <v>173</v>
      </c>
      <c r="K60" t="s">
        <v>173</v>
      </c>
      <c r="L60" t="s">
        <v>173</v>
      </c>
      <c r="M60" t="s">
        <v>173</v>
      </c>
      <c r="N60" t="s">
        <v>173</v>
      </c>
    </row>
    <row r="61" spans="1:14" x14ac:dyDescent="0.25">
      <c r="A61">
        <v>60</v>
      </c>
      <c r="B61" t="s">
        <v>75</v>
      </c>
      <c r="C61">
        <v>-0.87720048979486098</v>
      </c>
      <c r="D61">
        <v>0.27220584007323601</v>
      </c>
      <c r="E61">
        <v>1.2704918843926701E-3</v>
      </c>
      <c r="F61" t="s">
        <v>173</v>
      </c>
      <c r="G61" t="s">
        <v>173</v>
      </c>
      <c r="H61" t="s">
        <v>173</v>
      </c>
      <c r="I61" t="s">
        <v>173</v>
      </c>
      <c r="J61" t="s">
        <v>173</v>
      </c>
      <c r="K61" t="s">
        <v>173</v>
      </c>
      <c r="L61" t="s">
        <v>173</v>
      </c>
      <c r="M61" t="s">
        <v>173</v>
      </c>
      <c r="N61" t="s">
        <v>173</v>
      </c>
    </row>
    <row r="62" spans="1:14" x14ac:dyDescent="0.25">
      <c r="A62">
        <v>61</v>
      </c>
      <c r="B62" t="s">
        <v>77</v>
      </c>
      <c r="C62">
        <v>-0.79574461679789499</v>
      </c>
      <c r="D62">
        <v>0.26155626027194301</v>
      </c>
      <c r="E62">
        <v>2.3474197363743199E-3</v>
      </c>
      <c r="F62" t="s">
        <v>173</v>
      </c>
      <c r="G62" t="s">
        <v>173</v>
      </c>
      <c r="H62" t="s">
        <v>173</v>
      </c>
      <c r="I62" t="s">
        <v>173</v>
      </c>
      <c r="J62" t="s">
        <v>173</v>
      </c>
      <c r="K62" t="s">
        <v>173</v>
      </c>
      <c r="L62" t="s">
        <v>173</v>
      </c>
      <c r="M62" t="s">
        <v>173</v>
      </c>
      <c r="N62" t="s">
        <v>173</v>
      </c>
    </row>
    <row r="63" spans="1:14" x14ac:dyDescent="0.25">
      <c r="A63">
        <v>62</v>
      </c>
      <c r="B63" t="s">
        <v>74</v>
      </c>
      <c r="C63">
        <v>-0.852456889494974</v>
      </c>
      <c r="D63">
        <v>0.259600687811191</v>
      </c>
      <c r="E63">
        <v>1.0244536352521599E-3</v>
      </c>
      <c r="F63" t="s">
        <v>173</v>
      </c>
      <c r="G63" t="s">
        <v>173</v>
      </c>
      <c r="H63" t="s">
        <v>173</v>
      </c>
      <c r="I63" t="s">
        <v>173</v>
      </c>
      <c r="J63" t="s">
        <v>173</v>
      </c>
      <c r="K63" t="s">
        <v>173</v>
      </c>
      <c r="L63" t="s">
        <v>173</v>
      </c>
      <c r="M63" t="s">
        <v>173</v>
      </c>
      <c r="N63" t="s">
        <v>173</v>
      </c>
    </row>
    <row r="64" spans="1:14" x14ac:dyDescent="0.25">
      <c r="A64">
        <v>63</v>
      </c>
      <c r="B64" t="s">
        <v>79</v>
      </c>
      <c r="C64">
        <v>-0.82000863655524503</v>
      </c>
      <c r="D64">
        <v>0.25704807340354602</v>
      </c>
      <c r="E64">
        <v>1.42224380527698E-3</v>
      </c>
      <c r="F64" t="s">
        <v>173</v>
      </c>
      <c r="G64" t="s">
        <v>173</v>
      </c>
      <c r="H64" t="s">
        <v>173</v>
      </c>
      <c r="I64" t="s">
        <v>173</v>
      </c>
      <c r="J64" t="s">
        <v>173</v>
      </c>
      <c r="K64" t="s">
        <v>173</v>
      </c>
      <c r="L64" t="s">
        <v>173</v>
      </c>
      <c r="M64" t="s">
        <v>173</v>
      </c>
      <c r="N64" t="s">
        <v>173</v>
      </c>
    </row>
    <row r="65" spans="1:14" x14ac:dyDescent="0.25">
      <c r="A65">
        <v>64</v>
      </c>
      <c r="B65" t="s">
        <v>78</v>
      </c>
      <c r="C65">
        <v>-0.76790031430984995</v>
      </c>
      <c r="D65">
        <v>0.25505289602346098</v>
      </c>
      <c r="E65">
        <v>2.6060396690751799E-3</v>
      </c>
      <c r="F65" t="s">
        <v>173</v>
      </c>
      <c r="G65" t="s">
        <v>173</v>
      </c>
      <c r="H65" t="s">
        <v>173</v>
      </c>
      <c r="I65" t="s">
        <v>173</v>
      </c>
      <c r="J65" t="s">
        <v>173</v>
      </c>
      <c r="K65" t="s">
        <v>173</v>
      </c>
      <c r="L65" t="s">
        <v>173</v>
      </c>
      <c r="M65" t="s">
        <v>173</v>
      </c>
      <c r="N65" t="s">
        <v>173</v>
      </c>
    </row>
    <row r="66" spans="1:14" x14ac:dyDescent="0.25">
      <c r="A66">
        <v>65</v>
      </c>
      <c r="B66" t="s">
        <v>76</v>
      </c>
      <c r="C66">
        <v>-0.77944390974222999</v>
      </c>
      <c r="D66">
        <v>0.26678101804257698</v>
      </c>
      <c r="E66">
        <v>3.4816937807315498E-3</v>
      </c>
      <c r="F66" t="s">
        <v>173</v>
      </c>
      <c r="G66" t="s">
        <v>173</v>
      </c>
      <c r="H66" t="s">
        <v>173</v>
      </c>
      <c r="I66" t="s">
        <v>173</v>
      </c>
      <c r="J66" t="s">
        <v>173</v>
      </c>
      <c r="K66" t="s">
        <v>173</v>
      </c>
      <c r="L66" t="s">
        <v>173</v>
      </c>
      <c r="M66" t="s">
        <v>173</v>
      </c>
      <c r="N66" t="s">
        <v>173</v>
      </c>
    </row>
    <row r="67" spans="1:14" x14ac:dyDescent="0.25">
      <c r="A67">
        <v>66</v>
      </c>
      <c r="B67" t="s">
        <v>70</v>
      </c>
      <c r="C67">
        <v>-0.73186057291065398</v>
      </c>
      <c r="D67">
        <v>0.27199219072140901</v>
      </c>
      <c r="E67">
        <v>7.1293493683790201E-3</v>
      </c>
      <c r="F67" t="s">
        <v>173</v>
      </c>
      <c r="G67" t="s">
        <v>173</v>
      </c>
      <c r="H67" t="s">
        <v>173</v>
      </c>
      <c r="I67" t="s">
        <v>173</v>
      </c>
      <c r="J67" t="s">
        <v>173</v>
      </c>
      <c r="K67" t="s">
        <v>173</v>
      </c>
      <c r="L67" t="s">
        <v>173</v>
      </c>
      <c r="M67" t="s">
        <v>173</v>
      </c>
      <c r="N67" t="s">
        <v>173</v>
      </c>
    </row>
    <row r="68" spans="1:14" x14ac:dyDescent="0.25">
      <c r="A68">
        <v>67</v>
      </c>
      <c r="B68" t="s">
        <v>84</v>
      </c>
      <c r="C68">
        <v>-0.87208376968578005</v>
      </c>
      <c r="D68">
        <v>0.27421896431092102</v>
      </c>
      <c r="E68">
        <v>1.4715006678289401E-3</v>
      </c>
      <c r="F68" t="s">
        <v>173</v>
      </c>
      <c r="G68" t="s">
        <v>173</v>
      </c>
      <c r="H68" t="s">
        <v>173</v>
      </c>
      <c r="I68" t="s">
        <v>173</v>
      </c>
      <c r="J68" t="s">
        <v>173</v>
      </c>
      <c r="K68" t="s">
        <v>173</v>
      </c>
      <c r="L68" t="s">
        <v>173</v>
      </c>
      <c r="M68" t="s">
        <v>173</v>
      </c>
      <c r="N68" t="s">
        <v>173</v>
      </c>
    </row>
    <row r="69" spans="1:14" x14ac:dyDescent="0.25">
      <c r="A69">
        <v>68</v>
      </c>
      <c r="B69" t="s">
        <v>72</v>
      </c>
      <c r="C69">
        <v>-0.72495008149735096</v>
      </c>
      <c r="D69">
        <v>0.25807660962387002</v>
      </c>
      <c r="E69">
        <v>4.9687940191961398E-3</v>
      </c>
      <c r="F69" t="s">
        <v>173</v>
      </c>
      <c r="G69" t="s">
        <v>173</v>
      </c>
      <c r="H69" t="s">
        <v>173</v>
      </c>
      <c r="I69" t="s">
        <v>173</v>
      </c>
      <c r="J69" t="s">
        <v>173</v>
      </c>
      <c r="K69" t="s">
        <v>173</v>
      </c>
      <c r="L69" t="s">
        <v>173</v>
      </c>
      <c r="M69" t="s">
        <v>173</v>
      </c>
      <c r="N69" t="s">
        <v>173</v>
      </c>
    </row>
    <row r="70" spans="1:14" x14ac:dyDescent="0.25">
      <c r="A70">
        <v>69</v>
      </c>
      <c r="B70" t="s">
        <v>71</v>
      </c>
      <c r="C70">
        <v>-0.71261929724046102</v>
      </c>
      <c r="D70">
        <v>0.268618956695932</v>
      </c>
      <c r="E70">
        <v>7.9803450735241102E-3</v>
      </c>
      <c r="F70" t="s">
        <v>173</v>
      </c>
      <c r="G70" t="s">
        <v>173</v>
      </c>
      <c r="H70" t="s">
        <v>173</v>
      </c>
      <c r="I70" t="s">
        <v>173</v>
      </c>
      <c r="J70" t="s">
        <v>173</v>
      </c>
      <c r="K70" t="s">
        <v>173</v>
      </c>
      <c r="L70" t="s">
        <v>173</v>
      </c>
      <c r="M70" t="s">
        <v>173</v>
      </c>
      <c r="N70" t="s">
        <v>173</v>
      </c>
    </row>
    <row r="71" spans="1:14" x14ac:dyDescent="0.25">
      <c r="A71">
        <v>70</v>
      </c>
      <c r="B71" t="s">
        <v>68</v>
      </c>
      <c r="C71">
        <v>-0.48519869898033102</v>
      </c>
      <c r="D71">
        <v>0.29862552665245401</v>
      </c>
      <c r="E71">
        <v>0.104210931725549</v>
      </c>
      <c r="F71" t="s">
        <v>173</v>
      </c>
      <c r="G71" t="s">
        <v>173</v>
      </c>
      <c r="H71" t="s">
        <v>173</v>
      </c>
      <c r="I71" t="s">
        <v>173</v>
      </c>
      <c r="J71" t="s">
        <v>173</v>
      </c>
      <c r="K71" t="s">
        <v>173</v>
      </c>
      <c r="L71" t="s">
        <v>173</v>
      </c>
      <c r="M71" t="s">
        <v>173</v>
      </c>
      <c r="N71" t="s">
        <v>173</v>
      </c>
    </row>
    <row r="72" spans="1:14" x14ac:dyDescent="0.25">
      <c r="A72">
        <v>71</v>
      </c>
      <c r="B72" t="s">
        <v>81</v>
      </c>
      <c r="C72">
        <v>-0.85119032651736304</v>
      </c>
      <c r="D72">
        <v>0.26518309014913899</v>
      </c>
      <c r="E72">
        <v>1.3281752376661899E-3</v>
      </c>
      <c r="F72" t="s">
        <v>173</v>
      </c>
      <c r="G72" t="s">
        <v>173</v>
      </c>
      <c r="H72" t="s">
        <v>173</v>
      </c>
      <c r="I72" t="s">
        <v>173</v>
      </c>
      <c r="J72" t="s">
        <v>173</v>
      </c>
      <c r="K72" t="s">
        <v>173</v>
      </c>
      <c r="L72" t="s">
        <v>173</v>
      </c>
      <c r="M72" t="s">
        <v>173</v>
      </c>
      <c r="N72" t="s">
        <v>173</v>
      </c>
    </row>
    <row r="73" spans="1:14" x14ac:dyDescent="0.25">
      <c r="A73">
        <v>72</v>
      </c>
      <c r="B73" t="s">
        <v>80</v>
      </c>
      <c r="C73">
        <v>-0.64487328550193901</v>
      </c>
      <c r="D73">
        <v>0.272826392879777</v>
      </c>
      <c r="E73">
        <v>1.8094613775199699E-2</v>
      </c>
      <c r="F73" t="s">
        <v>173</v>
      </c>
      <c r="G73" t="s">
        <v>173</v>
      </c>
      <c r="H73" t="s">
        <v>173</v>
      </c>
      <c r="I73" t="s">
        <v>173</v>
      </c>
      <c r="J73" t="s">
        <v>173</v>
      </c>
      <c r="K73" t="s">
        <v>173</v>
      </c>
      <c r="L73" t="s">
        <v>173</v>
      </c>
      <c r="M73" t="s">
        <v>173</v>
      </c>
      <c r="N73" t="s">
        <v>173</v>
      </c>
    </row>
    <row r="74" spans="1:14" x14ac:dyDescent="0.25">
      <c r="A74">
        <v>73</v>
      </c>
      <c r="B74" t="s">
        <v>82</v>
      </c>
      <c r="C74">
        <v>-0.91580180591967097</v>
      </c>
      <c r="D74">
        <v>0.26903548066023097</v>
      </c>
      <c r="E74">
        <v>6.6402208416969596E-4</v>
      </c>
      <c r="F74" t="s">
        <v>173</v>
      </c>
      <c r="G74" t="s">
        <v>173</v>
      </c>
      <c r="H74" t="s">
        <v>173</v>
      </c>
      <c r="I74" t="s">
        <v>173</v>
      </c>
      <c r="J74" t="s">
        <v>173</v>
      </c>
      <c r="K74" t="s">
        <v>173</v>
      </c>
      <c r="L74" t="s">
        <v>173</v>
      </c>
      <c r="M74" t="s">
        <v>173</v>
      </c>
      <c r="N74" t="s">
        <v>173</v>
      </c>
    </row>
    <row r="75" spans="1:14" x14ac:dyDescent="0.25">
      <c r="A75">
        <v>74</v>
      </c>
      <c r="B75" t="s">
        <v>83</v>
      </c>
      <c r="C75">
        <v>-0.59109714413708903</v>
      </c>
      <c r="D75">
        <v>0.47717956972853698</v>
      </c>
      <c r="E75">
        <v>0.21544511992804899</v>
      </c>
      <c r="F75" t="s">
        <v>173</v>
      </c>
      <c r="G75" t="s">
        <v>173</v>
      </c>
      <c r="H75" t="s">
        <v>173</v>
      </c>
      <c r="I75" t="s">
        <v>173</v>
      </c>
      <c r="J75" t="s">
        <v>173</v>
      </c>
      <c r="K75" t="s">
        <v>173</v>
      </c>
      <c r="L75" t="s">
        <v>173</v>
      </c>
      <c r="M75" t="s">
        <v>173</v>
      </c>
      <c r="N75" t="s">
        <v>173</v>
      </c>
    </row>
    <row r="76" spans="1:14" x14ac:dyDescent="0.25">
      <c r="A76">
        <v>75</v>
      </c>
      <c r="B76" t="s">
        <v>69</v>
      </c>
      <c r="C76">
        <v>-1.16403094104973</v>
      </c>
      <c r="D76">
        <v>0.331853657391465</v>
      </c>
      <c r="E76">
        <v>4.52060571614654E-4</v>
      </c>
      <c r="F76" t="s">
        <v>173</v>
      </c>
      <c r="G76" t="s">
        <v>173</v>
      </c>
      <c r="H76" t="s">
        <v>173</v>
      </c>
      <c r="I76" t="s">
        <v>173</v>
      </c>
      <c r="J76" t="s">
        <v>173</v>
      </c>
      <c r="K76" t="s">
        <v>173</v>
      </c>
      <c r="L76" t="s">
        <v>173</v>
      </c>
      <c r="M76" t="s">
        <v>173</v>
      </c>
      <c r="N76" t="s">
        <v>173</v>
      </c>
    </row>
    <row r="77" spans="1:14" x14ac:dyDescent="0.25">
      <c r="A77">
        <v>76</v>
      </c>
      <c r="B77" t="s">
        <v>73</v>
      </c>
      <c r="C77">
        <v>-0.76679324923293901</v>
      </c>
      <c r="D77">
        <v>0.38942847986338802</v>
      </c>
      <c r="E77">
        <v>4.8950563337902701E-2</v>
      </c>
      <c r="F77" t="s">
        <v>173</v>
      </c>
      <c r="G77" t="s">
        <v>173</v>
      </c>
      <c r="H77" t="s">
        <v>173</v>
      </c>
      <c r="I77" t="s">
        <v>173</v>
      </c>
      <c r="J77" t="s">
        <v>173</v>
      </c>
      <c r="K77" t="s">
        <v>173</v>
      </c>
      <c r="L77" t="s">
        <v>173</v>
      </c>
      <c r="M77" t="s">
        <v>173</v>
      </c>
      <c r="N77" t="s">
        <v>173</v>
      </c>
    </row>
    <row r="78" spans="1:14" x14ac:dyDescent="0.25">
      <c r="A78">
        <v>77</v>
      </c>
      <c r="B78" t="s">
        <v>177</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178</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179</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180</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181</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182</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183</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184</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185</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186</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187</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188</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189</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190</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191</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192</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193</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194</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195</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196</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197</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198</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199</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200</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201</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202</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203</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204</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205</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206</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207</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208</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209</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210</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211</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212</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213</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214</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215</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216</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217</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218</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219</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220</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221</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222</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223</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224</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225</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226</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227</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228</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229</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230</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231</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232</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233</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234</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235</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236</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237</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238</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239</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240</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241</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242</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243</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244</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245</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246</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247</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248</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249</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250</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251</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252</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253</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254</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255</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256</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257</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258</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259</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260</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261</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262</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263</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264</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265</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266</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267</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268</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269</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270</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271</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272</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273</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274</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275</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276</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277</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278</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279</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280</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281</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282</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283</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284</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285</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286</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287</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288</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289</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290</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291</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292</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293</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294</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295</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296</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297</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298</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299</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300</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301</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302</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303</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304</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305</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306</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307</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308</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309</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310</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311</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312</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313</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314</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315</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316</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317</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318</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319</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320</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321</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322</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323</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324</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325</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326</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327</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328</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329</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330</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331</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332</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333</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334</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335</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336</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337</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338</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339</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340</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341</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342</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343</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344</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345</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346</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347</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348</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349</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350</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351</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352</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353</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354</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355</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356</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357</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358</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359</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360</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361</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362</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363</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364</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365</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366</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367</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368</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369</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370</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371</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372</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373</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374</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375</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376</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377</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378</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379</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380</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381</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382</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383</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384</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385</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386</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387</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388</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389</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390</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391</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392</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393</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394</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395</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396</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397</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398</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399</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400</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401</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402</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403</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404</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405</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406</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407</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408</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409</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410</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411</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412</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413</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414</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415</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416</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417</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418</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419</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420</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421</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422</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423</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424</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425</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426</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427</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428</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429</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430</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431</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432</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433</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434</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435</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436</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437</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438</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439</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440</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441</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442</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443</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444</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445</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446</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447</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448</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449</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450</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451</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452</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453</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454</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455</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456</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457</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458</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459</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460</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461</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462</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463</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464</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465</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466</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467</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468</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469</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470</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471</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472</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473</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474</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475</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476</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477</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478</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479</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480</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481</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482</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483</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484</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485</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486</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487</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488</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489</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490</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491</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492</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493</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494</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495</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496</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497</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498</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499</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500</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501</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502</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503</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127</v>
      </c>
      <c r="C6">
        <v>1.5642220216728401E-2</v>
      </c>
      <c r="D6">
        <v>3.3633959631098199E-2</v>
      </c>
      <c r="E6">
        <v>0.64187974028480299</v>
      </c>
      <c r="F6" t="s">
        <v>173</v>
      </c>
      <c r="G6" t="s">
        <v>173</v>
      </c>
      <c r="H6" t="s">
        <v>173</v>
      </c>
      <c r="I6" t="s">
        <v>173</v>
      </c>
      <c r="J6" t="s">
        <v>173</v>
      </c>
      <c r="K6" t="s">
        <v>173</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506</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507</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508</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176</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134</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148</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132</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133</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173</v>
      </c>
      <c r="M37" t="s">
        <v>173</v>
      </c>
      <c r="N37" t="s">
        <v>173</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173</v>
      </c>
      <c r="M38" t="s">
        <v>173</v>
      </c>
      <c r="N38" t="s">
        <v>173</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173</v>
      </c>
      <c r="M39" t="s">
        <v>173</v>
      </c>
      <c r="N39" t="s">
        <v>173</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173</v>
      </c>
      <c r="M40" t="s">
        <v>173</v>
      </c>
      <c r="N40" t="s">
        <v>173</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173</v>
      </c>
      <c r="M41" t="s">
        <v>173</v>
      </c>
      <c r="N41" t="s">
        <v>173</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173</v>
      </c>
      <c r="M42" t="s">
        <v>173</v>
      </c>
      <c r="N42" t="s">
        <v>173</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173</v>
      </c>
      <c r="M43" t="s">
        <v>173</v>
      </c>
      <c r="N43" t="s">
        <v>173</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173</v>
      </c>
      <c r="M44" t="s">
        <v>173</v>
      </c>
      <c r="N44" t="s">
        <v>173</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173</v>
      </c>
      <c r="M45" t="s">
        <v>173</v>
      </c>
      <c r="N45" t="s">
        <v>173</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173</v>
      </c>
      <c r="M46" t="s">
        <v>173</v>
      </c>
      <c r="N46" t="s">
        <v>173</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173</v>
      </c>
      <c r="M47" t="s">
        <v>173</v>
      </c>
      <c r="N47" t="s">
        <v>173</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173</v>
      </c>
      <c r="M48" t="s">
        <v>173</v>
      </c>
      <c r="N48" t="s">
        <v>173</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173</v>
      </c>
      <c r="M49" t="s">
        <v>173</v>
      </c>
      <c r="N49" t="s">
        <v>173</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173</v>
      </c>
      <c r="M50" t="s">
        <v>173</v>
      </c>
      <c r="N50" t="s">
        <v>173</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173</v>
      </c>
      <c r="M51" t="s">
        <v>173</v>
      </c>
      <c r="N51" t="s">
        <v>173</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173</v>
      </c>
      <c r="M52" t="s">
        <v>173</v>
      </c>
      <c r="N52" t="s">
        <v>173</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173</v>
      </c>
      <c r="M53" t="s">
        <v>173</v>
      </c>
      <c r="N53" t="s">
        <v>173</v>
      </c>
    </row>
    <row r="54" spans="1:14" x14ac:dyDescent="0.25">
      <c r="A54">
        <v>53</v>
      </c>
      <c r="B54" t="s">
        <v>50</v>
      </c>
      <c r="C54">
        <v>-0.23457287255921599</v>
      </c>
      <c r="D54">
        <v>0.62197588440542195</v>
      </c>
      <c r="E54">
        <v>0.70606850613479</v>
      </c>
      <c r="F54" t="s">
        <v>173</v>
      </c>
      <c r="G54" t="s">
        <v>173</v>
      </c>
      <c r="H54" t="s">
        <v>173</v>
      </c>
      <c r="I54">
        <v>-0.19500967880063499</v>
      </c>
      <c r="J54">
        <v>0.78223457449594402</v>
      </c>
      <c r="K54">
        <v>0.80313011625376196</v>
      </c>
      <c r="L54" t="s">
        <v>173</v>
      </c>
      <c r="M54" t="s">
        <v>173</v>
      </c>
      <c r="N54" t="s">
        <v>173</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173</v>
      </c>
      <c r="M55" t="s">
        <v>173</v>
      </c>
      <c r="N55" t="s">
        <v>173</v>
      </c>
    </row>
    <row r="56" spans="1:14" x14ac:dyDescent="0.25">
      <c r="A56">
        <v>55</v>
      </c>
      <c r="B56" t="s">
        <v>63</v>
      </c>
      <c r="C56">
        <v>0.52035379627981404</v>
      </c>
      <c r="D56">
        <v>0.543634694794636</v>
      </c>
      <c r="E56">
        <v>0.33847869441712902</v>
      </c>
      <c r="F56" t="s">
        <v>173</v>
      </c>
      <c r="G56" t="s">
        <v>173</v>
      </c>
      <c r="H56" t="s">
        <v>173</v>
      </c>
      <c r="I56">
        <v>0.54493303578164598</v>
      </c>
      <c r="J56">
        <v>0.73165648120805404</v>
      </c>
      <c r="K56">
        <v>0.45639652830164001</v>
      </c>
      <c r="L56" t="s">
        <v>173</v>
      </c>
      <c r="M56" t="s">
        <v>173</v>
      </c>
      <c r="N56" t="s">
        <v>173</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173</v>
      </c>
      <c r="M57" t="s">
        <v>173</v>
      </c>
      <c r="N57" t="s">
        <v>173</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173</v>
      </c>
      <c r="M58" t="s">
        <v>173</v>
      </c>
      <c r="N58" t="s">
        <v>173</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173</v>
      </c>
      <c r="M59" t="s">
        <v>173</v>
      </c>
      <c r="N59" t="s">
        <v>173</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173</v>
      </c>
      <c r="M60" t="s">
        <v>173</v>
      </c>
      <c r="N60" t="s">
        <v>173</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173</v>
      </c>
      <c r="M61" t="s">
        <v>173</v>
      </c>
      <c r="N61" t="s">
        <v>173</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173</v>
      </c>
      <c r="M62" t="s">
        <v>173</v>
      </c>
      <c r="N62" t="s">
        <v>173</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173</v>
      </c>
      <c r="M63" t="s">
        <v>173</v>
      </c>
      <c r="N63" t="s">
        <v>173</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173</v>
      </c>
      <c r="M64" t="s">
        <v>173</v>
      </c>
      <c r="N64" t="s">
        <v>173</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173</v>
      </c>
      <c r="M65" t="s">
        <v>173</v>
      </c>
      <c r="N65" t="s">
        <v>173</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173</v>
      </c>
      <c r="M66" t="s">
        <v>173</v>
      </c>
      <c r="N66" t="s">
        <v>173</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173</v>
      </c>
      <c r="M67" t="s">
        <v>173</v>
      </c>
      <c r="N67" t="s">
        <v>173</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173</v>
      </c>
      <c r="M68" t="s">
        <v>173</v>
      </c>
      <c r="N68" t="s">
        <v>173</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173</v>
      </c>
      <c r="M69" t="s">
        <v>173</v>
      </c>
      <c r="N69" t="s">
        <v>173</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173</v>
      </c>
      <c r="M70" t="s">
        <v>173</v>
      </c>
      <c r="N70" t="s">
        <v>173</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173</v>
      </c>
      <c r="M71" t="s">
        <v>173</v>
      </c>
      <c r="N71" t="s">
        <v>173</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173</v>
      </c>
      <c r="M72" t="s">
        <v>173</v>
      </c>
      <c r="N72" t="s">
        <v>173</v>
      </c>
    </row>
    <row r="73" spans="1:14" x14ac:dyDescent="0.25">
      <c r="A73">
        <v>72</v>
      </c>
      <c r="B73" t="s">
        <v>73</v>
      </c>
      <c r="C73">
        <v>-0.72032275648038502</v>
      </c>
      <c r="D73">
        <v>0.80350028248884597</v>
      </c>
      <c r="E73">
        <v>0.369995910356132</v>
      </c>
      <c r="F73" t="s">
        <v>173</v>
      </c>
      <c r="G73" t="s">
        <v>173</v>
      </c>
      <c r="H73" t="s">
        <v>173</v>
      </c>
      <c r="I73">
        <v>-0.96784091118616</v>
      </c>
      <c r="J73">
        <v>0.97770516016299103</v>
      </c>
      <c r="K73">
        <v>0.32221771322321002</v>
      </c>
      <c r="L73" t="s">
        <v>173</v>
      </c>
      <c r="M73" t="s">
        <v>173</v>
      </c>
      <c r="N73" t="s">
        <v>173</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173</v>
      </c>
      <c r="M74" t="s">
        <v>173</v>
      </c>
      <c r="N74" t="s">
        <v>173</v>
      </c>
    </row>
    <row r="75" spans="1:14" x14ac:dyDescent="0.25">
      <c r="A75">
        <v>74</v>
      </c>
      <c r="B75" t="s">
        <v>83</v>
      </c>
      <c r="C75">
        <v>0.86610244237421097</v>
      </c>
      <c r="D75">
        <v>1.3120607274442799</v>
      </c>
      <c r="E75">
        <v>0.50918420259446995</v>
      </c>
      <c r="F75" t="s">
        <v>173</v>
      </c>
      <c r="G75" t="s">
        <v>173</v>
      </c>
      <c r="H75" t="s">
        <v>173</v>
      </c>
      <c r="I75">
        <v>1.17946850724187</v>
      </c>
      <c r="J75">
        <v>1.4333141504809901</v>
      </c>
      <c r="K75">
        <v>0.410567127241736</v>
      </c>
      <c r="L75" t="s">
        <v>173</v>
      </c>
      <c r="M75" t="s">
        <v>173</v>
      </c>
      <c r="N75" t="s">
        <v>173</v>
      </c>
    </row>
    <row r="76" spans="1:14" x14ac:dyDescent="0.25">
      <c r="A76">
        <v>75</v>
      </c>
      <c r="B76" t="s">
        <v>177</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178</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179</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180</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181</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182</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183</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184</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185</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186</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187</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188</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189</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190</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191</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192</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193</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194</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195</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196</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197</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198</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199</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200</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201</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202</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203</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204</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205</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206</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207</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208</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209</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210</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211</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220</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231</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233</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234</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235</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212</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213</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214</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215</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216</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217</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218</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219</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221</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222</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223</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224</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225</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226</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227</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228</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229</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230</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232</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236</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237</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238</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239</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240</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241</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242</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401</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402</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403</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404</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405</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406</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407</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408</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409</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410</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411</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412</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413</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414</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415</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416</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417</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418</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419</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420</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421</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422</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423</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424</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425</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426</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427</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428</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429</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430</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243</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244</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245</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246</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247</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248</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249</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250</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251</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252</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253</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254</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255</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256</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257</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258</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259</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260</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261</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262</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263</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264</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265</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266</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431</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432</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267</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268</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269</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270</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271</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272</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273</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274</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275</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276</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277</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278</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279</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280</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281</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282</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283</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284</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285</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286</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287</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288</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289</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290</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291</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292</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293</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294</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295</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296</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297</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298</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299</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300</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301</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302</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303</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304</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305</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306</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307</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308</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309</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310</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311</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312</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313</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314</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315</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316</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317</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318</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319</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320</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321</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322</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323</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324</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325</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326</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327</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328</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329</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330</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331</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332</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333</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334</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335</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336</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337</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338</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339</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340</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341</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342</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343</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344</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345</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346</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347</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348</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349</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350</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351</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352</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353</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354</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355</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356</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357</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358</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359</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360</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361</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362</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363</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364</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365</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366</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367</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368</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369</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370</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371</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372</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373</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374</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375</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376</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377</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378</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379</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380</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381</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382</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383</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384</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385</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386</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387</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388</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389</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390</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391</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392</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393</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394</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395</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396</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397</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398</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399</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400</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433</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434</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435</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436</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437</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438</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439</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440</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441</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442</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443</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444</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445</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446</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447</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448</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449</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450</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451</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452</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453</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454</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455</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456</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457</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458</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459</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460</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461</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462</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463</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464</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465</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466</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467</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468</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469</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470</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471</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472</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473</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474</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475</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476</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477</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478</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479</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480</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481</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482</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483</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484</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485</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486</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487</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488</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489</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490</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491</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492</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493</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494</v>
      </c>
      <c r="C393">
        <v>-12.2478743719201</v>
      </c>
      <c r="D393">
        <v>2399.5447334426199</v>
      </c>
      <c r="E393">
        <v>0.99592741602436297</v>
      </c>
      <c r="F393" t="s">
        <v>173</v>
      </c>
      <c r="G393" t="s">
        <v>173</v>
      </c>
      <c r="H393" t="s">
        <v>173</v>
      </c>
      <c r="I393">
        <v>-12.8599742863397</v>
      </c>
      <c r="J393">
        <v>3956.18034163636</v>
      </c>
      <c r="K393">
        <v>0.99740639809629394</v>
      </c>
      <c r="L393">
        <v>-12.326661086133001</v>
      </c>
      <c r="M393">
        <v>2399.5447248666201</v>
      </c>
      <c r="N393">
        <v>0.99590121859075198</v>
      </c>
    </row>
    <row r="394" spans="1:14" x14ac:dyDescent="0.25">
      <c r="A394">
        <v>393</v>
      </c>
      <c r="B394" t="s">
        <v>495</v>
      </c>
      <c r="C394">
        <v>-12.2478743719451</v>
      </c>
      <c r="D394">
        <v>2399.5447334466098</v>
      </c>
      <c r="E394">
        <v>0.99592741602436197</v>
      </c>
      <c r="F394" t="s">
        <v>173</v>
      </c>
      <c r="G394" t="s">
        <v>173</v>
      </c>
      <c r="H394" t="s">
        <v>173</v>
      </c>
      <c r="I394">
        <v>-12.859974286373699</v>
      </c>
      <c r="J394">
        <v>3956.18034166905</v>
      </c>
      <c r="K394">
        <v>0.99740639809630904</v>
      </c>
      <c r="L394">
        <v>-12.326661086145</v>
      </c>
      <c r="M394">
        <v>2399.5447248772998</v>
      </c>
      <c r="N394">
        <v>0.99590121859076597</v>
      </c>
    </row>
    <row r="395" spans="1:14" x14ac:dyDescent="0.25">
      <c r="A395">
        <v>394</v>
      </c>
      <c r="B395" t="s">
        <v>496</v>
      </c>
      <c r="C395">
        <v>-12.247874371933699</v>
      </c>
      <c r="D395">
        <v>2399.5447334747801</v>
      </c>
      <c r="E395">
        <v>0.99592741602441304</v>
      </c>
      <c r="F395" t="s">
        <v>173</v>
      </c>
      <c r="G395" t="s">
        <v>173</v>
      </c>
      <c r="H395" t="s">
        <v>173</v>
      </c>
      <c r="I395">
        <v>-12.8599742863674</v>
      </c>
      <c r="J395">
        <v>3956.1803416446601</v>
      </c>
      <c r="K395">
        <v>0.99740639809629394</v>
      </c>
      <c r="L395">
        <v>-12.326661086141099</v>
      </c>
      <c r="M395">
        <v>2399.5447248730502</v>
      </c>
      <c r="N395">
        <v>0.99590121859075997</v>
      </c>
    </row>
    <row r="396" spans="1:14" x14ac:dyDescent="0.25">
      <c r="A396">
        <v>395</v>
      </c>
      <c r="B396" t="s">
        <v>497</v>
      </c>
      <c r="C396">
        <v>-12.2478743719159</v>
      </c>
      <c r="D396">
        <v>2399.5447334477999</v>
      </c>
      <c r="E396">
        <v>0.99592741602437396</v>
      </c>
      <c r="F396" t="s">
        <v>173</v>
      </c>
      <c r="G396" t="s">
        <v>173</v>
      </c>
      <c r="H396" t="s">
        <v>173</v>
      </c>
      <c r="I396">
        <v>-12.859974286373101</v>
      </c>
      <c r="J396">
        <v>3956.1803416612102</v>
      </c>
      <c r="K396">
        <v>0.99740639809630405</v>
      </c>
      <c r="L396">
        <v>-12.3266610861416</v>
      </c>
      <c r="M396">
        <v>2399.5447248758801</v>
      </c>
      <c r="N396">
        <v>0.99590121859076497</v>
      </c>
    </row>
    <row r="397" spans="1:14" x14ac:dyDescent="0.25">
      <c r="A397">
        <v>396</v>
      </c>
      <c r="B397" t="s">
        <v>498</v>
      </c>
      <c r="C397">
        <v>-12.247874371931299</v>
      </c>
      <c r="D397">
        <v>2399.5447334443702</v>
      </c>
      <c r="E397">
        <v>0.99592741602436297</v>
      </c>
      <c r="F397" t="s">
        <v>173</v>
      </c>
      <c r="G397" t="s">
        <v>173</v>
      </c>
      <c r="H397" t="s">
        <v>173</v>
      </c>
      <c r="I397">
        <v>-12.8599742863691</v>
      </c>
      <c r="J397">
        <v>3956.1803416655398</v>
      </c>
      <c r="K397">
        <v>0.99740639809630705</v>
      </c>
      <c r="L397">
        <v>-12.326661086143501</v>
      </c>
      <c r="M397">
        <v>2399.5447248785999</v>
      </c>
      <c r="N397">
        <v>0.99590121859076897</v>
      </c>
    </row>
    <row r="398" spans="1:14" x14ac:dyDescent="0.25">
      <c r="A398">
        <v>397</v>
      </c>
      <c r="B398" t="s">
        <v>499</v>
      </c>
      <c r="C398">
        <v>-12.247874371922601</v>
      </c>
      <c r="D398">
        <v>2399.5447334586502</v>
      </c>
      <c r="E398">
        <v>0.99592741602439006</v>
      </c>
      <c r="F398" t="s">
        <v>173</v>
      </c>
      <c r="G398" t="s">
        <v>173</v>
      </c>
      <c r="H398" t="s">
        <v>173</v>
      </c>
      <c r="I398">
        <v>-12.859974286373699</v>
      </c>
      <c r="J398">
        <v>3956.1803416604598</v>
      </c>
      <c r="K398">
        <v>0.99740639809630305</v>
      </c>
      <c r="L398">
        <v>-12.326661086121099</v>
      </c>
      <c r="M398">
        <v>2399.54472487458</v>
      </c>
      <c r="N398">
        <v>0.99590121859076997</v>
      </c>
    </row>
    <row r="399" spans="1:14" x14ac:dyDescent="0.25">
      <c r="A399">
        <v>398</v>
      </c>
      <c r="B399" t="s">
        <v>500</v>
      </c>
      <c r="C399">
        <v>-12.247874371921499</v>
      </c>
      <c r="D399">
        <v>2399.54473344795</v>
      </c>
      <c r="E399">
        <v>0.99592741602437196</v>
      </c>
      <c r="F399" t="s">
        <v>173</v>
      </c>
      <c r="G399" t="s">
        <v>173</v>
      </c>
      <c r="H399" t="s">
        <v>173</v>
      </c>
      <c r="I399">
        <v>-12.8599742863494</v>
      </c>
      <c r="J399">
        <v>3956.1803417473702</v>
      </c>
      <c r="K399">
        <v>0.997406398096365</v>
      </c>
      <c r="L399">
        <v>-12.326661086142799</v>
      </c>
      <c r="M399">
        <v>2399.5447248711398</v>
      </c>
      <c r="N399">
        <v>0.99590121859075698</v>
      </c>
    </row>
    <row r="400" spans="1:14" x14ac:dyDescent="0.25">
      <c r="B400" t="s">
        <v>501</v>
      </c>
      <c r="C400">
        <v>-12.2478743719201</v>
      </c>
      <c r="D400">
        <v>2399.5447334458299</v>
      </c>
      <c r="E400">
        <v>0.99592741602436896</v>
      </c>
      <c r="F400" t="s">
        <v>173</v>
      </c>
      <c r="G400" t="s">
        <v>173</v>
      </c>
      <c r="H400" t="s">
        <v>173</v>
      </c>
      <c r="I400">
        <v>-12.859974286365</v>
      </c>
      <c r="J400">
        <v>3956.1803416714502</v>
      </c>
      <c r="K400">
        <v>0.99740639809631204</v>
      </c>
      <c r="L400">
        <v>-12.3266610861399</v>
      </c>
      <c r="M400">
        <v>2399.5447248711298</v>
      </c>
      <c r="N400">
        <v>0.99590121859075698</v>
      </c>
    </row>
    <row r="401" spans="2:14" x14ac:dyDescent="0.25">
      <c r="B401" t="s">
        <v>502</v>
      </c>
      <c r="C401">
        <v>-12.2478743719146</v>
      </c>
      <c r="D401">
        <v>2399.5447334495402</v>
      </c>
      <c r="E401">
        <v>0.99592741602437695</v>
      </c>
      <c r="F401" t="s">
        <v>173</v>
      </c>
      <c r="G401" t="s">
        <v>173</v>
      </c>
      <c r="H401" t="s">
        <v>173</v>
      </c>
      <c r="I401">
        <v>-12.8599742863611</v>
      </c>
      <c r="J401">
        <v>3956.1803416828102</v>
      </c>
      <c r="K401">
        <v>0.99740639809632003</v>
      </c>
      <c r="L401">
        <v>-12.326661086140099</v>
      </c>
      <c r="M401">
        <v>2399.5447248631599</v>
      </c>
      <c r="N401">
        <v>0.99590121859074399</v>
      </c>
    </row>
    <row r="402" spans="2:14" x14ac:dyDescent="0.25">
      <c r="B402" t="s">
        <v>503</v>
      </c>
      <c r="C402">
        <v>20.884262473104499</v>
      </c>
      <c r="D402">
        <v>2399.5447335418098</v>
      </c>
      <c r="E402">
        <v>0.99305575762426102</v>
      </c>
      <c r="F402" t="s">
        <v>173</v>
      </c>
      <c r="G402" t="s">
        <v>173</v>
      </c>
      <c r="H402" t="s">
        <v>173</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127</v>
      </c>
      <c r="C6">
        <v>7.5187942111638997E-2</v>
      </c>
      <c r="D6">
        <v>3.1459716799908999E-2</v>
      </c>
      <c r="E6">
        <v>1.68495117488996E-2</v>
      </c>
      <c r="F6" t="s">
        <v>173</v>
      </c>
      <c r="G6" t="s">
        <v>173</v>
      </c>
      <c r="H6" t="s">
        <v>173</v>
      </c>
      <c r="I6" t="s">
        <v>173</v>
      </c>
      <c r="J6" t="s">
        <v>173</v>
      </c>
      <c r="K6" t="s">
        <v>173</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506</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507</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508</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176</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134</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148</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132</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133</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173</v>
      </c>
      <c r="M37" t="s">
        <v>173</v>
      </c>
      <c r="N37" t="s">
        <v>173</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173</v>
      </c>
      <c r="M38" t="s">
        <v>173</v>
      </c>
      <c r="N38" t="s">
        <v>173</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173</v>
      </c>
      <c r="M39" t="s">
        <v>173</v>
      </c>
      <c r="N39" t="s">
        <v>173</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173</v>
      </c>
      <c r="M40" t="s">
        <v>173</v>
      </c>
      <c r="N40" t="s">
        <v>173</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173</v>
      </c>
      <c r="M41" t="s">
        <v>173</v>
      </c>
      <c r="N41" t="s">
        <v>173</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173</v>
      </c>
      <c r="M42" t="s">
        <v>173</v>
      </c>
      <c r="N42" t="s">
        <v>173</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173</v>
      </c>
      <c r="M43" t="s">
        <v>173</v>
      </c>
      <c r="N43" t="s">
        <v>173</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173</v>
      </c>
      <c r="M44" t="s">
        <v>173</v>
      </c>
      <c r="N44" t="s">
        <v>173</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173</v>
      </c>
      <c r="M45" t="s">
        <v>173</v>
      </c>
      <c r="N45" t="s">
        <v>173</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173</v>
      </c>
      <c r="M46" t="s">
        <v>173</v>
      </c>
      <c r="N46" t="s">
        <v>173</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173</v>
      </c>
      <c r="M47" t="s">
        <v>173</v>
      </c>
      <c r="N47" t="s">
        <v>173</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173</v>
      </c>
      <c r="M48" t="s">
        <v>173</v>
      </c>
      <c r="N48" t="s">
        <v>173</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173</v>
      </c>
      <c r="M49" t="s">
        <v>173</v>
      </c>
      <c r="N49" t="s">
        <v>173</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173</v>
      </c>
      <c r="M50" t="s">
        <v>173</v>
      </c>
      <c r="N50" t="s">
        <v>173</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173</v>
      </c>
      <c r="M51" t="s">
        <v>173</v>
      </c>
      <c r="N51" t="s">
        <v>173</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173</v>
      </c>
      <c r="M52" t="s">
        <v>173</v>
      </c>
      <c r="N52" t="s">
        <v>173</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173</v>
      </c>
      <c r="M53" t="s">
        <v>173</v>
      </c>
      <c r="N53" t="s">
        <v>173</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173</v>
      </c>
      <c r="M54" t="s">
        <v>173</v>
      </c>
      <c r="N54" t="s">
        <v>173</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173</v>
      </c>
      <c r="M55" t="s">
        <v>173</v>
      </c>
      <c r="N55" t="s">
        <v>173</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173</v>
      </c>
      <c r="M56" t="s">
        <v>173</v>
      </c>
      <c r="N56" t="s">
        <v>173</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173</v>
      </c>
      <c r="M57" t="s">
        <v>173</v>
      </c>
      <c r="N57" t="s">
        <v>173</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173</v>
      </c>
      <c r="M58" t="s">
        <v>173</v>
      </c>
      <c r="N58" t="s">
        <v>173</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173</v>
      </c>
      <c r="M59" t="s">
        <v>173</v>
      </c>
      <c r="N59" t="s">
        <v>173</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173</v>
      </c>
      <c r="M60" t="s">
        <v>173</v>
      </c>
      <c r="N60" t="s">
        <v>173</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173</v>
      </c>
      <c r="M61" t="s">
        <v>173</v>
      </c>
      <c r="N61" t="s">
        <v>173</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173</v>
      </c>
      <c r="M62" t="s">
        <v>173</v>
      </c>
      <c r="N62" t="s">
        <v>173</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173</v>
      </c>
      <c r="M63" t="s">
        <v>173</v>
      </c>
      <c r="N63" t="s">
        <v>173</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173</v>
      </c>
      <c r="M64" t="s">
        <v>173</v>
      </c>
      <c r="N64" t="s">
        <v>173</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173</v>
      </c>
      <c r="M65" t="s">
        <v>173</v>
      </c>
      <c r="N65" t="s">
        <v>173</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173</v>
      </c>
      <c r="M66" t="s">
        <v>173</v>
      </c>
      <c r="N66" t="s">
        <v>173</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173</v>
      </c>
      <c r="M67" t="s">
        <v>173</v>
      </c>
      <c r="N67" t="s">
        <v>173</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173</v>
      </c>
      <c r="M68" t="s">
        <v>173</v>
      </c>
      <c r="N68" t="s">
        <v>173</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173</v>
      </c>
      <c r="M69" t="s">
        <v>173</v>
      </c>
      <c r="N69" t="s">
        <v>173</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173</v>
      </c>
      <c r="M70" t="s">
        <v>173</v>
      </c>
      <c r="N70" t="s">
        <v>173</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173</v>
      </c>
      <c r="M71" t="s">
        <v>173</v>
      </c>
      <c r="N71" t="s">
        <v>173</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173</v>
      </c>
      <c r="M72" t="s">
        <v>173</v>
      </c>
      <c r="N72" t="s">
        <v>173</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173</v>
      </c>
      <c r="M73" t="s">
        <v>173</v>
      </c>
      <c r="N73" t="s">
        <v>173</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173</v>
      </c>
      <c r="M74" t="s">
        <v>173</v>
      </c>
      <c r="N74" t="s">
        <v>173</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173</v>
      </c>
      <c r="M75" t="s">
        <v>173</v>
      </c>
      <c r="N75" t="s">
        <v>173</v>
      </c>
    </row>
    <row r="76" spans="1:14" x14ac:dyDescent="0.25">
      <c r="A76">
        <v>75</v>
      </c>
      <c r="B76" t="s">
        <v>177</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178</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179</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180</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181</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182</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187</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198</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209</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220</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231</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233</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234</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235</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183</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184</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185</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186</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188</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189</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190</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191</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192</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193</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194</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195</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196</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197</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199</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200</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201</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202</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203</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204</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205</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206</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207</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208</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210</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211</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212</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213</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214</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215</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216</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217</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218</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219</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221</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222</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223</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224</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225</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226</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227</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228</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229</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230</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232</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236</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237</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238</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239</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240</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241</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242</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401</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402</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403</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404</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405</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406</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407</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408</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409</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410</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411</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412</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413</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414</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415</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416</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417</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418</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419</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420</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421</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422</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423</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424</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425</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426</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427</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428</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429</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243</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244</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245</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246</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247</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248</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249</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250</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251</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252</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253</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254</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255</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256</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257</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258</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259</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260</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261</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262</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263</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264</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265</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266</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267</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268</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269</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430</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431</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432</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270</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271</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272</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273</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274</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275</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276</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277</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278</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279</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280</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281</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282</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283</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284</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285</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286</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287</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288</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289</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290</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291</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292</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293</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294</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295</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296</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297</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298</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299</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300</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301</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302</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303</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304</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305</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306</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307</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308</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309</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310</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311</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312</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313</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314</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315</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316</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317</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318</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319</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320</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321</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322</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323</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324</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325</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326</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327</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328</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329</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330</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331</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332</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333</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334</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335</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336</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337</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338</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339</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340</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341</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342</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343</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344</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345</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346</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347</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348</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349</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350</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351</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352</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353</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354</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355</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356</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357</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358</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359</v>
      </c>
      <c r="C290">
        <v>3.8563022304506198</v>
      </c>
      <c r="D290">
        <v>1.4465963208300601</v>
      </c>
      <c r="E290">
        <v>7.6810777803560399E-3</v>
      </c>
      <c r="F290" t="s">
        <v>173</v>
      </c>
      <c r="G290" t="s">
        <v>173</v>
      </c>
      <c r="H290" t="s">
        <v>173</v>
      </c>
      <c r="I290">
        <v>3.6670580000858899</v>
      </c>
      <c r="J290">
        <v>1.4685851731078601</v>
      </c>
      <c r="K290">
        <v>1.25248758807734E-2</v>
      </c>
      <c r="L290">
        <v>3.8352762057345799</v>
      </c>
      <c r="M290">
        <v>1.4464896998328201</v>
      </c>
      <c r="N290">
        <v>8.0150081272439295E-3</v>
      </c>
    </row>
    <row r="291" spans="2:14" x14ac:dyDescent="0.25">
      <c r="B291" t="s">
        <v>360</v>
      </c>
      <c r="C291">
        <v>20.011667388547799</v>
      </c>
      <c r="D291">
        <v>2399.5447221889299</v>
      </c>
      <c r="E291">
        <v>0.99334589799040396</v>
      </c>
      <c r="F291" t="s">
        <v>173</v>
      </c>
      <c r="G291" t="s">
        <v>173</v>
      </c>
      <c r="H291" t="s">
        <v>173</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127</v>
      </c>
      <c r="C6">
        <v>0.12127456939815701</v>
      </c>
      <c r="D6">
        <v>4.6752772697575599E-2</v>
      </c>
      <c r="E6">
        <v>9.4879017054802506E-3</v>
      </c>
      <c r="F6" t="s">
        <v>173</v>
      </c>
      <c r="G6" t="s">
        <v>173</v>
      </c>
      <c r="H6" t="s">
        <v>173</v>
      </c>
      <c r="I6" t="s">
        <v>173</v>
      </c>
      <c r="J6" t="s">
        <v>173</v>
      </c>
      <c r="K6" t="s">
        <v>173</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506</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507</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508</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176</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134</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148</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132</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133</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173</v>
      </c>
      <c r="M37" t="s">
        <v>173</v>
      </c>
      <c r="N37" t="s">
        <v>173</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173</v>
      </c>
      <c r="M38" t="s">
        <v>173</v>
      </c>
      <c r="N38" t="s">
        <v>173</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173</v>
      </c>
      <c r="M39" t="s">
        <v>173</v>
      </c>
      <c r="N39" t="s">
        <v>173</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173</v>
      </c>
      <c r="M40" t="s">
        <v>173</v>
      </c>
      <c r="N40" t="s">
        <v>173</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173</v>
      </c>
      <c r="M41" t="s">
        <v>173</v>
      </c>
      <c r="N41" t="s">
        <v>173</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173</v>
      </c>
      <c r="M42" t="s">
        <v>173</v>
      </c>
      <c r="N42" t="s">
        <v>173</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173</v>
      </c>
      <c r="M43" t="s">
        <v>173</v>
      </c>
      <c r="N43" t="s">
        <v>173</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173</v>
      </c>
      <c r="M44" t="s">
        <v>173</v>
      </c>
      <c r="N44" t="s">
        <v>173</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173</v>
      </c>
      <c r="M45" t="s">
        <v>173</v>
      </c>
      <c r="N45" t="s">
        <v>173</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173</v>
      </c>
      <c r="M46" t="s">
        <v>173</v>
      </c>
      <c r="N46" t="s">
        <v>173</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173</v>
      </c>
      <c r="M47" t="s">
        <v>173</v>
      </c>
      <c r="N47" t="s">
        <v>173</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173</v>
      </c>
      <c r="M48" t="s">
        <v>173</v>
      </c>
      <c r="N48" t="s">
        <v>173</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173</v>
      </c>
      <c r="M49" t="s">
        <v>173</v>
      </c>
      <c r="N49" t="s">
        <v>173</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173</v>
      </c>
      <c r="M50" t="s">
        <v>173</v>
      </c>
      <c r="N50" t="s">
        <v>173</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173</v>
      </c>
      <c r="M51" t="s">
        <v>173</v>
      </c>
      <c r="N51" t="s">
        <v>173</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173</v>
      </c>
      <c r="M52" t="s">
        <v>173</v>
      </c>
      <c r="N52" t="s">
        <v>173</v>
      </c>
    </row>
    <row r="53" spans="1:14" x14ac:dyDescent="0.25">
      <c r="A53">
        <v>52</v>
      </c>
      <c r="B53" t="s">
        <v>51</v>
      </c>
      <c r="C53">
        <v>0.86352111509024598</v>
      </c>
      <c r="D53">
        <v>1.3911802584423101</v>
      </c>
      <c r="E53">
        <v>0.53478968378341096</v>
      </c>
      <c r="F53" t="s">
        <v>173</v>
      </c>
      <c r="G53" t="s">
        <v>173</v>
      </c>
      <c r="H53" t="s">
        <v>173</v>
      </c>
      <c r="I53">
        <v>1.1920179858840401</v>
      </c>
      <c r="J53">
        <v>1.4580822641111899</v>
      </c>
      <c r="K53">
        <v>0.41362874934372201</v>
      </c>
      <c r="L53" t="s">
        <v>173</v>
      </c>
      <c r="M53" t="s">
        <v>173</v>
      </c>
      <c r="N53" t="s">
        <v>173</v>
      </c>
    </row>
    <row r="54" spans="1:14" x14ac:dyDescent="0.25">
      <c r="A54">
        <v>53</v>
      </c>
      <c r="B54" t="s">
        <v>52</v>
      </c>
      <c r="C54">
        <v>-0.57881449072135205</v>
      </c>
      <c r="D54">
        <v>0.63186920861373796</v>
      </c>
      <c r="E54">
        <v>0.35964838829358198</v>
      </c>
      <c r="F54">
        <v>-2.3937036490852202</v>
      </c>
      <c r="G54">
        <v>1.6743718709429201</v>
      </c>
      <c r="H54">
        <v>0.15282814710697601</v>
      </c>
      <c r="I54" t="s">
        <v>173</v>
      </c>
      <c r="J54" t="s">
        <v>173</v>
      </c>
      <c r="K54" t="s">
        <v>173</v>
      </c>
      <c r="L54" t="s">
        <v>173</v>
      </c>
      <c r="M54" t="s">
        <v>173</v>
      </c>
      <c r="N54" t="s">
        <v>173</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173</v>
      </c>
      <c r="M55" t="s">
        <v>173</v>
      </c>
      <c r="N55" t="s">
        <v>173</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173</v>
      </c>
      <c r="M56" t="s">
        <v>173</v>
      </c>
      <c r="N56" t="s">
        <v>173</v>
      </c>
    </row>
    <row r="57" spans="1:14" x14ac:dyDescent="0.25">
      <c r="A57">
        <v>56</v>
      </c>
      <c r="B57" t="s">
        <v>53</v>
      </c>
      <c r="C57">
        <v>-0.29192659904785001</v>
      </c>
      <c r="D57">
        <v>0.76155819545294601</v>
      </c>
      <c r="E57">
        <v>0.70147656231690603</v>
      </c>
      <c r="F57">
        <v>-1.96227162216586</v>
      </c>
      <c r="G57">
        <v>1.7106489603380099</v>
      </c>
      <c r="H57">
        <v>0.25134362766406698</v>
      </c>
      <c r="I57" t="s">
        <v>173</v>
      </c>
      <c r="J57" t="s">
        <v>173</v>
      </c>
      <c r="K57" t="s">
        <v>173</v>
      </c>
      <c r="L57" t="s">
        <v>173</v>
      </c>
      <c r="M57" t="s">
        <v>173</v>
      </c>
      <c r="N57" t="s">
        <v>173</v>
      </c>
    </row>
    <row r="58" spans="1:14" x14ac:dyDescent="0.25">
      <c r="A58">
        <v>57</v>
      </c>
      <c r="B58" t="s">
        <v>49</v>
      </c>
      <c r="C58">
        <v>1.7749931178243701</v>
      </c>
      <c r="D58">
        <v>1.6384057010000099</v>
      </c>
      <c r="E58">
        <v>0.27864597721297801</v>
      </c>
      <c r="F58" t="s">
        <v>173</v>
      </c>
      <c r="G58" t="s">
        <v>173</v>
      </c>
      <c r="H58" t="s">
        <v>173</v>
      </c>
      <c r="I58">
        <v>2.1359123031366001</v>
      </c>
      <c r="J58">
        <v>1.6693660541028501</v>
      </c>
      <c r="K58">
        <v>0.20072980169197099</v>
      </c>
      <c r="L58" t="s">
        <v>173</v>
      </c>
      <c r="M58" t="s">
        <v>173</v>
      </c>
      <c r="N58" t="s">
        <v>173</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173</v>
      </c>
      <c r="M59" t="s">
        <v>173</v>
      </c>
      <c r="N59" t="s">
        <v>173</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173</v>
      </c>
      <c r="M60" t="s">
        <v>173</v>
      </c>
      <c r="N60" t="s">
        <v>173</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173</v>
      </c>
      <c r="M61" t="s">
        <v>173</v>
      </c>
      <c r="N61" t="s">
        <v>173</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173</v>
      </c>
      <c r="M62" t="s">
        <v>173</v>
      </c>
      <c r="N62" t="s">
        <v>173</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173</v>
      </c>
      <c r="M63" t="s">
        <v>173</v>
      </c>
      <c r="N63" t="s">
        <v>173</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173</v>
      </c>
      <c r="M64" t="s">
        <v>173</v>
      </c>
      <c r="N64" t="s">
        <v>173</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173</v>
      </c>
      <c r="M65" t="s">
        <v>173</v>
      </c>
      <c r="N65" t="s">
        <v>173</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173</v>
      </c>
      <c r="M66" t="s">
        <v>173</v>
      </c>
      <c r="N66" t="s">
        <v>173</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173</v>
      </c>
      <c r="M67" t="s">
        <v>173</v>
      </c>
      <c r="N67" t="s">
        <v>173</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173</v>
      </c>
      <c r="M68" t="s">
        <v>173</v>
      </c>
      <c r="N68" t="s">
        <v>173</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173</v>
      </c>
      <c r="M69" t="s">
        <v>173</v>
      </c>
      <c r="N69" t="s">
        <v>173</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173</v>
      </c>
      <c r="M70" t="s">
        <v>173</v>
      </c>
      <c r="N70" t="s">
        <v>173</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173</v>
      </c>
      <c r="M71" t="s">
        <v>173</v>
      </c>
      <c r="N71" t="s">
        <v>173</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173</v>
      </c>
      <c r="M72" t="s">
        <v>173</v>
      </c>
      <c r="N72" t="s">
        <v>173</v>
      </c>
    </row>
    <row r="73" spans="1:14" x14ac:dyDescent="0.25">
      <c r="A73">
        <v>72</v>
      </c>
      <c r="B73" t="s">
        <v>69</v>
      </c>
      <c r="C73">
        <v>-0.42752009257096002</v>
      </c>
      <c r="D73">
        <v>1.38356545941891</v>
      </c>
      <c r="E73">
        <v>0.75732242541305295</v>
      </c>
      <c r="F73" t="s">
        <v>173</v>
      </c>
      <c r="G73" t="s">
        <v>173</v>
      </c>
      <c r="H73" t="s">
        <v>173</v>
      </c>
      <c r="I73">
        <v>-1.09341792344205</v>
      </c>
      <c r="J73">
        <v>1.6205629436159199</v>
      </c>
      <c r="K73">
        <v>0.49985693227818501</v>
      </c>
      <c r="L73" t="s">
        <v>173</v>
      </c>
      <c r="M73" t="s">
        <v>173</v>
      </c>
      <c r="N73" t="s">
        <v>173</v>
      </c>
    </row>
    <row r="74" spans="1:14" x14ac:dyDescent="0.25">
      <c r="A74">
        <v>73</v>
      </c>
      <c r="B74" t="s">
        <v>73</v>
      </c>
      <c r="C74">
        <v>-0.80142955025890805</v>
      </c>
      <c r="D74">
        <v>0.83973067510366095</v>
      </c>
      <c r="E74">
        <v>0.339886874070292</v>
      </c>
      <c r="F74" t="s">
        <v>173</v>
      </c>
      <c r="G74" t="s">
        <v>173</v>
      </c>
      <c r="H74" t="s">
        <v>173</v>
      </c>
      <c r="I74">
        <v>-0.80209825371197896</v>
      </c>
      <c r="J74">
        <v>0.88598700343703496</v>
      </c>
      <c r="K74">
        <v>0.36529797626327498</v>
      </c>
      <c r="L74" t="s">
        <v>173</v>
      </c>
      <c r="M74" t="s">
        <v>173</v>
      </c>
      <c r="N74" t="s">
        <v>173</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173</v>
      </c>
      <c r="M75" t="s">
        <v>173</v>
      </c>
      <c r="N75" t="s">
        <v>173</v>
      </c>
    </row>
    <row r="76" spans="1:14" x14ac:dyDescent="0.25">
      <c r="A76">
        <v>75</v>
      </c>
      <c r="B76" t="s">
        <v>177</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178</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179</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180</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187</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198</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209</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220</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231</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233</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234</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235</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181</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182</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183</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184</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185</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186</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188</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189</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190</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191</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192</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193</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194</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195</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196</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197</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199</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200</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201</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202</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203</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204</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205</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206</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207</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208</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210</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211</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212</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213</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214</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215</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216</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217</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218</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219</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221</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222</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223</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224</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225</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226</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227</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228</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229</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230</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232</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236</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237</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238</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239</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240</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241</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242</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243</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244</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245</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246</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247</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248</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249</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250</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251</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252</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253</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254</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255</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256</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257</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258</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259</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260</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261</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262</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263</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264</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265</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266</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267</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268</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269</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270</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271</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272</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273</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274</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275</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276</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277</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278</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279</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280</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281</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282</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283</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284</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285</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286</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287</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288</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289</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290</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291</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292</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293</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294</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295</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296</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297</v>
      </c>
      <c r="C196">
        <v>-13.342722138792499</v>
      </c>
      <c r="D196">
        <v>1972.3660796027</v>
      </c>
      <c r="E196">
        <v>0.99460248738510104</v>
      </c>
      <c r="F196" t="s">
        <v>173</v>
      </c>
      <c r="G196" t="s">
        <v>173</v>
      </c>
      <c r="H196" t="s">
        <v>173</v>
      </c>
      <c r="I196">
        <v>-13.2086565001133</v>
      </c>
      <c r="J196">
        <v>1974.59952616446</v>
      </c>
      <c r="K196">
        <v>0.99466276358616501</v>
      </c>
      <c r="L196">
        <v>-13.4988818417727</v>
      </c>
      <c r="M196">
        <v>1971.6179882940901</v>
      </c>
      <c r="N196">
        <v>0.99453724538547805</v>
      </c>
    </row>
    <row r="197" spans="1:14" x14ac:dyDescent="0.25">
      <c r="A197">
        <v>196</v>
      </c>
      <c r="B197" t="s">
        <v>298</v>
      </c>
      <c r="C197">
        <v>-13.342722138792301</v>
      </c>
      <c r="D197">
        <v>1972.3660796026099</v>
      </c>
      <c r="E197">
        <v>0.99460248738510104</v>
      </c>
      <c r="F197" t="s">
        <v>173</v>
      </c>
      <c r="G197" t="s">
        <v>173</v>
      </c>
      <c r="H197" t="s">
        <v>173</v>
      </c>
      <c r="I197">
        <v>-13.208656500113401</v>
      </c>
      <c r="J197">
        <v>1974.5995261647299</v>
      </c>
      <c r="K197">
        <v>0.99466276358616601</v>
      </c>
      <c r="L197">
        <v>-13.4988818417758</v>
      </c>
      <c r="M197">
        <v>1971.6179882945501</v>
      </c>
      <c r="N197">
        <v>0.99453724538547805</v>
      </c>
    </row>
    <row r="198" spans="1:14" x14ac:dyDescent="0.25">
      <c r="A198">
        <v>197</v>
      </c>
      <c r="B198" t="s">
        <v>299</v>
      </c>
      <c r="C198">
        <v>-13.342722138789499</v>
      </c>
      <c r="D198">
        <v>1972.3660796050001</v>
      </c>
      <c r="E198">
        <v>0.99460248738510804</v>
      </c>
      <c r="F198" t="s">
        <v>173</v>
      </c>
      <c r="G198" t="s">
        <v>173</v>
      </c>
      <c r="H198" t="s">
        <v>173</v>
      </c>
      <c r="I198">
        <v>-13.2086565001139</v>
      </c>
      <c r="J198">
        <v>1974.59952616482</v>
      </c>
      <c r="K198">
        <v>0.99466276358616601</v>
      </c>
      <c r="L198">
        <v>-13.498881841775599</v>
      </c>
      <c r="M198">
        <v>1971.6179882941201</v>
      </c>
      <c r="N198">
        <v>0.99453724538547705</v>
      </c>
    </row>
    <row r="199" spans="1:14" x14ac:dyDescent="0.25">
      <c r="A199">
        <v>198</v>
      </c>
      <c r="B199" t="s">
        <v>300</v>
      </c>
      <c r="C199">
        <v>-13.3427221387924</v>
      </c>
      <c r="D199">
        <v>1972.3660796024999</v>
      </c>
      <c r="E199">
        <v>0.99460248738510004</v>
      </c>
      <c r="F199" t="s">
        <v>173</v>
      </c>
      <c r="G199" t="s">
        <v>173</v>
      </c>
      <c r="H199" t="s">
        <v>173</v>
      </c>
      <c r="I199">
        <v>-13.2086565001135</v>
      </c>
      <c r="J199">
        <v>1974.5995261646699</v>
      </c>
      <c r="K199">
        <v>0.99466276358616601</v>
      </c>
      <c r="L199">
        <v>-13.4988818417781</v>
      </c>
      <c r="M199">
        <v>1971.6179882966401</v>
      </c>
      <c r="N199">
        <v>0.99453724538548305</v>
      </c>
    </row>
    <row r="200" spans="1:14" x14ac:dyDescent="0.25">
      <c r="A200">
        <v>199</v>
      </c>
      <c r="B200" t="s">
        <v>301</v>
      </c>
      <c r="C200">
        <v>-13.342722138792601</v>
      </c>
      <c r="D200">
        <v>1972.36607960281</v>
      </c>
      <c r="E200">
        <v>0.99460248738510104</v>
      </c>
      <c r="F200" t="s">
        <v>173</v>
      </c>
      <c r="G200" t="s">
        <v>173</v>
      </c>
      <c r="H200" t="s">
        <v>173</v>
      </c>
      <c r="I200">
        <v>-13.208656500112699</v>
      </c>
      <c r="J200">
        <v>1974.59952616429</v>
      </c>
      <c r="K200">
        <v>0.99466276358616501</v>
      </c>
      <c r="L200">
        <v>-13.4988818417765</v>
      </c>
      <c r="M200">
        <v>1971.6179882951301</v>
      </c>
      <c r="N200">
        <v>0.99453724538547905</v>
      </c>
    </row>
    <row r="201" spans="1:14" x14ac:dyDescent="0.25">
      <c r="A201">
        <v>200</v>
      </c>
      <c r="B201" t="s">
        <v>302</v>
      </c>
      <c r="C201">
        <v>3.12942037782918</v>
      </c>
      <c r="D201">
        <v>1.1669385332406399</v>
      </c>
      <c r="E201">
        <v>7.3241364221859097E-3</v>
      </c>
      <c r="F201" t="s">
        <v>173</v>
      </c>
      <c r="G201" t="s">
        <v>173</v>
      </c>
      <c r="H201" t="s">
        <v>173</v>
      </c>
      <c r="I201">
        <v>3.2614270096554998</v>
      </c>
      <c r="J201">
        <v>1.1746519096246899</v>
      </c>
      <c r="K201">
        <v>5.4946774182148099E-3</v>
      </c>
      <c r="L201">
        <v>2.9735296175099402</v>
      </c>
      <c r="M201">
        <v>1.1661875314686101</v>
      </c>
      <c r="N201">
        <v>1.0778880148967499E-2</v>
      </c>
    </row>
    <row r="202" spans="1:14" x14ac:dyDescent="0.25">
      <c r="A202">
        <v>201</v>
      </c>
      <c r="B202" t="s">
        <v>303</v>
      </c>
      <c r="C202">
        <v>-13.390740711757701</v>
      </c>
      <c r="D202">
        <v>2277.0235428542901</v>
      </c>
      <c r="E202">
        <v>0.99530782028077003</v>
      </c>
      <c r="F202" t="s">
        <v>173</v>
      </c>
      <c r="G202" t="s">
        <v>173</v>
      </c>
      <c r="H202" t="s">
        <v>173</v>
      </c>
      <c r="I202">
        <v>-13.254474657196001</v>
      </c>
      <c r="J202">
        <v>2280.4688919955402</v>
      </c>
      <c r="K202">
        <v>0.99536258478012396</v>
      </c>
      <c r="L202">
        <v>-13.4963576214585</v>
      </c>
      <c r="M202">
        <v>2274.14318899716</v>
      </c>
      <c r="N202">
        <v>0.99526482227980395</v>
      </c>
    </row>
    <row r="203" spans="1:14" x14ac:dyDescent="0.25">
      <c r="A203">
        <v>202</v>
      </c>
      <c r="B203" t="s">
        <v>304</v>
      </c>
      <c r="C203">
        <v>-13.390740711757701</v>
      </c>
      <c r="D203">
        <v>2277.0235428543901</v>
      </c>
      <c r="E203">
        <v>0.99530782028077003</v>
      </c>
      <c r="F203" t="s">
        <v>173</v>
      </c>
      <c r="G203" t="s">
        <v>173</v>
      </c>
      <c r="H203" t="s">
        <v>173</v>
      </c>
      <c r="I203">
        <v>-13.254474657196001</v>
      </c>
      <c r="J203">
        <v>2280.4688919956898</v>
      </c>
      <c r="K203">
        <v>0.99536258478012396</v>
      </c>
      <c r="L203">
        <v>-13.49635762146</v>
      </c>
      <c r="M203">
        <v>2274.1431889944301</v>
      </c>
      <c r="N203">
        <v>0.99526482227979796</v>
      </c>
    </row>
    <row r="204" spans="1:14" x14ac:dyDescent="0.25">
      <c r="A204">
        <v>203</v>
      </c>
      <c r="B204" t="s">
        <v>305</v>
      </c>
      <c r="C204">
        <v>-13.3907407117582</v>
      </c>
      <c r="D204">
        <v>2277.0235428534102</v>
      </c>
      <c r="E204">
        <v>0.99530782028076803</v>
      </c>
      <c r="F204" t="s">
        <v>173</v>
      </c>
      <c r="G204" t="s">
        <v>173</v>
      </c>
      <c r="H204" t="s">
        <v>173</v>
      </c>
      <c r="I204">
        <v>-13.2544746571961</v>
      </c>
      <c r="J204">
        <v>2280.4688919955702</v>
      </c>
      <c r="K204">
        <v>0.99536258478012396</v>
      </c>
      <c r="L204">
        <v>-13.496357621453599</v>
      </c>
      <c r="M204">
        <v>2274.1431889912001</v>
      </c>
      <c r="N204">
        <v>0.99526482227979296</v>
      </c>
    </row>
    <row r="205" spans="1:14" x14ac:dyDescent="0.25">
      <c r="A205">
        <v>204</v>
      </c>
      <c r="B205" t="s">
        <v>306</v>
      </c>
      <c r="C205">
        <v>-13.390740711757299</v>
      </c>
      <c r="D205">
        <v>2277.02354285406</v>
      </c>
      <c r="E205">
        <v>0.99530782028076903</v>
      </c>
      <c r="F205" t="s">
        <v>173</v>
      </c>
      <c r="G205" t="s">
        <v>173</v>
      </c>
      <c r="H205" t="s">
        <v>173</v>
      </c>
      <c r="I205">
        <v>-13.2544746571959</v>
      </c>
      <c r="J205">
        <v>2280.4688919955302</v>
      </c>
      <c r="K205">
        <v>0.99536258478012396</v>
      </c>
      <c r="L205">
        <v>-13.496357621455999</v>
      </c>
      <c r="M205">
        <v>2274.1431889942901</v>
      </c>
      <c r="N205">
        <v>0.99526482227979896</v>
      </c>
    </row>
    <row r="206" spans="1:14" x14ac:dyDescent="0.25">
      <c r="A206">
        <v>205</v>
      </c>
      <c r="B206" t="s">
        <v>307</v>
      </c>
      <c r="C206">
        <v>-13.3907407117578</v>
      </c>
      <c r="D206">
        <v>2277.0235428543901</v>
      </c>
      <c r="E206">
        <v>0.99530782028077003</v>
      </c>
      <c r="F206" t="s">
        <v>173</v>
      </c>
      <c r="G206" t="s">
        <v>173</v>
      </c>
      <c r="H206" t="s">
        <v>173</v>
      </c>
      <c r="I206">
        <v>-13.2544746571959</v>
      </c>
      <c r="J206">
        <v>2280.4688919957198</v>
      </c>
      <c r="K206">
        <v>0.99536258478012396</v>
      </c>
      <c r="L206">
        <v>-13.4963576214565</v>
      </c>
      <c r="M206">
        <v>2274.1431889935202</v>
      </c>
      <c r="N206">
        <v>0.99526482227979696</v>
      </c>
    </row>
    <row r="207" spans="1:14" x14ac:dyDescent="0.25">
      <c r="A207">
        <v>206</v>
      </c>
      <c r="B207" t="s">
        <v>308</v>
      </c>
      <c r="C207">
        <v>-13.3907407117531</v>
      </c>
      <c r="D207">
        <v>2277.0235428498299</v>
      </c>
      <c r="E207">
        <v>0.99530782028076203</v>
      </c>
      <c r="F207" t="s">
        <v>173</v>
      </c>
      <c r="G207" t="s">
        <v>173</v>
      </c>
      <c r="H207" t="s">
        <v>173</v>
      </c>
      <c r="I207">
        <v>-13.254474657196299</v>
      </c>
      <c r="J207">
        <v>2280.4688919959599</v>
      </c>
      <c r="K207">
        <v>0.99536258478012496</v>
      </c>
      <c r="L207">
        <v>-13.4963576214575</v>
      </c>
      <c r="M207">
        <v>2274.1431889954602</v>
      </c>
      <c r="N207">
        <v>0.99526482227980095</v>
      </c>
    </row>
    <row r="208" spans="1:14" x14ac:dyDescent="0.25">
      <c r="A208">
        <v>207</v>
      </c>
      <c r="B208" t="s">
        <v>309</v>
      </c>
      <c r="C208">
        <v>-13.390740711757999</v>
      </c>
      <c r="D208">
        <v>2277.0235428546198</v>
      </c>
      <c r="E208">
        <v>0.99530782028077003</v>
      </c>
      <c r="F208" t="s">
        <v>173</v>
      </c>
      <c r="G208" t="s">
        <v>173</v>
      </c>
      <c r="H208" t="s">
        <v>173</v>
      </c>
      <c r="I208">
        <v>-13.2544746571955</v>
      </c>
      <c r="J208">
        <v>2280.4688919958398</v>
      </c>
      <c r="K208">
        <v>0.99536258478012496</v>
      </c>
      <c r="L208">
        <v>-13.4963576214657</v>
      </c>
      <c r="M208">
        <v>2274.1431889997202</v>
      </c>
      <c r="N208">
        <v>0.99526482227980695</v>
      </c>
    </row>
    <row r="209" spans="1:14" x14ac:dyDescent="0.25">
      <c r="A209">
        <v>208</v>
      </c>
      <c r="B209" t="s">
        <v>310</v>
      </c>
      <c r="C209">
        <v>-13.3907407117579</v>
      </c>
      <c r="D209">
        <v>2277.0235428543601</v>
      </c>
      <c r="E209">
        <v>0.99530782028077003</v>
      </c>
      <c r="F209" t="s">
        <v>173</v>
      </c>
      <c r="G209" t="s">
        <v>173</v>
      </c>
      <c r="H209" t="s">
        <v>173</v>
      </c>
      <c r="I209">
        <v>-13.254474657197401</v>
      </c>
      <c r="J209">
        <v>2280.4688920037602</v>
      </c>
      <c r="K209">
        <v>0.99536258478013995</v>
      </c>
      <c r="L209">
        <v>-13.4963576214555</v>
      </c>
      <c r="M209">
        <v>2274.1431889942</v>
      </c>
      <c r="N209">
        <v>0.99526482227979896</v>
      </c>
    </row>
    <row r="210" spans="1:14" x14ac:dyDescent="0.25">
      <c r="A210">
        <v>209</v>
      </c>
      <c r="B210" t="s">
        <v>311</v>
      </c>
      <c r="C210">
        <v>-13.3907407117569</v>
      </c>
      <c r="D210">
        <v>2277.0235428527099</v>
      </c>
      <c r="E210">
        <v>0.99530782028076703</v>
      </c>
      <c r="F210" t="s">
        <v>173</v>
      </c>
      <c r="G210" t="s">
        <v>173</v>
      </c>
      <c r="H210" t="s">
        <v>173</v>
      </c>
      <c r="I210">
        <v>-13.2544746571964</v>
      </c>
      <c r="J210">
        <v>2280.4688919959999</v>
      </c>
      <c r="K210">
        <v>0.99536258478012496</v>
      </c>
      <c r="L210">
        <v>-13.496357621454999</v>
      </c>
      <c r="M210">
        <v>2274.1431889933801</v>
      </c>
      <c r="N210">
        <v>0.99526482227979696</v>
      </c>
    </row>
    <row r="211" spans="1:14" x14ac:dyDescent="0.25">
      <c r="A211">
        <v>210</v>
      </c>
      <c r="B211" t="s">
        <v>312</v>
      </c>
      <c r="C211">
        <v>-13.390740711757999</v>
      </c>
      <c r="D211">
        <v>2277.0235428545102</v>
      </c>
      <c r="E211">
        <v>0.99530782028077003</v>
      </c>
      <c r="F211" t="s">
        <v>173</v>
      </c>
      <c r="G211" t="s">
        <v>173</v>
      </c>
      <c r="H211" t="s">
        <v>173</v>
      </c>
      <c r="I211">
        <v>-13.2544746571962</v>
      </c>
      <c r="J211">
        <v>2280.4688919958799</v>
      </c>
      <c r="K211">
        <v>0.99536258478012396</v>
      </c>
      <c r="L211">
        <v>-13.4963576214559</v>
      </c>
      <c r="M211">
        <v>2274.1431889942901</v>
      </c>
      <c r="N211">
        <v>0.99526482227979896</v>
      </c>
    </row>
    <row r="212" spans="1:14" x14ac:dyDescent="0.25">
      <c r="A212">
        <v>211</v>
      </c>
      <c r="B212" t="s">
        <v>313</v>
      </c>
      <c r="C212">
        <v>-13.3907407117579</v>
      </c>
      <c r="D212">
        <v>2277.0235428543801</v>
      </c>
      <c r="E212">
        <v>0.99530782028077003</v>
      </c>
      <c r="F212" t="s">
        <v>173</v>
      </c>
      <c r="G212" t="s">
        <v>173</v>
      </c>
      <c r="H212" t="s">
        <v>173</v>
      </c>
      <c r="I212">
        <v>-13.254474657196001</v>
      </c>
      <c r="J212">
        <v>2280.4688919957698</v>
      </c>
      <c r="K212">
        <v>0.99536258478012396</v>
      </c>
      <c r="L212">
        <v>-13.4963576214532</v>
      </c>
      <c r="M212">
        <v>2274.1431889918599</v>
      </c>
      <c r="N212">
        <v>0.99526482227979496</v>
      </c>
    </row>
    <row r="213" spans="1:14" x14ac:dyDescent="0.25">
      <c r="A213">
        <v>212</v>
      </c>
      <c r="B213" t="s">
        <v>314</v>
      </c>
      <c r="C213">
        <v>-13.390740711741</v>
      </c>
      <c r="D213">
        <v>2277.02354283865</v>
      </c>
      <c r="E213">
        <v>0.99530782028074305</v>
      </c>
      <c r="F213" t="s">
        <v>173</v>
      </c>
      <c r="G213" t="s">
        <v>173</v>
      </c>
      <c r="H213" t="s">
        <v>173</v>
      </c>
      <c r="I213">
        <v>-13.2544746571964</v>
      </c>
      <c r="J213">
        <v>2280.4688919960099</v>
      </c>
      <c r="K213">
        <v>0.99536258478012496</v>
      </c>
      <c r="L213">
        <v>-13.496357621454299</v>
      </c>
      <c r="M213">
        <v>2274.1431889935502</v>
      </c>
      <c r="N213">
        <v>0.99526482227979796</v>
      </c>
    </row>
    <row r="214" spans="1:14" x14ac:dyDescent="0.25">
      <c r="A214">
        <v>213</v>
      </c>
      <c r="B214" t="s">
        <v>315</v>
      </c>
      <c r="C214">
        <v>-13.390740711757999</v>
      </c>
      <c r="D214">
        <v>2277.0235428545302</v>
      </c>
      <c r="E214">
        <v>0.99530782028077003</v>
      </c>
      <c r="F214" t="s">
        <v>173</v>
      </c>
      <c r="G214" t="s">
        <v>173</v>
      </c>
      <c r="H214" t="s">
        <v>173</v>
      </c>
      <c r="I214">
        <v>-13.2544746571961</v>
      </c>
      <c r="J214">
        <v>2280.4688919956002</v>
      </c>
      <c r="K214">
        <v>0.99536258478012396</v>
      </c>
      <c r="L214">
        <v>-13.496357621456999</v>
      </c>
      <c r="M214">
        <v>2274.1431889948699</v>
      </c>
      <c r="N214">
        <v>0.99526482227979995</v>
      </c>
    </row>
    <row r="215" spans="1:14" x14ac:dyDescent="0.25">
      <c r="A215">
        <v>214</v>
      </c>
      <c r="B215" t="s">
        <v>316</v>
      </c>
      <c r="C215">
        <v>-13.390740711757999</v>
      </c>
      <c r="D215">
        <v>2277.0235428545602</v>
      </c>
      <c r="E215">
        <v>0.99530782028077003</v>
      </c>
      <c r="F215" t="s">
        <v>173</v>
      </c>
      <c r="G215" t="s">
        <v>173</v>
      </c>
      <c r="H215" t="s">
        <v>173</v>
      </c>
      <c r="I215">
        <v>-13.2544746572195</v>
      </c>
      <c r="J215">
        <v>2280.4688920096</v>
      </c>
      <c r="K215">
        <v>0.99536258478014406</v>
      </c>
      <c r="L215">
        <v>-13.496357621455701</v>
      </c>
      <c r="M215">
        <v>2274.14318899315</v>
      </c>
      <c r="N215">
        <v>0.99526482227979696</v>
      </c>
    </row>
    <row r="216" spans="1:14" x14ac:dyDescent="0.25">
      <c r="A216">
        <v>215</v>
      </c>
      <c r="B216" t="s">
        <v>317</v>
      </c>
      <c r="C216">
        <v>-13.3907407117579</v>
      </c>
      <c r="D216">
        <v>2277.0235428541801</v>
      </c>
      <c r="E216">
        <v>0.99530782028076903</v>
      </c>
      <c r="F216" t="s">
        <v>173</v>
      </c>
      <c r="G216" t="s">
        <v>173</v>
      </c>
      <c r="H216" t="s">
        <v>173</v>
      </c>
      <c r="I216">
        <v>-13.2544746571965</v>
      </c>
      <c r="J216">
        <v>2280.4688919958899</v>
      </c>
      <c r="K216">
        <v>0.99536258478012396</v>
      </c>
      <c r="L216">
        <v>-13.496357621454001</v>
      </c>
      <c r="M216">
        <v>2274.1431889925898</v>
      </c>
      <c r="N216">
        <v>0.99526482227979596</v>
      </c>
    </row>
    <row r="217" spans="1:14" x14ac:dyDescent="0.25">
      <c r="A217">
        <v>216</v>
      </c>
      <c r="B217" t="s">
        <v>318</v>
      </c>
      <c r="C217">
        <v>-13.390740711757701</v>
      </c>
      <c r="D217">
        <v>2277.0235428542701</v>
      </c>
      <c r="E217">
        <v>0.99530782028077003</v>
      </c>
      <c r="F217" t="s">
        <v>173</v>
      </c>
      <c r="G217" t="s">
        <v>173</v>
      </c>
      <c r="H217" t="s">
        <v>173</v>
      </c>
      <c r="I217">
        <v>-13.254474657200101</v>
      </c>
      <c r="J217">
        <v>2280.4688919965502</v>
      </c>
      <c r="K217">
        <v>0.99536258478012396</v>
      </c>
      <c r="L217">
        <v>-13.496357621455999</v>
      </c>
      <c r="M217">
        <v>2274.1431889942801</v>
      </c>
      <c r="N217">
        <v>0.99526482227979896</v>
      </c>
    </row>
    <row r="218" spans="1:14" x14ac:dyDescent="0.25">
      <c r="A218">
        <v>217</v>
      </c>
      <c r="B218" t="s">
        <v>319</v>
      </c>
      <c r="C218">
        <v>-13.390740711757999</v>
      </c>
      <c r="D218">
        <v>2277.0235428545898</v>
      </c>
      <c r="E218">
        <v>0.99530782028077003</v>
      </c>
      <c r="F218" t="s">
        <v>173</v>
      </c>
      <c r="G218" t="s">
        <v>173</v>
      </c>
      <c r="H218" t="s">
        <v>173</v>
      </c>
      <c r="I218">
        <v>-13.2544746571964</v>
      </c>
      <c r="J218">
        <v>2280.4688919959099</v>
      </c>
      <c r="K218">
        <v>0.99536258478012396</v>
      </c>
      <c r="L218">
        <v>-13.496357621455999</v>
      </c>
      <c r="M218">
        <v>2274.1431889943101</v>
      </c>
      <c r="N218">
        <v>0.99526482227979896</v>
      </c>
    </row>
    <row r="219" spans="1:14" x14ac:dyDescent="0.25">
      <c r="A219">
        <v>218</v>
      </c>
      <c r="B219" t="s">
        <v>320</v>
      </c>
      <c r="C219">
        <v>-13.390740711763801</v>
      </c>
      <c r="D219">
        <v>2277.02354285415</v>
      </c>
      <c r="E219">
        <v>0.99530782028076703</v>
      </c>
      <c r="F219" t="s">
        <v>173</v>
      </c>
      <c r="G219" t="s">
        <v>173</v>
      </c>
      <c r="H219" t="s">
        <v>173</v>
      </c>
      <c r="I219">
        <v>-13.254474657196299</v>
      </c>
      <c r="J219">
        <v>2280.4688919958699</v>
      </c>
      <c r="K219">
        <v>0.99536258478012396</v>
      </c>
      <c r="L219">
        <v>-13.4963576214453</v>
      </c>
      <c r="M219">
        <v>2274.1431889873602</v>
      </c>
      <c r="N219">
        <v>0.99526482227978796</v>
      </c>
    </row>
    <row r="220" spans="1:14" x14ac:dyDescent="0.25">
      <c r="A220">
        <v>219</v>
      </c>
      <c r="B220" t="s">
        <v>321</v>
      </c>
      <c r="C220">
        <v>-13.3907407117579</v>
      </c>
      <c r="D220">
        <v>2277.0235428544702</v>
      </c>
      <c r="E220">
        <v>0.99530782028077003</v>
      </c>
      <c r="F220" t="s">
        <v>173</v>
      </c>
      <c r="G220" t="s">
        <v>173</v>
      </c>
      <c r="H220" t="s">
        <v>173</v>
      </c>
      <c r="I220">
        <v>-13.254474657196599</v>
      </c>
      <c r="J220">
        <v>2280.46889199616</v>
      </c>
      <c r="K220">
        <v>0.99536258478012496</v>
      </c>
      <c r="L220">
        <v>-13.496357621454001</v>
      </c>
      <c r="M220">
        <v>2274.1431889936198</v>
      </c>
      <c r="N220">
        <v>0.99526482227979796</v>
      </c>
    </row>
    <row r="221" spans="1:14" x14ac:dyDescent="0.25">
      <c r="A221">
        <v>220</v>
      </c>
      <c r="B221" t="s">
        <v>322</v>
      </c>
      <c r="C221">
        <v>-13.390740711758101</v>
      </c>
      <c r="D221">
        <v>2277.0235428545798</v>
      </c>
      <c r="E221">
        <v>0.99530782028077003</v>
      </c>
      <c r="F221" t="s">
        <v>173</v>
      </c>
      <c r="G221" t="s">
        <v>173</v>
      </c>
      <c r="H221" t="s">
        <v>173</v>
      </c>
      <c r="I221">
        <v>-13.254474657196001</v>
      </c>
      <c r="J221">
        <v>2280.4688919956202</v>
      </c>
      <c r="K221">
        <v>0.99536258478012396</v>
      </c>
      <c r="L221">
        <v>-13.4963576214559</v>
      </c>
      <c r="M221">
        <v>2274.14318899414</v>
      </c>
      <c r="N221">
        <v>0.99526482227979896</v>
      </c>
    </row>
    <row r="222" spans="1:14" x14ac:dyDescent="0.25">
      <c r="A222">
        <v>221</v>
      </c>
      <c r="B222" t="s">
        <v>323</v>
      </c>
      <c r="C222">
        <v>-13.390740711756299</v>
      </c>
      <c r="D222">
        <v>2277.0235428544001</v>
      </c>
      <c r="E222">
        <v>0.99530782028077003</v>
      </c>
      <c r="F222" t="s">
        <v>173</v>
      </c>
      <c r="G222" t="s">
        <v>173</v>
      </c>
      <c r="H222" t="s">
        <v>173</v>
      </c>
      <c r="I222">
        <v>-13.2544746571961</v>
      </c>
      <c r="J222">
        <v>2280.4688919958799</v>
      </c>
      <c r="K222">
        <v>0.99536258478012396</v>
      </c>
      <c r="L222">
        <v>-13.496357621454599</v>
      </c>
      <c r="M222">
        <v>2274.1431889924402</v>
      </c>
      <c r="N222">
        <v>0.99526482227979596</v>
      </c>
    </row>
    <row r="223" spans="1:14" x14ac:dyDescent="0.25">
      <c r="A223">
        <v>222</v>
      </c>
      <c r="B223" t="s">
        <v>324</v>
      </c>
      <c r="C223">
        <v>3.4902329046698402</v>
      </c>
      <c r="D223">
        <v>1.23789988906019</v>
      </c>
      <c r="E223">
        <v>4.8101658539778701E-3</v>
      </c>
      <c r="F223" t="s">
        <v>173</v>
      </c>
      <c r="G223" t="s">
        <v>173</v>
      </c>
      <c r="H223" t="s">
        <v>173</v>
      </c>
      <c r="I223">
        <v>3.62278462878675</v>
      </c>
      <c r="J223">
        <v>1.2420766386298501</v>
      </c>
      <c r="K223">
        <v>3.5373786014278302E-3</v>
      </c>
      <c r="L223">
        <v>3.3881973243971202</v>
      </c>
      <c r="M223">
        <v>1.23962726745128</v>
      </c>
      <c r="N223">
        <v>6.2714847435493999E-3</v>
      </c>
    </row>
    <row r="224" spans="1:14" x14ac:dyDescent="0.25">
      <c r="A224">
        <v>223</v>
      </c>
      <c r="B224" t="s">
        <v>325</v>
      </c>
      <c r="C224">
        <v>-13.238030936357999</v>
      </c>
      <c r="D224">
        <v>2796.9866463780099</v>
      </c>
      <c r="E224">
        <v>0.99622365695642801</v>
      </c>
      <c r="F224" t="s">
        <v>173</v>
      </c>
      <c r="G224" t="s">
        <v>173</v>
      </c>
      <c r="H224" t="s">
        <v>173</v>
      </c>
      <c r="I224">
        <v>-13.150857046020199</v>
      </c>
      <c r="J224">
        <v>2796.3724484066802</v>
      </c>
      <c r="K224">
        <v>0.99624770043535404</v>
      </c>
      <c r="L224">
        <v>-13.311256545521401</v>
      </c>
      <c r="M224">
        <v>2796.8941969184698</v>
      </c>
      <c r="N224">
        <v>0.99620264291761296</v>
      </c>
    </row>
    <row r="225" spans="1:14" x14ac:dyDescent="0.25">
      <c r="A225">
        <v>224</v>
      </c>
      <c r="B225" t="s">
        <v>326</v>
      </c>
      <c r="C225">
        <v>-13.238030936344099</v>
      </c>
      <c r="D225">
        <v>2796.9866463636199</v>
      </c>
      <c r="E225">
        <v>0.99622365695641202</v>
      </c>
      <c r="F225" t="s">
        <v>173</v>
      </c>
      <c r="G225" t="s">
        <v>173</v>
      </c>
      <c r="H225" t="s">
        <v>173</v>
      </c>
      <c r="I225">
        <v>-13.1508570460151</v>
      </c>
      <c r="J225">
        <v>2796.3724484030599</v>
      </c>
      <c r="K225">
        <v>0.99624770043535005</v>
      </c>
      <c r="L225">
        <v>-13.311256545523699</v>
      </c>
      <c r="M225">
        <v>2796.8941969227099</v>
      </c>
      <c r="N225">
        <v>0.99620264291761895</v>
      </c>
    </row>
    <row r="226" spans="1:14" x14ac:dyDescent="0.25">
      <c r="A226">
        <v>225</v>
      </c>
      <c r="B226" t="s">
        <v>327</v>
      </c>
      <c r="C226">
        <v>-13.238030936357699</v>
      </c>
      <c r="D226">
        <v>2796.9866463776498</v>
      </c>
      <c r="E226">
        <v>0.99622365695642701</v>
      </c>
      <c r="F226" t="s">
        <v>173</v>
      </c>
      <c r="G226" t="s">
        <v>173</v>
      </c>
      <c r="H226" t="s">
        <v>173</v>
      </c>
      <c r="I226">
        <v>-13.1508570460204</v>
      </c>
      <c r="J226">
        <v>2796.3724484071399</v>
      </c>
      <c r="K226">
        <v>0.99624770043535404</v>
      </c>
      <c r="L226">
        <v>-13.311256545520299</v>
      </c>
      <c r="M226">
        <v>2796.8941969130201</v>
      </c>
      <c r="N226">
        <v>0.99620264291760596</v>
      </c>
    </row>
    <row r="227" spans="1:14" x14ac:dyDescent="0.25">
      <c r="A227">
        <v>226</v>
      </c>
      <c r="B227" t="s">
        <v>328</v>
      </c>
      <c r="C227">
        <v>-13.2380309363576</v>
      </c>
      <c r="D227">
        <v>2796.9866463773801</v>
      </c>
      <c r="E227">
        <v>0.99622365695642701</v>
      </c>
      <c r="F227" t="s">
        <v>173</v>
      </c>
      <c r="G227" t="s">
        <v>173</v>
      </c>
      <c r="H227" t="s">
        <v>173</v>
      </c>
      <c r="I227">
        <v>-13.1508570460208</v>
      </c>
      <c r="J227">
        <v>2796.37244840734</v>
      </c>
      <c r="K227">
        <v>0.99624770043535404</v>
      </c>
      <c r="L227">
        <v>-13.311256545526801</v>
      </c>
      <c r="M227">
        <v>2796.8941969226198</v>
      </c>
      <c r="N227">
        <v>0.99620264291761795</v>
      </c>
    </row>
    <row r="228" spans="1:14" x14ac:dyDescent="0.25">
      <c r="A228">
        <v>227</v>
      </c>
      <c r="B228" t="s">
        <v>329</v>
      </c>
      <c r="C228">
        <v>-13.238030936357401</v>
      </c>
      <c r="D228">
        <v>2796.9866463778399</v>
      </c>
      <c r="E228">
        <v>0.99622365695642801</v>
      </c>
      <c r="F228" t="s">
        <v>173</v>
      </c>
      <c r="G228" t="s">
        <v>173</v>
      </c>
      <c r="H228" t="s">
        <v>173</v>
      </c>
      <c r="I228">
        <v>-13.150857046020599</v>
      </c>
      <c r="J228">
        <v>2796.3724484071799</v>
      </c>
      <c r="K228">
        <v>0.99624770043535404</v>
      </c>
      <c r="L228">
        <v>-13.311256545521699</v>
      </c>
      <c r="M228">
        <v>2796.8941969189</v>
      </c>
      <c r="N228">
        <v>0.99620264291761396</v>
      </c>
    </row>
    <row r="229" spans="1:14" x14ac:dyDescent="0.25">
      <c r="A229">
        <v>228</v>
      </c>
      <c r="B229" t="s">
        <v>330</v>
      </c>
      <c r="C229">
        <v>-13.2380309363576</v>
      </c>
      <c r="D229">
        <v>2796.9866463775202</v>
      </c>
      <c r="E229">
        <v>0.99622365695642701</v>
      </c>
      <c r="F229" t="s">
        <v>173</v>
      </c>
      <c r="G229" t="s">
        <v>173</v>
      </c>
      <c r="H229" t="s">
        <v>173</v>
      </c>
      <c r="I229">
        <v>-13.1508570460205</v>
      </c>
      <c r="J229">
        <v>2796.3724484068898</v>
      </c>
      <c r="K229">
        <v>0.99624770043535404</v>
      </c>
      <c r="L229">
        <v>-13.3112565455199</v>
      </c>
      <c r="M229">
        <v>2796.8941969193102</v>
      </c>
      <c r="N229">
        <v>0.99620264291761496</v>
      </c>
    </row>
    <row r="230" spans="1:14" x14ac:dyDescent="0.25">
      <c r="A230">
        <v>229</v>
      </c>
      <c r="B230" t="s">
        <v>331</v>
      </c>
      <c r="C230">
        <v>-13.2380309363578</v>
      </c>
      <c r="D230">
        <v>2796.9866463778299</v>
      </c>
      <c r="E230">
        <v>0.99622365695642801</v>
      </c>
      <c r="F230" t="s">
        <v>173</v>
      </c>
      <c r="G230" t="s">
        <v>173</v>
      </c>
      <c r="H230" t="s">
        <v>173</v>
      </c>
      <c r="I230">
        <v>-13.150857046020899</v>
      </c>
      <c r="J230">
        <v>2796.3724484074701</v>
      </c>
      <c r="K230">
        <v>0.99624770043535404</v>
      </c>
      <c r="L230">
        <v>-13.311256545521299</v>
      </c>
      <c r="M230">
        <v>2796.8941969183602</v>
      </c>
      <c r="N230">
        <v>0.99620264291761296</v>
      </c>
    </row>
    <row r="231" spans="1:14" x14ac:dyDescent="0.25">
      <c r="A231">
        <v>230</v>
      </c>
      <c r="B231" t="s">
        <v>332</v>
      </c>
      <c r="C231">
        <v>-13.2380309363569</v>
      </c>
      <c r="D231">
        <v>2796.9866463799899</v>
      </c>
      <c r="E231">
        <v>0.996223656956431</v>
      </c>
      <c r="F231" t="s">
        <v>173</v>
      </c>
      <c r="G231" t="s">
        <v>173</v>
      </c>
      <c r="H231" t="s">
        <v>173</v>
      </c>
      <c r="I231">
        <v>-13.150857046004701</v>
      </c>
      <c r="J231">
        <v>2796.3724483879901</v>
      </c>
      <c r="K231">
        <v>0.99624770043533295</v>
      </c>
      <c r="L231">
        <v>-13.311256545521401</v>
      </c>
      <c r="M231">
        <v>2796.8941969183702</v>
      </c>
      <c r="N231">
        <v>0.99620264291761296</v>
      </c>
    </row>
    <row r="232" spans="1:14" x14ac:dyDescent="0.25">
      <c r="A232">
        <v>231</v>
      </c>
      <c r="B232" t="s">
        <v>333</v>
      </c>
      <c r="C232">
        <v>-13.238030936357401</v>
      </c>
      <c r="D232">
        <v>2796.9866463773401</v>
      </c>
      <c r="E232">
        <v>0.99622365695642701</v>
      </c>
      <c r="F232" t="s">
        <v>173</v>
      </c>
      <c r="G232" t="s">
        <v>173</v>
      </c>
      <c r="H232" t="s">
        <v>173</v>
      </c>
      <c r="I232">
        <v>-13.1508570460212</v>
      </c>
      <c r="J232">
        <v>2796.3724484078698</v>
      </c>
      <c r="K232">
        <v>0.99624770043535504</v>
      </c>
      <c r="L232">
        <v>-13.3112565455215</v>
      </c>
      <c r="M232">
        <v>2796.8941969185198</v>
      </c>
      <c r="N232">
        <v>0.99620264291761396</v>
      </c>
    </row>
    <row r="233" spans="1:14" x14ac:dyDescent="0.25">
      <c r="A233">
        <v>232</v>
      </c>
      <c r="B233" t="s">
        <v>334</v>
      </c>
      <c r="C233">
        <v>-13.2380309363578</v>
      </c>
      <c r="D233">
        <v>2796.9866463777698</v>
      </c>
      <c r="E233">
        <v>0.99622365695642701</v>
      </c>
      <c r="F233" t="s">
        <v>173</v>
      </c>
      <c r="G233" t="s">
        <v>173</v>
      </c>
      <c r="H233" t="s">
        <v>173</v>
      </c>
      <c r="I233">
        <v>-13.1508570460207</v>
      </c>
      <c r="J233">
        <v>2796.3724484071599</v>
      </c>
      <c r="K233">
        <v>0.99624770043535404</v>
      </c>
      <c r="L233">
        <v>-13.3112565455215</v>
      </c>
      <c r="M233">
        <v>2796.8941969185598</v>
      </c>
      <c r="N233">
        <v>0.99620264291761396</v>
      </c>
    </row>
    <row r="234" spans="1:14" x14ac:dyDescent="0.25">
      <c r="A234">
        <v>233</v>
      </c>
      <c r="B234" t="s">
        <v>335</v>
      </c>
      <c r="C234">
        <v>-13.238030936358101</v>
      </c>
      <c r="D234">
        <v>2796.9866463772801</v>
      </c>
      <c r="E234">
        <v>0.99622365695642701</v>
      </c>
      <c r="F234" t="s">
        <v>173</v>
      </c>
      <c r="G234" t="s">
        <v>173</v>
      </c>
      <c r="H234" t="s">
        <v>173</v>
      </c>
      <c r="I234">
        <v>-13.1508570460205</v>
      </c>
      <c r="J234">
        <v>2796.3724484068498</v>
      </c>
      <c r="K234">
        <v>0.99624770043535404</v>
      </c>
      <c r="L234">
        <v>-13.3112565455218</v>
      </c>
      <c r="M234">
        <v>2796.8941969187899</v>
      </c>
      <c r="N234">
        <v>0.99620264291761396</v>
      </c>
    </row>
    <row r="235" spans="1:14" x14ac:dyDescent="0.25">
      <c r="A235">
        <v>234</v>
      </c>
      <c r="B235" t="s">
        <v>336</v>
      </c>
      <c r="C235">
        <v>-13.238030936358999</v>
      </c>
      <c r="D235">
        <v>2796.98664636787</v>
      </c>
      <c r="E235">
        <v>0.99622365695641402</v>
      </c>
      <c r="F235" t="s">
        <v>173</v>
      </c>
      <c r="G235" t="s">
        <v>173</v>
      </c>
      <c r="H235" t="s">
        <v>173</v>
      </c>
      <c r="I235">
        <v>-13.1508570460204</v>
      </c>
      <c r="J235">
        <v>2796.3724484068998</v>
      </c>
      <c r="K235">
        <v>0.99624770043535404</v>
      </c>
      <c r="L235">
        <v>-13.3112565455184</v>
      </c>
      <c r="M235">
        <v>2796.8941969114999</v>
      </c>
      <c r="N235">
        <v>0.99620264291760496</v>
      </c>
    </row>
    <row r="236" spans="1:14" x14ac:dyDescent="0.25">
      <c r="A236">
        <v>235</v>
      </c>
      <c r="B236" t="s">
        <v>337</v>
      </c>
      <c r="C236">
        <v>-13.238030936357401</v>
      </c>
      <c r="D236">
        <v>2796.98664637711</v>
      </c>
      <c r="E236">
        <v>0.99622365695642701</v>
      </c>
      <c r="F236" t="s">
        <v>173</v>
      </c>
      <c r="G236" t="s">
        <v>173</v>
      </c>
      <c r="H236" t="s">
        <v>173</v>
      </c>
      <c r="I236">
        <v>-13.150857046020199</v>
      </c>
      <c r="J236">
        <v>2796.3724484067802</v>
      </c>
      <c r="K236">
        <v>0.99624770043535404</v>
      </c>
      <c r="L236">
        <v>-13.311256545521699</v>
      </c>
      <c r="M236">
        <v>2796.8941969187699</v>
      </c>
      <c r="N236">
        <v>0.99620264291761396</v>
      </c>
    </row>
    <row r="237" spans="1:14" x14ac:dyDescent="0.25">
      <c r="A237">
        <v>236</v>
      </c>
      <c r="B237" t="s">
        <v>338</v>
      </c>
      <c r="C237">
        <v>-13.2380309363683</v>
      </c>
      <c r="D237">
        <v>2796.9866463836802</v>
      </c>
      <c r="E237">
        <v>0.996223656956432</v>
      </c>
      <c r="F237" t="s">
        <v>173</v>
      </c>
      <c r="G237" t="s">
        <v>173</v>
      </c>
      <c r="H237" t="s">
        <v>173</v>
      </c>
      <c r="I237">
        <v>-13.150857046020199</v>
      </c>
      <c r="J237">
        <v>2796.3724484066702</v>
      </c>
      <c r="K237">
        <v>0.99624770043535404</v>
      </c>
      <c r="L237">
        <v>-13.3112565455161</v>
      </c>
      <c r="M237">
        <v>2796.8941969143798</v>
      </c>
      <c r="N237">
        <v>0.99620264291760896</v>
      </c>
    </row>
    <row r="238" spans="1:14" x14ac:dyDescent="0.25">
      <c r="A238">
        <v>237</v>
      </c>
      <c r="B238" t="s">
        <v>339</v>
      </c>
      <c r="C238">
        <v>-13.2380309363575</v>
      </c>
      <c r="D238">
        <v>2796.9866463774101</v>
      </c>
      <c r="E238">
        <v>0.99622365695642701</v>
      </c>
      <c r="F238" t="s">
        <v>173</v>
      </c>
      <c r="G238" t="s">
        <v>173</v>
      </c>
      <c r="H238" t="s">
        <v>173</v>
      </c>
      <c r="I238">
        <v>-13.1508570460204</v>
      </c>
      <c r="J238">
        <v>2796.3724484068698</v>
      </c>
      <c r="K238">
        <v>0.99624770043535404</v>
      </c>
      <c r="L238">
        <v>-13.3112565455185</v>
      </c>
      <c r="M238">
        <v>2796.8941969131001</v>
      </c>
      <c r="N238">
        <v>0.99620264291760696</v>
      </c>
    </row>
    <row r="239" spans="1:14" x14ac:dyDescent="0.25">
      <c r="A239">
        <v>238</v>
      </c>
      <c r="B239" t="s">
        <v>340</v>
      </c>
      <c r="C239">
        <v>-13.2380309363575</v>
      </c>
      <c r="D239">
        <v>2796.9866463775602</v>
      </c>
      <c r="E239">
        <v>0.99622365695642701</v>
      </c>
      <c r="F239" t="s">
        <v>173</v>
      </c>
      <c r="G239" t="s">
        <v>173</v>
      </c>
      <c r="H239" t="s">
        <v>173</v>
      </c>
      <c r="I239">
        <v>-13.150857046019199</v>
      </c>
      <c r="J239">
        <v>2796.3724484047598</v>
      </c>
      <c r="K239">
        <v>0.99624770043535105</v>
      </c>
      <c r="L239">
        <v>-13.311256545521401</v>
      </c>
      <c r="M239">
        <v>2796.8941969185698</v>
      </c>
      <c r="N239">
        <v>0.99620264291761396</v>
      </c>
    </row>
    <row r="240" spans="1:14" x14ac:dyDescent="0.25">
      <c r="A240">
        <v>239</v>
      </c>
      <c r="B240" t="s">
        <v>341</v>
      </c>
      <c r="C240">
        <v>-13.2380309363576</v>
      </c>
      <c r="D240">
        <v>2796.9866463772801</v>
      </c>
      <c r="E240">
        <v>0.99622365695642701</v>
      </c>
      <c r="F240" t="s">
        <v>173</v>
      </c>
      <c r="G240" t="s">
        <v>173</v>
      </c>
      <c r="H240" t="s">
        <v>173</v>
      </c>
      <c r="I240">
        <v>-13.1508570460205</v>
      </c>
      <c r="J240">
        <v>2796.3724484068298</v>
      </c>
      <c r="K240">
        <v>0.99624770043535404</v>
      </c>
      <c r="L240">
        <v>-13.311256545521699</v>
      </c>
      <c r="M240">
        <v>2796.8941969228299</v>
      </c>
      <c r="N240">
        <v>0.99620264291761895</v>
      </c>
    </row>
    <row r="241" spans="1:14" x14ac:dyDescent="0.25">
      <c r="A241">
        <v>240</v>
      </c>
      <c r="B241" t="s">
        <v>342</v>
      </c>
      <c r="C241">
        <v>-13.238030936357299</v>
      </c>
      <c r="D241">
        <v>2796.98664637718</v>
      </c>
      <c r="E241">
        <v>0.99622365695642701</v>
      </c>
      <c r="F241" t="s">
        <v>173</v>
      </c>
      <c r="G241" t="s">
        <v>173</v>
      </c>
      <c r="H241" t="s">
        <v>173</v>
      </c>
      <c r="I241">
        <v>-13.1508570460204</v>
      </c>
      <c r="J241">
        <v>2796.3724484075001</v>
      </c>
      <c r="K241">
        <v>0.99624770043535504</v>
      </c>
      <c r="L241">
        <v>-13.311256545521699</v>
      </c>
      <c r="M241">
        <v>2796.8941969189</v>
      </c>
      <c r="N241">
        <v>0.99620264291761396</v>
      </c>
    </row>
    <row r="242" spans="1:14" x14ac:dyDescent="0.25">
      <c r="A242">
        <v>241</v>
      </c>
      <c r="B242" t="s">
        <v>343</v>
      </c>
      <c r="C242">
        <v>-13.238030936357699</v>
      </c>
      <c r="D242">
        <v>2796.9866463775202</v>
      </c>
      <c r="E242">
        <v>0.99622365695642701</v>
      </c>
      <c r="F242" t="s">
        <v>173</v>
      </c>
      <c r="G242" t="s">
        <v>173</v>
      </c>
      <c r="H242" t="s">
        <v>173</v>
      </c>
      <c r="I242">
        <v>-13.1508570460207</v>
      </c>
      <c r="J242">
        <v>2796.37244840737</v>
      </c>
      <c r="K242">
        <v>0.99624770043535404</v>
      </c>
      <c r="L242">
        <v>-13.3112565455215</v>
      </c>
      <c r="M242">
        <v>2796.8941969186099</v>
      </c>
      <c r="N242">
        <v>0.99620264291761396</v>
      </c>
    </row>
    <row r="243" spans="1:14" x14ac:dyDescent="0.25">
      <c r="A243">
        <v>242</v>
      </c>
      <c r="B243" t="s">
        <v>344</v>
      </c>
      <c r="C243">
        <v>-13.2380309363629</v>
      </c>
      <c r="D243">
        <v>2796.9866463769299</v>
      </c>
      <c r="E243">
        <v>0.99622365695642501</v>
      </c>
      <c r="F243" t="s">
        <v>173</v>
      </c>
      <c r="G243" t="s">
        <v>173</v>
      </c>
      <c r="H243" t="s">
        <v>173</v>
      </c>
      <c r="I243">
        <v>-13.1508570460205</v>
      </c>
      <c r="J243">
        <v>2796.3724484071699</v>
      </c>
      <c r="K243">
        <v>0.99624770043535404</v>
      </c>
      <c r="L243">
        <v>-13.3112565455216</v>
      </c>
      <c r="M243">
        <v>2796.8941969187399</v>
      </c>
      <c r="N243">
        <v>0.99620264291761396</v>
      </c>
    </row>
    <row r="244" spans="1:14" x14ac:dyDescent="0.25">
      <c r="A244">
        <v>243</v>
      </c>
      <c r="B244" t="s">
        <v>345</v>
      </c>
      <c r="C244">
        <v>-13.2380309363576</v>
      </c>
      <c r="D244">
        <v>2796.9866463774902</v>
      </c>
      <c r="E244">
        <v>0.99622365695642701</v>
      </c>
      <c r="F244" t="s">
        <v>173</v>
      </c>
      <c r="G244" t="s">
        <v>173</v>
      </c>
      <c r="H244" t="s">
        <v>173</v>
      </c>
      <c r="I244">
        <v>-13.1508570460205</v>
      </c>
      <c r="J244">
        <v>2796.3724484070099</v>
      </c>
      <c r="K244">
        <v>0.99624770043535404</v>
      </c>
      <c r="L244">
        <v>-13.311256545522101</v>
      </c>
      <c r="M244">
        <v>2796.8941969202601</v>
      </c>
      <c r="N244">
        <v>0.99620264291761595</v>
      </c>
    </row>
    <row r="245" spans="1:14" x14ac:dyDescent="0.25">
      <c r="A245">
        <v>244</v>
      </c>
      <c r="B245" t="s">
        <v>346</v>
      </c>
      <c r="C245">
        <v>-13.238030936357401</v>
      </c>
      <c r="D245">
        <v>2796.9866463773301</v>
      </c>
      <c r="E245">
        <v>0.99622365695642701</v>
      </c>
      <c r="F245" t="s">
        <v>173</v>
      </c>
      <c r="G245" t="s">
        <v>173</v>
      </c>
      <c r="H245" t="s">
        <v>173</v>
      </c>
      <c r="I245">
        <v>-13.1508570460207</v>
      </c>
      <c r="J245">
        <v>2796.37244840726</v>
      </c>
      <c r="K245">
        <v>0.99624770043535404</v>
      </c>
      <c r="L245">
        <v>-13.3112565455212</v>
      </c>
      <c r="M245">
        <v>2796.89419691885</v>
      </c>
      <c r="N245">
        <v>0.99620264291761396</v>
      </c>
    </row>
    <row r="246" spans="1:14" x14ac:dyDescent="0.25">
      <c r="A246">
        <v>245</v>
      </c>
      <c r="B246" t="s">
        <v>347</v>
      </c>
      <c r="C246">
        <v>-13.2380309363571</v>
      </c>
      <c r="D246">
        <v>2796.98664637704</v>
      </c>
      <c r="E246">
        <v>0.99622365695642701</v>
      </c>
      <c r="F246" t="s">
        <v>173</v>
      </c>
      <c r="G246" t="s">
        <v>173</v>
      </c>
      <c r="H246" t="s">
        <v>173</v>
      </c>
      <c r="I246">
        <v>-13.1508570460086</v>
      </c>
      <c r="J246">
        <v>2796.3724483849201</v>
      </c>
      <c r="K246">
        <v>0.99624770043532795</v>
      </c>
      <c r="L246">
        <v>-13.3112565455236</v>
      </c>
      <c r="M246">
        <v>2796.89419693533</v>
      </c>
      <c r="N246">
        <v>0.99620264291763605</v>
      </c>
    </row>
    <row r="247" spans="1:14" x14ac:dyDescent="0.25">
      <c r="A247">
        <v>246</v>
      </c>
      <c r="B247" t="s">
        <v>348</v>
      </c>
      <c r="C247">
        <v>-13.238030936365799</v>
      </c>
      <c r="D247">
        <v>2796.9866463830199</v>
      </c>
      <c r="E247">
        <v>0.996223656956432</v>
      </c>
      <c r="F247" t="s">
        <v>173</v>
      </c>
      <c r="G247" t="s">
        <v>173</v>
      </c>
      <c r="H247" t="s">
        <v>173</v>
      </c>
      <c r="I247">
        <v>-13.1508570460163</v>
      </c>
      <c r="J247">
        <v>2796.37244840841</v>
      </c>
      <c r="K247">
        <v>0.99624770043535704</v>
      </c>
      <c r="L247">
        <v>-13.311256545521401</v>
      </c>
      <c r="M247">
        <v>2796.8941969194898</v>
      </c>
      <c r="N247">
        <v>0.99620264291761496</v>
      </c>
    </row>
    <row r="248" spans="1:14" x14ac:dyDescent="0.25">
      <c r="A248">
        <v>247</v>
      </c>
      <c r="B248" t="s">
        <v>349</v>
      </c>
      <c r="C248">
        <v>-13.2380309363576</v>
      </c>
      <c r="D248">
        <v>2796.9866463774702</v>
      </c>
      <c r="E248">
        <v>0.99622365695642701</v>
      </c>
      <c r="F248" t="s">
        <v>173</v>
      </c>
      <c r="G248" t="s">
        <v>173</v>
      </c>
      <c r="H248" t="s">
        <v>173</v>
      </c>
      <c r="I248">
        <v>-13.150857046021001</v>
      </c>
      <c r="J248">
        <v>2796.3724484074501</v>
      </c>
      <c r="K248">
        <v>0.99624770043535404</v>
      </c>
      <c r="L248">
        <v>-13.3112565455219</v>
      </c>
      <c r="M248">
        <v>2796.8941969187399</v>
      </c>
      <c r="N248">
        <v>0.99620264291761396</v>
      </c>
    </row>
    <row r="249" spans="1:14" x14ac:dyDescent="0.25">
      <c r="A249">
        <v>248</v>
      </c>
      <c r="B249" t="s">
        <v>350</v>
      </c>
      <c r="C249">
        <v>-13.2380309363596</v>
      </c>
      <c r="D249">
        <v>2796.9866463755602</v>
      </c>
      <c r="E249">
        <v>0.99622365695642401</v>
      </c>
      <c r="F249" t="s">
        <v>173</v>
      </c>
      <c r="G249" t="s">
        <v>173</v>
      </c>
      <c r="H249" t="s">
        <v>173</v>
      </c>
      <c r="I249">
        <v>-13.1508570460221</v>
      </c>
      <c r="J249">
        <v>2796.37244840823</v>
      </c>
      <c r="K249">
        <v>0.99624770043535504</v>
      </c>
      <c r="L249">
        <v>-13.311256545521299</v>
      </c>
      <c r="M249">
        <v>2796.89419691903</v>
      </c>
      <c r="N249">
        <v>0.99620264291761396</v>
      </c>
    </row>
    <row r="250" spans="1:14" x14ac:dyDescent="0.25">
      <c r="A250">
        <v>249</v>
      </c>
      <c r="B250" t="s">
        <v>351</v>
      </c>
      <c r="C250">
        <v>-13.2380309363575</v>
      </c>
      <c r="D250">
        <v>2796.9866463775302</v>
      </c>
      <c r="E250">
        <v>0.99622365695642701</v>
      </c>
      <c r="F250" t="s">
        <v>173</v>
      </c>
      <c r="G250" t="s">
        <v>173</v>
      </c>
      <c r="H250" t="s">
        <v>173</v>
      </c>
      <c r="I250">
        <v>-13.150857046020599</v>
      </c>
      <c r="J250">
        <v>2796.3724484071299</v>
      </c>
      <c r="K250">
        <v>0.99624770043535404</v>
      </c>
      <c r="L250">
        <v>-13.3112565455229</v>
      </c>
      <c r="M250">
        <v>2796.8941969194798</v>
      </c>
      <c r="N250">
        <v>0.99620264291761396</v>
      </c>
    </row>
    <row r="251" spans="1:14" x14ac:dyDescent="0.25">
      <c r="A251">
        <v>250</v>
      </c>
      <c r="B251" t="s">
        <v>352</v>
      </c>
      <c r="C251">
        <v>-13.2380309363575</v>
      </c>
      <c r="D251">
        <v>2796.98664637721</v>
      </c>
      <c r="E251">
        <v>0.99622365695642701</v>
      </c>
      <c r="F251" t="s">
        <v>173</v>
      </c>
      <c r="G251" t="s">
        <v>173</v>
      </c>
      <c r="H251" t="s">
        <v>173</v>
      </c>
      <c r="I251">
        <v>-13.150857046020301</v>
      </c>
      <c r="J251">
        <v>2796.3724484065601</v>
      </c>
      <c r="K251">
        <v>0.99624770043535305</v>
      </c>
      <c r="L251">
        <v>-13.311256545513601</v>
      </c>
      <c r="M251">
        <v>2796.8941969058101</v>
      </c>
      <c r="N251">
        <v>0.99620264291759897</v>
      </c>
    </row>
    <row r="252" spans="1:14" x14ac:dyDescent="0.25">
      <c r="A252">
        <v>251</v>
      </c>
      <c r="B252" t="s">
        <v>353</v>
      </c>
      <c r="C252">
        <v>-13.238030936357299</v>
      </c>
      <c r="D252">
        <v>2796.9866463772601</v>
      </c>
      <c r="E252">
        <v>0.99622365695642701</v>
      </c>
      <c r="F252" t="s">
        <v>173</v>
      </c>
      <c r="G252" t="s">
        <v>173</v>
      </c>
      <c r="H252" t="s">
        <v>173</v>
      </c>
      <c r="I252">
        <v>-13.1508570460207</v>
      </c>
      <c r="J252">
        <v>2796.37244840723</v>
      </c>
      <c r="K252">
        <v>0.99624770043535404</v>
      </c>
      <c r="L252">
        <v>-13.311256545486399</v>
      </c>
      <c r="M252">
        <v>2796.8941968885001</v>
      </c>
      <c r="N252">
        <v>0.99620264291758298</v>
      </c>
    </row>
    <row r="253" spans="1:14" x14ac:dyDescent="0.25">
      <c r="A253">
        <v>252</v>
      </c>
      <c r="B253" t="s">
        <v>354</v>
      </c>
      <c r="C253">
        <v>-13.238030936357299</v>
      </c>
      <c r="D253">
        <v>2796.98664637714</v>
      </c>
      <c r="E253">
        <v>0.99622365695642701</v>
      </c>
      <c r="F253" t="s">
        <v>173</v>
      </c>
      <c r="G253" t="s">
        <v>173</v>
      </c>
      <c r="H253" t="s">
        <v>173</v>
      </c>
      <c r="I253">
        <v>-13.1508570460205</v>
      </c>
      <c r="J253">
        <v>2796.3724484071399</v>
      </c>
      <c r="K253">
        <v>0.99624770043535404</v>
      </c>
      <c r="L253">
        <v>-13.3112565455223</v>
      </c>
      <c r="M253">
        <v>2796.8941969189</v>
      </c>
      <c r="N253">
        <v>0.99620264291761396</v>
      </c>
    </row>
    <row r="254" spans="1:14" x14ac:dyDescent="0.25">
      <c r="A254">
        <v>253</v>
      </c>
      <c r="B254" t="s">
        <v>355</v>
      </c>
      <c r="C254">
        <v>4.3286795133989902</v>
      </c>
      <c r="D254">
        <v>1.4220130639106701</v>
      </c>
      <c r="E254">
        <v>2.3341599028144401E-3</v>
      </c>
      <c r="F254" t="s">
        <v>173</v>
      </c>
      <c r="G254" t="s">
        <v>173</v>
      </c>
      <c r="H254" t="s">
        <v>173</v>
      </c>
      <c r="I254">
        <v>4.4167908574718799</v>
      </c>
      <c r="J254">
        <v>1.4290649462713001</v>
      </c>
      <c r="K254">
        <v>1.9969476615876798E-3</v>
      </c>
      <c r="L254">
        <v>4.25561735902075</v>
      </c>
      <c r="M254">
        <v>1.42193148714934</v>
      </c>
      <c r="N254">
        <v>2.7639210820845301E-3</v>
      </c>
    </row>
    <row r="255" spans="1:14" x14ac:dyDescent="0.25">
      <c r="A255">
        <v>254</v>
      </c>
      <c r="B255" t="s">
        <v>356</v>
      </c>
      <c r="C255">
        <v>-13.193393288348499</v>
      </c>
      <c r="D255">
        <v>3956.18033160605</v>
      </c>
      <c r="E255">
        <v>0.99733915433199305</v>
      </c>
      <c r="F255" t="s">
        <v>173</v>
      </c>
      <c r="G255" t="s">
        <v>173</v>
      </c>
      <c r="H255" t="s">
        <v>173</v>
      </c>
      <c r="I255">
        <v>-13.0807791557356</v>
      </c>
      <c r="J255">
        <v>3956.1803350351202</v>
      </c>
      <c r="K255">
        <v>0.99736186628742995</v>
      </c>
      <c r="L255">
        <v>-13.261511611084201</v>
      </c>
      <c r="M255">
        <v>3956.1803315168199</v>
      </c>
      <c r="N255">
        <v>0.99732541626903504</v>
      </c>
    </row>
    <row r="256" spans="1:14" x14ac:dyDescent="0.25">
      <c r="A256">
        <v>255</v>
      </c>
      <c r="B256" t="s">
        <v>357</v>
      </c>
      <c r="C256">
        <v>-13.193393288343</v>
      </c>
      <c r="D256">
        <v>3956.1803315979701</v>
      </c>
      <c r="E256">
        <v>0.99733915433198905</v>
      </c>
      <c r="F256" t="s">
        <v>173</v>
      </c>
      <c r="G256" t="s">
        <v>173</v>
      </c>
      <c r="H256" t="s">
        <v>173</v>
      </c>
      <c r="I256">
        <v>-13.0807791557285</v>
      </c>
      <c r="J256">
        <v>3956.1803350287</v>
      </c>
      <c r="K256">
        <v>0.99736186628742696</v>
      </c>
      <c r="L256">
        <v>-13.2615116110827</v>
      </c>
      <c r="M256">
        <v>3956.1803315157999</v>
      </c>
      <c r="N256">
        <v>0.99732541626903504</v>
      </c>
    </row>
    <row r="257" spans="1:14" x14ac:dyDescent="0.25">
      <c r="A257">
        <v>256</v>
      </c>
      <c r="B257" t="s">
        <v>358</v>
      </c>
      <c r="C257">
        <v>-13.193393288343501</v>
      </c>
      <c r="D257">
        <v>3956.18033159897</v>
      </c>
      <c r="E257">
        <v>0.99733915433198905</v>
      </c>
      <c r="F257" t="s">
        <v>173</v>
      </c>
      <c r="G257" t="s">
        <v>173</v>
      </c>
      <c r="H257" t="s">
        <v>173</v>
      </c>
      <c r="I257">
        <v>-13.0807791557289</v>
      </c>
      <c r="J257">
        <v>3956.1803350302198</v>
      </c>
      <c r="K257">
        <v>0.99736186628742796</v>
      </c>
      <c r="L257">
        <v>-13.261511611083501</v>
      </c>
      <c r="M257">
        <v>3956.1803315155498</v>
      </c>
      <c r="N257">
        <v>0.99732541626903504</v>
      </c>
    </row>
    <row r="258" spans="1:14" x14ac:dyDescent="0.25">
      <c r="A258">
        <v>257</v>
      </c>
      <c r="B258" t="s">
        <v>359</v>
      </c>
      <c r="C258">
        <v>-13.1933932883436</v>
      </c>
      <c r="D258">
        <v>3956.1803315992402</v>
      </c>
      <c r="E258">
        <v>0.99733915433198905</v>
      </c>
      <c r="F258" t="s">
        <v>173</v>
      </c>
      <c r="G258" t="s">
        <v>173</v>
      </c>
      <c r="H258" t="s">
        <v>173</v>
      </c>
      <c r="I258">
        <v>-13.080779155730299</v>
      </c>
      <c r="J258">
        <v>3956.18033503075</v>
      </c>
      <c r="K258">
        <v>0.99736186628742796</v>
      </c>
      <c r="L258">
        <v>-13.261511611082501</v>
      </c>
      <c r="M258">
        <v>3956.1803315157599</v>
      </c>
      <c r="N258">
        <v>0.99732541626903504</v>
      </c>
    </row>
    <row r="259" spans="1:14" x14ac:dyDescent="0.25">
      <c r="A259">
        <v>258</v>
      </c>
      <c r="B259" t="s">
        <v>360</v>
      </c>
      <c r="C259">
        <v>-13.193393288375599</v>
      </c>
      <c r="D259">
        <v>3956.1803316293999</v>
      </c>
      <c r="E259">
        <v>0.99733915433200304</v>
      </c>
      <c r="F259" t="s">
        <v>173</v>
      </c>
      <c r="G259" t="s">
        <v>173</v>
      </c>
      <c r="H259" t="s">
        <v>173</v>
      </c>
      <c r="I259">
        <v>-13.0807791557302</v>
      </c>
      <c r="J259">
        <v>3956.1803350309801</v>
      </c>
      <c r="K259">
        <v>0.99736186628742796</v>
      </c>
      <c r="L259">
        <v>-13.2615116110805</v>
      </c>
      <c r="M259">
        <v>3956.18033152814</v>
      </c>
      <c r="N259">
        <v>0.99732541626904403</v>
      </c>
    </row>
    <row r="260" spans="1:14" x14ac:dyDescent="0.25">
      <c r="A260">
        <v>259</v>
      </c>
      <c r="B260" t="s">
        <v>361</v>
      </c>
      <c r="C260">
        <v>-13.193393288342801</v>
      </c>
      <c r="D260">
        <v>3956.1803315976199</v>
      </c>
      <c r="E260">
        <v>0.99733915433198805</v>
      </c>
      <c r="F260" t="s">
        <v>173</v>
      </c>
      <c r="G260" t="s">
        <v>173</v>
      </c>
      <c r="H260" t="s">
        <v>173</v>
      </c>
      <c r="I260">
        <v>-13.080779155729401</v>
      </c>
      <c r="J260">
        <v>3956.18033502968</v>
      </c>
      <c r="K260">
        <v>0.99736186628742796</v>
      </c>
      <c r="L260">
        <v>-13.2615116110822</v>
      </c>
      <c r="M260">
        <v>3956.1803315158299</v>
      </c>
      <c r="N260">
        <v>0.99732541626903504</v>
      </c>
    </row>
    <row r="261" spans="1:14" x14ac:dyDescent="0.25">
      <c r="A261">
        <v>260</v>
      </c>
      <c r="B261" t="s">
        <v>362</v>
      </c>
      <c r="C261">
        <v>-13.193393288336299</v>
      </c>
      <c r="D261">
        <v>3956.1803315982002</v>
      </c>
      <c r="E261">
        <v>0.99733915433199005</v>
      </c>
      <c r="F261" t="s">
        <v>173</v>
      </c>
      <c r="G261" t="s">
        <v>173</v>
      </c>
      <c r="H261" t="s">
        <v>173</v>
      </c>
      <c r="I261">
        <v>-13.080779155729701</v>
      </c>
      <c r="J261">
        <v>3956.1803350303799</v>
      </c>
      <c r="K261">
        <v>0.99736186628742796</v>
      </c>
      <c r="L261">
        <v>-13.2615116110812</v>
      </c>
      <c r="M261">
        <v>3956.18033151397</v>
      </c>
      <c r="N261">
        <v>0.99732541626903404</v>
      </c>
    </row>
    <row r="262" spans="1:14" x14ac:dyDescent="0.25">
      <c r="A262">
        <v>261</v>
      </c>
      <c r="B262" t="s">
        <v>363</v>
      </c>
      <c r="C262">
        <v>-13.193393288343801</v>
      </c>
      <c r="D262">
        <v>3956.1803315994098</v>
      </c>
      <c r="E262">
        <v>0.99733915433198905</v>
      </c>
      <c r="F262" t="s">
        <v>173</v>
      </c>
      <c r="G262" t="s">
        <v>173</v>
      </c>
      <c r="H262" t="s">
        <v>173</v>
      </c>
      <c r="I262">
        <v>-13.080779155698799</v>
      </c>
      <c r="J262">
        <v>3956.1803349962101</v>
      </c>
      <c r="K262">
        <v>0.99736186628741197</v>
      </c>
      <c r="L262">
        <v>-13.2615116110826</v>
      </c>
      <c r="M262">
        <v>3956.1803315155698</v>
      </c>
      <c r="N262">
        <v>0.99732541626903504</v>
      </c>
    </row>
    <row r="263" spans="1:14" x14ac:dyDescent="0.25">
      <c r="A263">
        <v>262</v>
      </c>
      <c r="B263" t="s">
        <v>364</v>
      </c>
      <c r="C263">
        <v>-13.193393288343801</v>
      </c>
      <c r="D263">
        <v>3956.1803315993998</v>
      </c>
      <c r="E263">
        <v>0.99733915433198905</v>
      </c>
      <c r="F263" t="s">
        <v>173</v>
      </c>
      <c r="G263" t="s">
        <v>173</v>
      </c>
      <c r="H263" t="s">
        <v>173</v>
      </c>
      <c r="I263">
        <v>-13.0807791557333</v>
      </c>
      <c r="J263">
        <v>3956.1803350259602</v>
      </c>
      <c r="K263">
        <v>0.99736186628742396</v>
      </c>
      <c r="L263">
        <v>-13.2615116110809</v>
      </c>
      <c r="M263">
        <v>3956.1803315146199</v>
      </c>
      <c r="N263">
        <v>0.99732541626903504</v>
      </c>
    </row>
    <row r="264" spans="1:14" x14ac:dyDescent="0.25">
      <c r="A264">
        <v>263</v>
      </c>
      <c r="B264" t="s">
        <v>365</v>
      </c>
      <c r="C264">
        <v>-13.1933932883436</v>
      </c>
      <c r="D264">
        <v>3956.1803315990901</v>
      </c>
      <c r="E264">
        <v>0.99733915433198905</v>
      </c>
      <c r="F264" t="s">
        <v>173</v>
      </c>
      <c r="G264" t="s">
        <v>173</v>
      </c>
      <c r="H264" t="s">
        <v>173</v>
      </c>
      <c r="I264">
        <v>-13.0807791557302</v>
      </c>
      <c r="J264">
        <v>3956.18033503065</v>
      </c>
      <c r="K264">
        <v>0.99736186628742796</v>
      </c>
      <c r="L264">
        <v>-13.261511611082</v>
      </c>
      <c r="M264">
        <v>3956.1803315168199</v>
      </c>
      <c r="N264">
        <v>0.99732541626903604</v>
      </c>
    </row>
    <row r="265" spans="1:14" x14ac:dyDescent="0.25">
      <c r="A265">
        <v>264</v>
      </c>
      <c r="B265" t="s">
        <v>366</v>
      </c>
      <c r="C265">
        <v>-13.193393288344</v>
      </c>
      <c r="D265">
        <v>3956.1803315999</v>
      </c>
      <c r="E265">
        <v>0.99733915433199005</v>
      </c>
      <c r="F265" t="s">
        <v>173</v>
      </c>
      <c r="G265" t="s">
        <v>173</v>
      </c>
      <c r="H265" t="s">
        <v>173</v>
      </c>
      <c r="I265">
        <v>-13.0807791557282</v>
      </c>
      <c r="J265">
        <v>3956.18033502862</v>
      </c>
      <c r="K265">
        <v>0.99736186628742696</v>
      </c>
      <c r="L265">
        <v>-13.2615116110822</v>
      </c>
      <c r="M265">
        <v>3956.1803315162001</v>
      </c>
      <c r="N265">
        <v>0.99732541626903504</v>
      </c>
    </row>
    <row r="266" spans="1:14" x14ac:dyDescent="0.25">
      <c r="A266">
        <v>265</v>
      </c>
      <c r="B266" t="s">
        <v>367</v>
      </c>
      <c r="C266">
        <v>-13.193393288348201</v>
      </c>
      <c r="D266">
        <v>3956.1803316598198</v>
      </c>
      <c r="E266">
        <v>0.99733915433202902</v>
      </c>
      <c r="F266" t="s">
        <v>173</v>
      </c>
      <c r="G266" t="s">
        <v>173</v>
      </c>
      <c r="H266" t="s">
        <v>173</v>
      </c>
      <c r="I266">
        <v>-13.0807791557291</v>
      </c>
      <c r="J266">
        <v>3956.1803350292398</v>
      </c>
      <c r="K266">
        <v>0.99736186628742796</v>
      </c>
      <c r="L266">
        <v>-13.261511611083399</v>
      </c>
      <c r="M266">
        <v>3956.1803315151801</v>
      </c>
      <c r="N266">
        <v>0.99732541626903404</v>
      </c>
    </row>
    <row r="267" spans="1:14" x14ac:dyDescent="0.25">
      <c r="A267">
        <v>266</v>
      </c>
      <c r="B267" t="s">
        <v>368</v>
      </c>
      <c r="C267">
        <v>-13.193393288344</v>
      </c>
      <c r="D267">
        <v>3956.1803315983898</v>
      </c>
      <c r="E267">
        <v>0.99733915433198905</v>
      </c>
      <c r="F267" t="s">
        <v>173</v>
      </c>
      <c r="G267" t="s">
        <v>173</v>
      </c>
      <c r="H267" t="s">
        <v>173</v>
      </c>
      <c r="I267">
        <v>-13.080779155729701</v>
      </c>
      <c r="J267">
        <v>3956.1803350299601</v>
      </c>
      <c r="K267">
        <v>0.99736186628742796</v>
      </c>
      <c r="L267">
        <v>-13.2615116110805</v>
      </c>
      <c r="M267">
        <v>3956.1803315146299</v>
      </c>
      <c r="N267">
        <v>0.99732541626903504</v>
      </c>
    </row>
    <row r="268" spans="1:14" x14ac:dyDescent="0.25">
      <c r="A268">
        <v>267</v>
      </c>
      <c r="B268" t="s">
        <v>369</v>
      </c>
      <c r="C268">
        <v>-13.1933932883429</v>
      </c>
      <c r="D268">
        <v>3956.1803315977099</v>
      </c>
      <c r="E268">
        <v>0.99733915433198805</v>
      </c>
      <c r="F268" t="s">
        <v>173</v>
      </c>
      <c r="G268" t="s">
        <v>173</v>
      </c>
      <c r="H268" t="s">
        <v>173</v>
      </c>
      <c r="I268">
        <v>-13.0807791557298</v>
      </c>
      <c r="J268">
        <v>3956.1803350301502</v>
      </c>
      <c r="K268">
        <v>0.99736186628742796</v>
      </c>
      <c r="L268">
        <v>-13.2615116110827</v>
      </c>
      <c r="M268">
        <v>3956.18033151602</v>
      </c>
      <c r="N268">
        <v>0.99732541626903504</v>
      </c>
    </row>
    <row r="269" spans="1:14" x14ac:dyDescent="0.25">
      <c r="A269">
        <v>268</v>
      </c>
      <c r="B269" t="s">
        <v>370</v>
      </c>
      <c r="C269">
        <v>-13.193393288343101</v>
      </c>
      <c r="D269">
        <v>3956.1803315983002</v>
      </c>
      <c r="E269">
        <v>0.99733915433198905</v>
      </c>
      <c r="F269" t="s">
        <v>173</v>
      </c>
      <c r="G269" t="s">
        <v>173</v>
      </c>
      <c r="H269" t="s">
        <v>173</v>
      </c>
      <c r="I269">
        <v>-13.080779155730101</v>
      </c>
      <c r="J269">
        <v>3956.1803350300502</v>
      </c>
      <c r="K269">
        <v>0.99736186628742796</v>
      </c>
      <c r="L269">
        <v>-13.261511611082501</v>
      </c>
      <c r="M269">
        <v>3956.1803315156599</v>
      </c>
      <c r="N269">
        <v>0.99732541626903504</v>
      </c>
    </row>
    <row r="270" spans="1:14" x14ac:dyDescent="0.25">
      <c r="A270">
        <v>269</v>
      </c>
      <c r="B270" t="s">
        <v>371</v>
      </c>
      <c r="C270">
        <v>-13.1933932883439</v>
      </c>
      <c r="D270">
        <v>3956.1803315993002</v>
      </c>
      <c r="E270">
        <v>0.99733915433198905</v>
      </c>
      <c r="F270" t="s">
        <v>173</v>
      </c>
      <c r="G270" t="s">
        <v>173</v>
      </c>
      <c r="H270" t="s">
        <v>173</v>
      </c>
      <c r="I270">
        <v>-13.0807791557286</v>
      </c>
      <c r="J270">
        <v>3956.1803350286</v>
      </c>
      <c r="K270">
        <v>0.99736186628742696</v>
      </c>
      <c r="L270">
        <v>-13.261511611078999</v>
      </c>
      <c r="M270">
        <v>3956.1803315152301</v>
      </c>
      <c r="N270">
        <v>0.99732541626903504</v>
      </c>
    </row>
    <row r="271" spans="1:14" x14ac:dyDescent="0.25">
      <c r="A271">
        <v>270</v>
      </c>
      <c r="B271" t="s">
        <v>372</v>
      </c>
      <c r="C271">
        <v>-13.193393288351301</v>
      </c>
      <c r="D271">
        <v>3956.18033158869</v>
      </c>
      <c r="E271">
        <v>0.99733915433198095</v>
      </c>
      <c r="F271" t="s">
        <v>173</v>
      </c>
      <c r="G271" t="s">
        <v>173</v>
      </c>
      <c r="H271" t="s">
        <v>173</v>
      </c>
      <c r="I271">
        <v>-13.080779155728999</v>
      </c>
      <c r="J271">
        <v>3956.18033503577</v>
      </c>
      <c r="K271">
        <v>0.99736186628743195</v>
      </c>
      <c r="L271">
        <v>-13.2615116110833</v>
      </c>
      <c r="M271">
        <v>3956.1803315161101</v>
      </c>
      <c r="N271">
        <v>0.99732541626903504</v>
      </c>
    </row>
    <row r="272" spans="1:14" x14ac:dyDescent="0.25">
      <c r="A272">
        <v>271</v>
      </c>
      <c r="B272" t="s">
        <v>373</v>
      </c>
      <c r="C272">
        <v>-13.1933932883433</v>
      </c>
      <c r="D272">
        <v>3956.1803315982002</v>
      </c>
      <c r="E272">
        <v>0.99733915433198905</v>
      </c>
      <c r="F272" t="s">
        <v>173</v>
      </c>
      <c r="G272" t="s">
        <v>173</v>
      </c>
      <c r="H272" t="s">
        <v>173</v>
      </c>
      <c r="I272">
        <v>-13.0807791557295</v>
      </c>
      <c r="J272">
        <v>3956.1803350291302</v>
      </c>
      <c r="K272">
        <v>0.99736186628742696</v>
      </c>
      <c r="L272">
        <v>-13.261511611082399</v>
      </c>
      <c r="M272">
        <v>3956.1803315153602</v>
      </c>
      <c r="N272">
        <v>0.99732541626903504</v>
      </c>
    </row>
    <row r="273" spans="1:14" x14ac:dyDescent="0.25">
      <c r="A273">
        <v>272</v>
      </c>
      <c r="B273" t="s">
        <v>374</v>
      </c>
      <c r="C273">
        <v>-13.1933932883416</v>
      </c>
      <c r="D273">
        <v>3956.1803315935799</v>
      </c>
      <c r="E273">
        <v>0.99733915433198606</v>
      </c>
      <c r="F273" t="s">
        <v>173</v>
      </c>
      <c r="G273" t="s">
        <v>173</v>
      </c>
      <c r="H273" t="s">
        <v>173</v>
      </c>
      <c r="I273">
        <v>-13.0807791557319</v>
      </c>
      <c r="J273">
        <v>3956.1803350340901</v>
      </c>
      <c r="K273">
        <v>0.99736186628742995</v>
      </c>
      <c r="L273">
        <v>-13.261511611087</v>
      </c>
      <c r="M273">
        <v>3956.1803315194702</v>
      </c>
      <c r="N273">
        <v>0.99732541626903704</v>
      </c>
    </row>
    <row r="274" spans="1:14" x14ac:dyDescent="0.25">
      <c r="A274">
        <v>273</v>
      </c>
      <c r="B274" t="s">
        <v>375</v>
      </c>
      <c r="C274">
        <v>-13.193393288343801</v>
      </c>
      <c r="D274">
        <v>3956.1803315993102</v>
      </c>
      <c r="E274">
        <v>0.99733915433198905</v>
      </c>
      <c r="F274" t="s">
        <v>173</v>
      </c>
      <c r="G274" t="s">
        <v>173</v>
      </c>
      <c r="H274" t="s">
        <v>173</v>
      </c>
      <c r="I274">
        <v>-13.0807791557298</v>
      </c>
      <c r="J274">
        <v>3956.1803350300602</v>
      </c>
      <c r="K274">
        <v>0.99736186628742796</v>
      </c>
      <c r="L274">
        <v>-13.2615116110701</v>
      </c>
      <c r="M274">
        <v>3956.1803314915701</v>
      </c>
      <c r="N274">
        <v>0.99732541626902105</v>
      </c>
    </row>
    <row r="275" spans="1:14" x14ac:dyDescent="0.25">
      <c r="A275">
        <v>274</v>
      </c>
      <c r="B275" t="s">
        <v>376</v>
      </c>
      <c r="C275">
        <v>-13.1933932883433</v>
      </c>
      <c r="D275">
        <v>3956.1803315984098</v>
      </c>
      <c r="E275">
        <v>0.99733915433198905</v>
      </c>
      <c r="F275" t="s">
        <v>173</v>
      </c>
      <c r="G275" t="s">
        <v>173</v>
      </c>
      <c r="H275" t="s">
        <v>173</v>
      </c>
      <c r="I275">
        <v>-13.0807791557295</v>
      </c>
      <c r="J275">
        <v>3956.1803350300902</v>
      </c>
      <c r="K275">
        <v>0.99736186628742796</v>
      </c>
      <c r="L275">
        <v>-13.261511611083201</v>
      </c>
      <c r="M275">
        <v>3956.18033151687</v>
      </c>
      <c r="N275">
        <v>0.99732541626903604</v>
      </c>
    </row>
    <row r="276" spans="1:14" x14ac:dyDescent="0.25">
      <c r="A276">
        <v>275</v>
      </c>
      <c r="B276" t="s">
        <v>377</v>
      </c>
      <c r="C276">
        <v>-13.1933932883433</v>
      </c>
      <c r="D276">
        <v>3956.1803315983898</v>
      </c>
      <c r="E276">
        <v>0.99733915433198905</v>
      </c>
      <c r="F276" t="s">
        <v>173</v>
      </c>
      <c r="G276" t="s">
        <v>173</v>
      </c>
      <c r="H276" t="s">
        <v>173</v>
      </c>
      <c r="I276">
        <v>-13.0807791557299</v>
      </c>
      <c r="J276">
        <v>3956.18033502964</v>
      </c>
      <c r="K276">
        <v>0.99736186628742796</v>
      </c>
      <c r="L276">
        <v>-13.261511611079699</v>
      </c>
      <c r="M276">
        <v>3956.18033153018</v>
      </c>
      <c r="N276">
        <v>0.99732541626904503</v>
      </c>
    </row>
    <row r="277" spans="1:14" x14ac:dyDescent="0.25">
      <c r="A277">
        <v>276</v>
      </c>
      <c r="B277" t="s">
        <v>378</v>
      </c>
      <c r="C277">
        <v>-13.193393288343399</v>
      </c>
      <c r="D277">
        <v>3956.1803315984498</v>
      </c>
      <c r="E277">
        <v>0.99733915433198905</v>
      </c>
      <c r="F277" t="s">
        <v>173</v>
      </c>
      <c r="G277" t="s">
        <v>173</v>
      </c>
      <c r="H277" t="s">
        <v>173</v>
      </c>
      <c r="I277">
        <v>-13.080779155729401</v>
      </c>
      <c r="J277">
        <v>3956.18033502968</v>
      </c>
      <c r="K277">
        <v>0.99736186628742796</v>
      </c>
      <c r="L277">
        <v>-13.261511611082399</v>
      </c>
      <c r="M277">
        <v>3956.1803315177499</v>
      </c>
      <c r="N277">
        <v>0.99732541626903604</v>
      </c>
    </row>
    <row r="278" spans="1:14" x14ac:dyDescent="0.25">
      <c r="A278">
        <v>277</v>
      </c>
      <c r="B278" t="s">
        <v>379</v>
      </c>
      <c r="C278">
        <v>-13.193393288256299</v>
      </c>
      <c r="D278">
        <v>3956.1803316045998</v>
      </c>
      <c r="E278">
        <v>0.99733915433201104</v>
      </c>
      <c r="F278" t="s">
        <v>173</v>
      </c>
      <c r="G278" t="s">
        <v>173</v>
      </c>
      <c r="H278" t="s">
        <v>173</v>
      </c>
      <c r="I278">
        <v>-13.0807791557309</v>
      </c>
      <c r="J278">
        <v>3956.18033503161</v>
      </c>
      <c r="K278">
        <v>0.99736186628742896</v>
      </c>
      <c r="L278">
        <v>-13.2615116110861</v>
      </c>
      <c r="M278">
        <v>3956.1803315192401</v>
      </c>
      <c r="N278">
        <v>0.99732541626903704</v>
      </c>
    </row>
    <row r="279" spans="1:14" x14ac:dyDescent="0.25">
      <c r="A279">
        <v>278</v>
      </c>
      <c r="B279" t="s">
        <v>380</v>
      </c>
      <c r="C279">
        <v>-13.193393288346</v>
      </c>
      <c r="D279">
        <v>3956.1803316024102</v>
      </c>
      <c r="E279">
        <v>0.99733915433199105</v>
      </c>
      <c r="F279" t="s">
        <v>173</v>
      </c>
      <c r="G279" t="s">
        <v>173</v>
      </c>
      <c r="H279" t="s">
        <v>173</v>
      </c>
      <c r="I279">
        <v>-13.080779155723601</v>
      </c>
      <c r="J279">
        <v>3956.18033502153</v>
      </c>
      <c r="K279">
        <v>0.99736186628742296</v>
      </c>
      <c r="L279">
        <v>-13.261511611083399</v>
      </c>
      <c r="M279">
        <v>3956.1803315171601</v>
      </c>
      <c r="N279">
        <v>0.99732541626903604</v>
      </c>
    </row>
    <row r="280" spans="1:14" x14ac:dyDescent="0.25">
      <c r="A280">
        <v>279</v>
      </c>
      <c r="B280" t="s">
        <v>381</v>
      </c>
      <c r="C280">
        <v>-13.1933932883429</v>
      </c>
      <c r="D280">
        <v>3956.18033159781</v>
      </c>
      <c r="E280">
        <v>0.99733915433198805</v>
      </c>
      <c r="F280" t="s">
        <v>173</v>
      </c>
      <c r="G280" t="s">
        <v>173</v>
      </c>
      <c r="H280" t="s">
        <v>173</v>
      </c>
      <c r="I280">
        <v>-13.0807791557296</v>
      </c>
      <c r="J280">
        <v>3956.1803350300802</v>
      </c>
      <c r="K280">
        <v>0.99736186628742796</v>
      </c>
      <c r="L280">
        <v>-13.2615116110836</v>
      </c>
      <c r="M280">
        <v>3956.1803315182001</v>
      </c>
      <c r="N280">
        <v>0.99732541626903604</v>
      </c>
    </row>
    <row r="281" spans="1:14" x14ac:dyDescent="0.25">
      <c r="A281">
        <v>280</v>
      </c>
      <c r="B281" t="s">
        <v>382</v>
      </c>
      <c r="C281">
        <v>-13.1933932883429</v>
      </c>
      <c r="D281">
        <v>3956.18033159785</v>
      </c>
      <c r="E281">
        <v>0.99733915433198905</v>
      </c>
      <c r="F281" t="s">
        <v>173</v>
      </c>
      <c r="G281" t="s">
        <v>173</v>
      </c>
      <c r="H281" t="s">
        <v>173</v>
      </c>
      <c r="I281">
        <v>-13.0807791557282</v>
      </c>
      <c r="J281">
        <v>3956.18033502656</v>
      </c>
      <c r="K281">
        <v>0.99736186628742596</v>
      </c>
      <c r="L281">
        <v>-13.261511611082801</v>
      </c>
      <c r="M281">
        <v>3956.1803315162101</v>
      </c>
      <c r="N281">
        <v>0.99732541626903504</v>
      </c>
    </row>
    <row r="282" spans="1:14" x14ac:dyDescent="0.25">
      <c r="A282">
        <v>281</v>
      </c>
      <c r="B282" t="s">
        <v>383</v>
      </c>
      <c r="C282">
        <v>-13.193393288343801</v>
      </c>
      <c r="D282">
        <v>3956.1803315986199</v>
      </c>
      <c r="E282">
        <v>0.99733915433198905</v>
      </c>
      <c r="F282" t="s">
        <v>173</v>
      </c>
      <c r="G282" t="s">
        <v>173</v>
      </c>
      <c r="H282" t="s">
        <v>173</v>
      </c>
      <c r="I282">
        <v>-13.080779155729701</v>
      </c>
      <c r="J282">
        <v>3956.1803350301302</v>
      </c>
      <c r="K282">
        <v>0.99736186628742796</v>
      </c>
      <c r="L282">
        <v>-13.261511611083399</v>
      </c>
      <c r="M282">
        <v>3956.1803315174402</v>
      </c>
      <c r="N282">
        <v>0.99732541626903604</v>
      </c>
    </row>
    <row r="283" spans="1:14" x14ac:dyDescent="0.25">
      <c r="A283">
        <v>282</v>
      </c>
      <c r="B283" t="s">
        <v>384</v>
      </c>
      <c r="C283">
        <v>-13.193393288359401</v>
      </c>
      <c r="D283">
        <v>3956.1803316096202</v>
      </c>
      <c r="E283">
        <v>0.99733915433199305</v>
      </c>
      <c r="F283" t="s">
        <v>173</v>
      </c>
      <c r="G283" t="s">
        <v>173</v>
      </c>
      <c r="H283" t="s">
        <v>173</v>
      </c>
      <c r="I283">
        <v>-13.0807791557299</v>
      </c>
      <c r="J283">
        <v>3956.1803350302398</v>
      </c>
      <c r="K283">
        <v>0.99736186628742796</v>
      </c>
      <c r="L283">
        <v>-13.261511611083201</v>
      </c>
      <c r="M283">
        <v>3956.18033151695</v>
      </c>
      <c r="N283">
        <v>0.99732541626903604</v>
      </c>
    </row>
    <row r="284" spans="1:14" x14ac:dyDescent="0.25">
      <c r="A284">
        <v>283</v>
      </c>
      <c r="B284" t="s">
        <v>385</v>
      </c>
      <c r="C284">
        <v>-13.193393288343</v>
      </c>
      <c r="D284">
        <v>3956.1803315983602</v>
      </c>
      <c r="E284">
        <v>0.99733915433198905</v>
      </c>
      <c r="F284" t="s">
        <v>173</v>
      </c>
      <c r="G284" t="s">
        <v>173</v>
      </c>
      <c r="H284" t="s">
        <v>173</v>
      </c>
      <c r="I284">
        <v>-13.080779155730101</v>
      </c>
      <c r="J284">
        <v>3956.1803350314799</v>
      </c>
      <c r="K284">
        <v>0.99736186628742896</v>
      </c>
      <c r="L284">
        <v>-13.2615116110829</v>
      </c>
      <c r="M284">
        <v>3956.1803315163502</v>
      </c>
      <c r="N284">
        <v>0.99732541626903504</v>
      </c>
    </row>
    <row r="285" spans="1:14" x14ac:dyDescent="0.25">
      <c r="A285">
        <v>284</v>
      </c>
      <c r="B285" t="s">
        <v>386</v>
      </c>
      <c r="C285">
        <v>-13.193393288332899</v>
      </c>
      <c r="D285">
        <v>3956.18033158766</v>
      </c>
      <c r="E285">
        <v>0.99733915433198395</v>
      </c>
      <c r="F285" t="s">
        <v>173</v>
      </c>
      <c r="G285" t="s">
        <v>173</v>
      </c>
      <c r="H285" t="s">
        <v>173</v>
      </c>
      <c r="I285">
        <v>-13.080779155729999</v>
      </c>
      <c r="J285">
        <v>3956.1803350308101</v>
      </c>
      <c r="K285">
        <v>0.99736186628742796</v>
      </c>
      <c r="L285">
        <v>-13.2615116110833</v>
      </c>
      <c r="M285">
        <v>3956.1803315175398</v>
      </c>
      <c r="N285">
        <v>0.99732541626903604</v>
      </c>
    </row>
    <row r="286" spans="1:14" x14ac:dyDescent="0.25">
      <c r="A286">
        <v>285</v>
      </c>
      <c r="B286" t="s">
        <v>387</v>
      </c>
      <c r="C286">
        <v>-13.1933932883425</v>
      </c>
      <c r="D286">
        <v>3956.1803315973002</v>
      </c>
      <c r="E286">
        <v>0.99733915433198805</v>
      </c>
      <c r="F286" t="s">
        <v>173</v>
      </c>
      <c r="G286" t="s">
        <v>173</v>
      </c>
      <c r="H286" t="s">
        <v>173</v>
      </c>
      <c r="I286">
        <v>-13.080779155732399</v>
      </c>
      <c r="J286">
        <v>3956.1803350323798</v>
      </c>
      <c r="K286">
        <v>0.99736186628742896</v>
      </c>
      <c r="L286">
        <v>-13.261511611083799</v>
      </c>
      <c r="M286">
        <v>3956.1803315181601</v>
      </c>
      <c r="N286">
        <v>0.99732541626903604</v>
      </c>
    </row>
    <row r="287" spans="1:14" x14ac:dyDescent="0.25">
      <c r="A287">
        <v>286</v>
      </c>
      <c r="B287" t="s">
        <v>388</v>
      </c>
      <c r="C287">
        <v>-13.1933932883423</v>
      </c>
      <c r="D287">
        <v>3956.1803315965199</v>
      </c>
      <c r="E287">
        <v>0.99733915433198805</v>
      </c>
      <c r="F287" t="s">
        <v>173</v>
      </c>
      <c r="G287" t="s">
        <v>173</v>
      </c>
      <c r="H287" t="s">
        <v>173</v>
      </c>
      <c r="I287">
        <v>-13.080779155734101</v>
      </c>
      <c r="J287">
        <v>3956.1803350355099</v>
      </c>
      <c r="K287">
        <v>0.99736186628743095</v>
      </c>
      <c r="L287">
        <v>-13.2615116110829</v>
      </c>
      <c r="M287">
        <v>3956.1803315165598</v>
      </c>
      <c r="N287">
        <v>0.99732541626903504</v>
      </c>
    </row>
    <row r="288" spans="1:14" x14ac:dyDescent="0.25">
      <c r="A288">
        <v>287</v>
      </c>
      <c r="B288" t="s">
        <v>389</v>
      </c>
      <c r="C288">
        <v>-13.1933932883432</v>
      </c>
      <c r="D288">
        <v>3956.1803315983602</v>
      </c>
      <c r="E288">
        <v>0.99733915433198905</v>
      </c>
      <c r="F288" t="s">
        <v>173</v>
      </c>
      <c r="G288" t="s">
        <v>173</v>
      </c>
      <c r="H288" t="s">
        <v>173</v>
      </c>
      <c r="I288">
        <v>-13.0807791557299</v>
      </c>
      <c r="J288">
        <v>3956.1803350309401</v>
      </c>
      <c r="K288">
        <v>0.99736186628742796</v>
      </c>
      <c r="L288">
        <v>-13.2615116110827</v>
      </c>
      <c r="M288">
        <v>3956.18033151794</v>
      </c>
      <c r="N288">
        <v>0.99732541626903604</v>
      </c>
    </row>
    <row r="289" spans="1:14" x14ac:dyDescent="0.25">
      <c r="A289">
        <v>288</v>
      </c>
      <c r="B289" t="s">
        <v>390</v>
      </c>
      <c r="C289">
        <v>-13.1933932883429</v>
      </c>
      <c r="D289">
        <v>3956.18033159782</v>
      </c>
      <c r="E289">
        <v>0.99733915433198805</v>
      </c>
      <c r="F289" t="s">
        <v>173</v>
      </c>
      <c r="G289" t="s">
        <v>173</v>
      </c>
      <c r="H289" t="s">
        <v>173</v>
      </c>
      <c r="I289">
        <v>-13.0807791557312</v>
      </c>
      <c r="J289">
        <v>3956.1803350311302</v>
      </c>
      <c r="K289">
        <v>0.99736186628742796</v>
      </c>
      <c r="L289">
        <v>-13.261511611085099</v>
      </c>
      <c r="M289">
        <v>3956.1803315186398</v>
      </c>
      <c r="N289">
        <v>0.99732541626903604</v>
      </c>
    </row>
    <row r="290" spans="1:14" x14ac:dyDescent="0.25">
      <c r="A290">
        <v>289</v>
      </c>
      <c r="B290" t="s">
        <v>391</v>
      </c>
      <c r="C290">
        <v>-13.1933932884049</v>
      </c>
      <c r="D290">
        <v>3956.1803315091702</v>
      </c>
      <c r="E290">
        <v>0.997339154331916</v>
      </c>
      <c r="F290" t="s">
        <v>173</v>
      </c>
      <c r="G290" t="s">
        <v>173</v>
      </c>
      <c r="H290" t="s">
        <v>173</v>
      </c>
      <c r="I290">
        <v>-13.0807791557298</v>
      </c>
      <c r="J290">
        <v>3956.1803350302598</v>
      </c>
      <c r="K290">
        <v>0.99736186628742796</v>
      </c>
      <c r="L290">
        <v>-13.261511611083099</v>
      </c>
      <c r="M290">
        <v>3956.1803315165698</v>
      </c>
      <c r="N290">
        <v>0.99732541626903504</v>
      </c>
    </row>
    <row r="291" spans="1:14" x14ac:dyDescent="0.25">
      <c r="A291">
        <v>290</v>
      </c>
      <c r="B291" t="s">
        <v>392</v>
      </c>
      <c r="C291">
        <v>-13.1933932883432</v>
      </c>
      <c r="D291">
        <v>3956.1803315992101</v>
      </c>
      <c r="E291">
        <v>0.99733915433198905</v>
      </c>
      <c r="F291" t="s">
        <v>173</v>
      </c>
      <c r="G291" t="s">
        <v>173</v>
      </c>
      <c r="H291" t="s">
        <v>173</v>
      </c>
      <c r="I291">
        <v>-13.080779155729701</v>
      </c>
      <c r="J291">
        <v>3956.1803350300302</v>
      </c>
      <c r="K291">
        <v>0.99736186628742796</v>
      </c>
      <c r="L291">
        <v>-13.2615116110843</v>
      </c>
      <c r="M291">
        <v>3956.1803315171301</v>
      </c>
      <c r="N291">
        <v>0.99732541626903604</v>
      </c>
    </row>
    <row r="292" spans="1:14" x14ac:dyDescent="0.25">
      <c r="A292">
        <v>291</v>
      </c>
      <c r="B292" t="s">
        <v>393</v>
      </c>
      <c r="C292">
        <v>-13.193393288343399</v>
      </c>
      <c r="D292">
        <v>3956.18033159882</v>
      </c>
      <c r="E292">
        <v>0.99733915433198905</v>
      </c>
      <c r="F292" t="s">
        <v>173</v>
      </c>
      <c r="G292" t="s">
        <v>173</v>
      </c>
      <c r="H292" t="s">
        <v>173</v>
      </c>
      <c r="I292">
        <v>-13.080779155732801</v>
      </c>
      <c r="J292">
        <v>3956.1803350287901</v>
      </c>
      <c r="K292">
        <v>0.99736186628742596</v>
      </c>
      <c r="L292">
        <v>-13.261511611083</v>
      </c>
      <c r="M292">
        <v>3956.1803315162201</v>
      </c>
      <c r="N292">
        <v>0.99732541626903504</v>
      </c>
    </row>
    <row r="293" spans="1:14" x14ac:dyDescent="0.25">
      <c r="A293">
        <v>292</v>
      </c>
      <c r="B293" t="s">
        <v>394</v>
      </c>
      <c r="C293">
        <v>-13.193393288343101</v>
      </c>
      <c r="D293">
        <v>3956.1803315981301</v>
      </c>
      <c r="E293">
        <v>0.99733915433198905</v>
      </c>
      <c r="F293" t="s">
        <v>173</v>
      </c>
      <c r="G293" t="s">
        <v>173</v>
      </c>
      <c r="H293" t="s">
        <v>173</v>
      </c>
      <c r="I293">
        <v>-13.0807791557193</v>
      </c>
      <c r="J293">
        <v>3956.1803350295299</v>
      </c>
      <c r="K293">
        <v>0.99736186628742995</v>
      </c>
      <c r="L293">
        <v>-13.2615116110833</v>
      </c>
      <c r="M293">
        <v>3956.1803315164998</v>
      </c>
      <c r="N293">
        <v>0.99732541626903504</v>
      </c>
    </row>
    <row r="294" spans="1:14" x14ac:dyDescent="0.25">
      <c r="A294">
        <v>293</v>
      </c>
      <c r="B294" t="s">
        <v>395</v>
      </c>
      <c r="C294">
        <v>-13.1933932883429</v>
      </c>
      <c r="D294">
        <v>3956.1803315977199</v>
      </c>
      <c r="E294">
        <v>0.99733915433198805</v>
      </c>
      <c r="F294" t="s">
        <v>173</v>
      </c>
      <c r="G294" t="s">
        <v>173</v>
      </c>
      <c r="H294" t="s">
        <v>173</v>
      </c>
      <c r="I294">
        <v>-13.080779155731999</v>
      </c>
      <c r="J294">
        <v>3956.1803350229202</v>
      </c>
      <c r="K294">
        <v>0.99736186628742296</v>
      </c>
      <c r="L294">
        <v>-13.261511611083201</v>
      </c>
      <c r="M294">
        <v>3956.1803315166399</v>
      </c>
      <c r="N294">
        <v>0.99732541626903504</v>
      </c>
    </row>
    <row r="295" spans="1:14" x14ac:dyDescent="0.25">
      <c r="A295">
        <v>294</v>
      </c>
      <c r="B295" t="s">
        <v>396</v>
      </c>
      <c r="C295">
        <v>-13.193393288335701</v>
      </c>
      <c r="D295">
        <v>3956.1803316135401</v>
      </c>
      <c r="E295">
        <v>0.99733915433200104</v>
      </c>
      <c r="F295" t="s">
        <v>173</v>
      </c>
      <c r="G295" t="s">
        <v>173</v>
      </c>
      <c r="H295" t="s">
        <v>173</v>
      </c>
      <c r="I295">
        <v>-13.080779155736099</v>
      </c>
      <c r="J295">
        <v>3956.1803350350201</v>
      </c>
      <c r="K295">
        <v>0.99736186628742995</v>
      </c>
      <c r="L295">
        <v>-13.261511611082099</v>
      </c>
      <c r="M295">
        <v>3956.1803315134698</v>
      </c>
      <c r="N295">
        <v>0.99732541626903404</v>
      </c>
    </row>
    <row r="296" spans="1:14" x14ac:dyDescent="0.25">
      <c r="A296">
        <v>295</v>
      </c>
      <c r="B296" t="s">
        <v>397</v>
      </c>
      <c r="C296">
        <v>-13.193393288343399</v>
      </c>
      <c r="D296">
        <v>3956.1803315985699</v>
      </c>
      <c r="E296">
        <v>0.99733915433198905</v>
      </c>
      <c r="F296" t="s">
        <v>173</v>
      </c>
      <c r="G296" t="s">
        <v>173</v>
      </c>
      <c r="H296" t="s">
        <v>173</v>
      </c>
      <c r="I296">
        <v>-13.080779155735501</v>
      </c>
      <c r="J296">
        <v>3956.1803350278801</v>
      </c>
      <c r="K296">
        <v>0.99736186628742496</v>
      </c>
      <c r="L296">
        <v>-13.261511611082501</v>
      </c>
      <c r="M296">
        <v>3956.1803315155298</v>
      </c>
      <c r="N296">
        <v>0.99732541626903504</v>
      </c>
    </row>
    <row r="297" spans="1:14" x14ac:dyDescent="0.25">
      <c r="A297">
        <v>296</v>
      </c>
      <c r="B297" t="s">
        <v>398</v>
      </c>
      <c r="C297">
        <v>-13.1933932883388</v>
      </c>
      <c r="D297">
        <v>3956.18033159475</v>
      </c>
      <c r="E297">
        <v>0.99733915433198705</v>
      </c>
      <c r="F297" t="s">
        <v>173</v>
      </c>
      <c r="G297" t="s">
        <v>173</v>
      </c>
      <c r="H297" t="s">
        <v>173</v>
      </c>
      <c r="I297">
        <v>-13.080779155719</v>
      </c>
      <c r="J297">
        <v>3956.1803350239702</v>
      </c>
      <c r="K297">
        <v>0.99736186628742596</v>
      </c>
      <c r="L297">
        <v>-13.2615116110639</v>
      </c>
      <c r="M297">
        <v>3956.1803315171701</v>
      </c>
      <c r="N297">
        <v>0.99732541626904003</v>
      </c>
    </row>
    <row r="298" spans="1:14" x14ac:dyDescent="0.25">
      <c r="A298">
        <v>297</v>
      </c>
      <c r="B298" t="s">
        <v>399</v>
      </c>
      <c r="C298">
        <v>-13.1933932883432</v>
      </c>
      <c r="D298">
        <v>3956.1803315983302</v>
      </c>
      <c r="E298">
        <v>0.99733915433198905</v>
      </c>
      <c r="F298" t="s">
        <v>173</v>
      </c>
      <c r="G298" t="s">
        <v>173</v>
      </c>
      <c r="H298" t="s">
        <v>173</v>
      </c>
      <c r="I298">
        <v>-13.0807791557221</v>
      </c>
      <c r="J298">
        <v>3956.1803350096002</v>
      </c>
      <c r="K298">
        <v>0.99736186628741597</v>
      </c>
      <c r="L298">
        <v>-13.2615116110827</v>
      </c>
      <c r="M298">
        <v>3956.1803315163502</v>
      </c>
      <c r="N298">
        <v>0.99732541626903504</v>
      </c>
    </row>
    <row r="299" spans="1:14" x14ac:dyDescent="0.25">
      <c r="A299">
        <v>298</v>
      </c>
      <c r="B299" t="s">
        <v>400</v>
      </c>
      <c r="C299">
        <v>21.938743683970401</v>
      </c>
      <c r="D299">
        <v>3956.1803307925802</v>
      </c>
      <c r="E299">
        <v>0.99557540514101295</v>
      </c>
      <c r="F299" t="s">
        <v>173</v>
      </c>
      <c r="G299" t="s">
        <v>173</v>
      </c>
      <c r="H299" t="s">
        <v>173</v>
      </c>
      <c r="I299">
        <v>22.051357817019301</v>
      </c>
      <c r="J299">
        <v>3956.1803350703699</v>
      </c>
      <c r="K299">
        <v>0.99555269341837105</v>
      </c>
      <c r="L299">
        <v>21.8706253612078</v>
      </c>
      <c r="M299">
        <v>3956.1803306639599</v>
      </c>
      <c r="N299">
        <v>0.99558914306998403</v>
      </c>
    </row>
    <row r="300" spans="1:14" x14ac:dyDescent="0.25">
      <c r="A300">
        <v>299</v>
      </c>
      <c r="B300" t="s">
        <v>401</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402</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403</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404</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405</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406</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407</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408</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409</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410</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411</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412</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413</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414</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415</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416</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417</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418</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419</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420</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421</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422</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423</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424</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425</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426</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427</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428</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429</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430</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431</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432</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7" t="s">
        <v>504</v>
      </c>
      <c r="C1" s="117"/>
      <c r="D1" s="117"/>
      <c r="E1" s="117"/>
      <c r="F1" s="117"/>
    </row>
    <row r="2" spans="2:8" ht="15.75" thickBot="1" x14ac:dyDescent="0.3">
      <c r="B2" s="6"/>
      <c r="C2" s="9" t="s">
        <v>114</v>
      </c>
      <c r="D2" s="9" t="s">
        <v>115</v>
      </c>
      <c r="E2" s="9" t="s">
        <v>116</v>
      </c>
      <c r="F2" s="9" t="s">
        <v>117</v>
      </c>
    </row>
    <row r="3" spans="2:8" x14ac:dyDescent="0.25">
      <c r="B3" s="121"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2"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1"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2"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1"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2"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1"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127</v>
      </c>
    </row>
    <row r="10" spans="2:8" x14ac:dyDescent="0.25">
      <c r="B10" s="122"/>
      <c r="C10" s="5"/>
      <c r="D10" s="5" t="str">
        <f>_xlfn.CONCAT("(",ROUND(VLOOKUP($H9,logit.main!$B:$S,9,0),4),")")</f>
        <v>(0.0194)</v>
      </c>
      <c r="E10" s="5" t="str">
        <f>_xlfn.CONCAT("(",ROUND(VLOOKUP($H9,logit.main!$B:$S,6,0),4),")")</f>
        <v>(0.0195)</v>
      </c>
      <c r="F10" s="5" t="str">
        <f>_xlfn.CONCAT("(",ROUND(VLOOKUP($H9,logit.main!$B:$S,3,0),4),")")</f>
        <v>(0.0202)</v>
      </c>
    </row>
    <row r="11" spans="2:8" x14ac:dyDescent="0.25">
      <c r="B11" s="121"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2"/>
      <c r="C12" s="5"/>
      <c r="D12" s="5" t="str">
        <f>_xlfn.CONCAT("(",ROUND(VLOOKUP($H11,logit.main!$B:$S,9,0),4),")")</f>
        <v>(0.0055)</v>
      </c>
      <c r="E12" s="5" t="str">
        <f>_xlfn.CONCAT("(",ROUND(VLOOKUP($H11,logit.main!$B:$S,6,0),4),")")</f>
        <v>(0.0064)</v>
      </c>
      <c r="F12" s="5" t="str">
        <f>_xlfn.CONCAT("(",ROUND(VLOOKUP($H11,logit.main!$B:$S,3,0),4),")")</f>
        <v>(0.0064)</v>
      </c>
    </row>
    <row r="13" spans="2:8" x14ac:dyDescent="0.25">
      <c r="B13" s="121"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2"/>
      <c r="C14" s="5"/>
      <c r="D14" s="5" t="str">
        <f>_xlfn.CONCAT("(",ROUND(VLOOKUP($H13,logit.main!$B:$S,9,0),4),")")</f>
        <v>(0.0231)</v>
      </c>
      <c r="E14" s="5" t="str">
        <f>_xlfn.CONCAT("(",ROUND(VLOOKUP($H13,logit.main!$B:$S,6,0),4),")")</f>
        <v>(0.0231)</v>
      </c>
      <c r="F14" s="5" t="str">
        <f>_xlfn.CONCAT("(",ROUND(VLOOKUP($H13,logit.main!$B:$S,3,0),4),")")</f>
        <v>(0.0233)</v>
      </c>
    </row>
    <row r="15" spans="2:8" x14ac:dyDescent="0.25">
      <c r="B15" s="121"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2"/>
      <c r="C16" s="5"/>
      <c r="D16" s="5" t="str">
        <f>_xlfn.CONCAT("(",ROUND(VLOOKUP($H15,logit.main!$B:$S,9,0),4),")")</f>
        <v>(0.0257)</v>
      </c>
      <c r="E16" s="5" t="str">
        <f>_xlfn.CONCAT("(",ROUND(VLOOKUP($H15,logit.main!$B:$S,6,0),4),")")</f>
        <v>(0.0257)</v>
      </c>
      <c r="F16" s="5" t="str">
        <f>_xlfn.CONCAT("(",ROUND(VLOOKUP($H15,logit.main!$B:$S,3,0),4),")")</f>
        <v>(0.0258)</v>
      </c>
    </row>
    <row r="17" spans="2:8" x14ac:dyDescent="0.25">
      <c r="B17" s="121"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2"/>
      <c r="C18" s="5"/>
      <c r="D18" s="5" t="str">
        <f>_xlfn.CONCAT("(",ROUND(VLOOKUP($H17,logit.main!$B:$S,9,0),4),")")</f>
        <v>(0.0283)</v>
      </c>
      <c r="E18" s="5" t="str">
        <f>_xlfn.CONCAT("(",ROUND(VLOOKUP($H17,logit.main!$B:$S,6,0),4),")")</f>
        <v>(0.0284)</v>
      </c>
      <c r="F18" s="5" t="str">
        <f>_xlfn.CONCAT("(",ROUND(VLOOKUP($H17,logit.main!$B:$S,3,0),4),")")</f>
        <v>(0.0285)</v>
      </c>
    </row>
    <row r="19" spans="2:8" x14ac:dyDescent="0.25">
      <c r="B19" s="121"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2"/>
      <c r="C20" s="5"/>
      <c r="D20" s="5" t="str">
        <f>_xlfn.CONCAT("(",ROUND(VLOOKUP($H19,logit.main!$B:$S,9,0),4),")")</f>
        <v>(0.0484)</v>
      </c>
      <c r="E20" s="5" t="str">
        <f>_xlfn.CONCAT("(",ROUND(VLOOKUP($H19,logit.main!$B:$S,6,0),4),")")</f>
        <v>(0.0485)</v>
      </c>
      <c r="F20" s="5" t="str">
        <f>_xlfn.CONCAT("(",ROUND(VLOOKUP($H19,logit.main!$B:$S,3,0),4),")")</f>
        <v>(0.0487)</v>
      </c>
    </row>
    <row r="21" spans="2:8" x14ac:dyDescent="0.25">
      <c r="B21" s="121"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2"/>
      <c r="C22" s="5"/>
      <c r="D22" s="5" t="str">
        <f>_xlfn.CONCAT("(",ROUND(VLOOKUP($H21,logit.main!$B:$S,9,0),4),")")</f>
        <v>(0.0137)</v>
      </c>
      <c r="E22" s="5" t="str">
        <f>_xlfn.CONCAT("(",ROUND(VLOOKUP($H21,logit.main!$B:$S,6,0),4),")")</f>
        <v>(0.0137)</v>
      </c>
      <c r="F22" s="5" t="str">
        <f>_xlfn.CONCAT("(",ROUND(VLOOKUP($H21,logit.main!$B:$S,3,0),4),")")</f>
        <v>(0.0137)</v>
      </c>
    </row>
    <row r="23" spans="2:8" x14ac:dyDescent="0.25">
      <c r="B23" s="121"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2"/>
      <c r="C24" s="5"/>
      <c r="D24" s="5" t="str">
        <f>_xlfn.CONCAT("(",ROUND(VLOOKUP($H23,logit.main!$B:$S,9,0),4),")")</f>
        <v>(0.0037)</v>
      </c>
      <c r="E24" s="5" t="str">
        <f>_xlfn.CONCAT("(",ROUND(VLOOKUP($H23,logit.main!$B:$S,6,0),4),")")</f>
        <v>(0.0037)</v>
      </c>
      <c r="F24" s="5" t="str">
        <f>_xlfn.CONCAT("(",ROUND(VLOOKUP($H23,logit.main!$B:$S,3,0),4),")")</f>
        <v>(0.0037)</v>
      </c>
    </row>
    <row r="25" spans="2:8" x14ac:dyDescent="0.25">
      <c r="B25" s="121" t="s">
        <v>128</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2"/>
      <c r="C26" s="5"/>
      <c r="D26" s="5" t="str">
        <f>_xlfn.CONCAT("(",ROUND(VLOOKUP($H25,logit.main!$B:$S,9,0),4),")")</f>
        <v>(0.0058)</v>
      </c>
      <c r="E26" s="5" t="str">
        <f>_xlfn.CONCAT("(",ROUND(VLOOKUP($H25,logit.main!$B:$S,6,0),4),")")</f>
        <v>(0.0058)</v>
      </c>
      <c r="F26" s="5" t="str">
        <f>_xlfn.CONCAT("(",ROUND(VLOOKUP($H25,logit.main!$B:$S,3,0),4),")")</f>
        <v>(0.0058)</v>
      </c>
    </row>
    <row r="27" spans="2:8" x14ac:dyDescent="0.25">
      <c r="B27" s="121"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2"/>
      <c r="C28" s="5"/>
      <c r="D28" s="5" t="str">
        <f>_xlfn.CONCAT("(",ROUND(VLOOKUP($H27,logit.main!$B:$S,9,0),4),")")</f>
        <v>(0.0249)</v>
      </c>
      <c r="E28" s="5" t="str">
        <f>_xlfn.CONCAT("(",ROUND(VLOOKUP($H27,logit.main!$B:$S,6,0),4),")")</f>
        <v>(0.0249)</v>
      </c>
      <c r="F28" s="5" t="str">
        <f>_xlfn.CONCAT("(",ROUND(VLOOKUP($H27,logit.main!$B:$S,3,0),4),")")</f>
        <v>(0.025)</v>
      </c>
    </row>
    <row r="29" spans="2:8" x14ac:dyDescent="0.25">
      <c r="B29" s="121"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2"/>
      <c r="C30" s="5"/>
      <c r="D30" s="5" t="str">
        <f>_xlfn.CONCAT("(",ROUND(VLOOKUP($H29,logit.main!$B:$S,9,0),4),")")</f>
        <v>(0.0272)</v>
      </c>
      <c r="E30" s="5" t="str">
        <f>_xlfn.CONCAT("(",ROUND(VLOOKUP($H29,logit.main!$B:$S,6,0),4),")")</f>
        <v>(0.0273)</v>
      </c>
      <c r="F30" s="5" t="str">
        <f>_xlfn.CONCAT("(",ROUND(VLOOKUP($H29,logit.main!$B:$S,3,0),4),")")</f>
        <v>(0.0274)</v>
      </c>
    </row>
    <row r="31" spans="2:8" x14ac:dyDescent="0.25">
      <c r="B31" s="121"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2"/>
      <c r="C32" s="5"/>
      <c r="D32" s="5" t="str">
        <f>_xlfn.CONCAT("(",ROUND(VLOOKUP($H31,logit.main!$B:$S,9,0),4),")")</f>
        <v>(0.0425)</v>
      </c>
      <c r="E32" s="5" t="str">
        <f>_xlfn.CONCAT("(",ROUND(VLOOKUP($H31,logit.main!$B:$S,6,0),4),")")</f>
        <v>(0.0426)</v>
      </c>
      <c r="F32" s="5" t="str">
        <f>_xlfn.CONCAT("(",ROUND(VLOOKUP($H31,logit.main!$B:$S,3,0),4),")")</f>
        <v>(0.0437)</v>
      </c>
    </row>
    <row r="33" spans="2:8" x14ac:dyDescent="0.25">
      <c r="B33" s="121"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2"/>
      <c r="C34" s="5"/>
      <c r="D34" s="5" t="str">
        <f>_xlfn.CONCAT("(",ROUND(VLOOKUP($H33,logit.main!$B:$S,9,0),4),")")</f>
        <v>(0.0661)</v>
      </c>
      <c r="E34" s="5" t="str">
        <f>_xlfn.CONCAT("(",ROUND(VLOOKUP($H33,logit.main!$B:$S,6,0),4),")")</f>
        <v>(0.0664)</v>
      </c>
      <c r="F34" s="5" t="str">
        <f>_xlfn.CONCAT("(",ROUND(VLOOKUP($H33,logit.main!$B:$S,3,0),4),")")</f>
        <v>(0.0675)</v>
      </c>
    </row>
    <row r="35" spans="2:8" x14ac:dyDescent="0.25">
      <c r="B35" s="121"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2"/>
      <c r="C36" s="5"/>
      <c r="D36" s="5" t="str">
        <f>_xlfn.CONCAT("(",ROUND(VLOOKUP($H35,logit.main!$B:$S,9,0),4),")")</f>
        <v>(0.0004)</v>
      </c>
      <c r="E36" s="5" t="str">
        <f>_xlfn.CONCAT("(",ROUND(VLOOKUP($H35,logit.main!$B:$S,6,0),4),")")</f>
        <v>(0.0004)</v>
      </c>
      <c r="F36" s="5" t="str">
        <f>_xlfn.CONCAT("(",ROUND(VLOOKUP($H35,logit.main!$B:$S,3,0),4),")")</f>
        <v>(0.0004)</v>
      </c>
    </row>
    <row r="37" spans="2:8" x14ac:dyDescent="0.25">
      <c r="B37" s="121"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2"/>
      <c r="C38" s="5"/>
      <c r="D38" s="5" t="str">
        <f>_xlfn.CONCAT("(",ROUND(VLOOKUP($H37,logit.main!$B:$S,9,0),4),")")</f>
        <v>(0.0002)</v>
      </c>
      <c r="E38" s="5" t="str">
        <f>_xlfn.CONCAT("(",ROUND(VLOOKUP($H37,logit.main!$B:$S,6,0),4),")")</f>
        <v>(0.0002)</v>
      </c>
      <c r="F38" s="5" t="str">
        <f>_xlfn.CONCAT("(",ROUND(VLOOKUP($H37,logit.main!$B:$S,3,0),4),")")</f>
        <v>(0.0002)</v>
      </c>
    </row>
    <row r="39" spans="2:8" x14ac:dyDescent="0.25">
      <c r="B39" s="121"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2"/>
      <c r="C40" s="5"/>
      <c r="D40" s="5" t="str">
        <f>_xlfn.CONCAT("(",ROUND(VLOOKUP($H39,logit.main!$B:$S,9,0),4),")")</f>
        <v>(0.0001)</v>
      </c>
      <c r="E40" s="5" t="str">
        <f>_xlfn.CONCAT("(",ROUND(VLOOKUP($H39,logit.main!$B:$S,6,0),4),")")</f>
        <v>(0.0001)</v>
      </c>
      <c r="F40" s="5" t="str">
        <f>_xlfn.CONCAT("(",ROUND(VLOOKUP($H39,logit.main!$B:$S,3,0),4),")")</f>
        <v>(0.0001)</v>
      </c>
    </row>
    <row r="41" spans="2:8" x14ac:dyDescent="0.25">
      <c r="B41" s="121"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2"/>
      <c r="C42" s="5"/>
      <c r="D42" s="5" t="str">
        <f>_xlfn.CONCAT("(",ROUND(VLOOKUP($H41,logit.main!$B:$S,9,0),4),")")</f>
        <v>(0.0198)</v>
      </c>
      <c r="E42" s="5" t="str">
        <f>_xlfn.CONCAT("(",ROUND(VLOOKUP($H41,logit.main!$B:$S,6,0),4),")")</f>
        <v>(0.0199)</v>
      </c>
      <c r="F42" s="5" t="str">
        <f>_xlfn.CONCAT("(",ROUND(VLOOKUP($H41,logit.main!$B:$S,3,0),4),")")</f>
        <v>(0.0199)</v>
      </c>
    </row>
    <row r="43" spans="2:8" x14ac:dyDescent="0.25">
      <c r="B43" s="121"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2"/>
      <c r="C44" s="5"/>
      <c r="D44" s="5" t="str">
        <f>_xlfn.CONCAT("(",ROUND(VLOOKUP($H43,logit.main!$B:$S,9,0),4),")")</f>
        <v>(0.0289)</v>
      </c>
      <c r="E44" s="5" t="str">
        <f>_xlfn.CONCAT("(",ROUND(VLOOKUP($H43,logit.main!$B:$S,6,0),4),")")</f>
        <v>(0.029)</v>
      </c>
      <c r="F44" s="5" t="str">
        <f>_xlfn.CONCAT("(",ROUND(VLOOKUP($H43,logit.main!$B:$S,3,0),4),")")</f>
        <v>(0.029)</v>
      </c>
    </row>
    <row r="45" spans="2:8" x14ac:dyDescent="0.25">
      <c r="B45" s="121" t="s">
        <v>130</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2"/>
      <c r="C46" s="5"/>
      <c r="D46" s="5" t="str">
        <f>_xlfn.CONCAT("(",ROUND(VLOOKUP($H45,logit.main!$B:$S,9,0),4),")")</f>
        <v>(0.028)</v>
      </c>
      <c r="E46" s="5" t="str">
        <f>_xlfn.CONCAT("(",ROUND(VLOOKUP($H45,logit.main!$B:$S,6,0),4),")")</f>
        <v>(0.0284)</v>
      </c>
      <c r="F46" s="5" t="str">
        <f>_xlfn.CONCAT("(",ROUND(VLOOKUP($H45,logit.main!$B:$S,3,0),4),")")</f>
        <v>(0.0285)</v>
      </c>
    </row>
    <row r="47" spans="2:8" x14ac:dyDescent="0.25">
      <c r="B47" s="121" t="s">
        <v>129</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2"/>
      <c r="C48" s="5"/>
      <c r="D48" s="5" t="str">
        <f>_xlfn.CONCAT("(",ROUND(VLOOKUP($H47,logit.main!$B:$S,9,0),4),")")</f>
        <v>(0.0303)</v>
      </c>
      <c r="E48" s="5" t="str">
        <f>_xlfn.CONCAT("(",ROUND(VLOOKUP($H47,logit.main!$B:$S,6,0),4),")")</f>
        <v>(0.031)</v>
      </c>
      <c r="F48" s="5" t="str">
        <f>_xlfn.CONCAT("(",ROUND(VLOOKUP($H47,logit.main!$B:$S,3,0),4),")")</f>
        <v>(0.0311)</v>
      </c>
    </row>
    <row r="49" spans="2:8" x14ac:dyDescent="0.25">
      <c r="B49" s="121"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2"/>
      <c r="C50" s="5"/>
      <c r="D50" s="5" t="str">
        <f>_xlfn.CONCAT("(",ROUND(VLOOKUP($H49,logit.main!$B:$S,9,0),4),")")</f>
        <v>(0.025)</v>
      </c>
      <c r="E50" s="5" t="str">
        <f>_xlfn.CONCAT("(",ROUND(VLOOKUP($H49,logit.main!$B:$S,6,0),4),")")</f>
        <v>(0.0256)</v>
      </c>
      <c r="F50" s="5" t="str">
        <f>_xlfn.CONCAT("(",ROUND(VLOOKUP($H49,logit.main!$B:$S,3,0),4),")")</f>
        <v>(0.0257)</v>
      </c>
    </row>
    <row r="51" spans="2:8" x14ac:dyDescent="0.25">
      <c r="B51" s="121"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2"/>
      <c r="C52" s="5"/>
      <c r="D52" s="5"/>
      <c r="E52" s="5" t="str">
        <f>_xlfn.CONCAT("(",ROUND(VLOOKUP($H51,logit.main!$B:$S,6,0),4),")")</f>
        <v>(0.0069)</v>
      </c>
      <c r="F52" s="5" t="str">
        <f>_xlfn.CONCAT("(",ROUND(VLOOKUP($H51,logit.main!$B:$S,3,0),4),")")</f>
        <v>(0.0069)</v>
      </c>
    </row>
    <row r="53" spans="2:8" x14ac:dyDescent="0.25">
      <c r="B53" s="121"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2"/>
      <c r="C54" s="5"/>
      <c r="D54" s="5"/>
      <c r="E54" s="5" t="str">
        <f>_xlfn.CONCAT("(",ROUND(VLOOKUP($H53,logit.main!$B:$S,6,0),4),")")</f>
        <v>(0.0172)</v>
      </c>
      <c r="F54" s="5" t="str">
        <f>_xlfn.CONCAT("(",ROUND(VLOOKUP($H53,logit.main!$B:$S,3,0),4),")")</f>
        <v>(0.0173)</v>
      </c>
    </row>
    <row r="55" spans="2:8" x14ac:dyDescent="0.25">
      <c r="B55" s="121" t="s">
        <v>135</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2"/>
      <c r="C56" s="5"/>
      <c r="D56" s="5"/>
      <c r="E56" s="5" t="str">
        <f>_xlfn.CONCAT("(",ROUND(VLOOKUP($H55,logit.main!$B:$S,6,0),4),")")</f>
        <v>(0.1887)</v>
      </c>
      <c r="F56" s="5" t="str">
        <f>_xlfn.CONCAT("(",ROUND(VLOOKUP($H55,logit.main!$B:$S,3,0),4),")")</f>
        <v>(0.2815)</v>
      </c>
    </row>
    <row r="57" spans="2:8" x14ac:dyDescent="0.25">
      <c r="B57" s="121" t="s">
        <v>136</v>
      </c>
      <c r="C57" s="4"/>
      <c r="E57" s="4" t="str">
        <f>_xlfn.CONCAT(ROUND(VLOOKUP($H57,logit.main!$B:$N,5,0),4)," ",VLOOKUP($H57,logit.main!$B:$S,16,0))</f>
        <v xml:space="preserve">-0.5104 </v>
      </c>
      <c r="F57" s="4" t="str">
        <f>_xlfn.CONCAT(ROUND(VLOOKUP($H57,logit.main!$B:$N,2,0),4)," ",VLOOKUP($H57,logit.main!$B:$S,15,0))</f>
        <v xml:space="preserve">0.1355 </v>
      </c>
      <c r="H57" t="s">
        <v>132</v>
      </c>
    </row>
    <row r="58" spans="2:8" x14ac:dyDescent="0.25">
      <c r="B58" s="122"/>
      <c r="C58" s="5"/>
      <c r="D58" s="3"/>
      <c r="E58" s="5" t="str">
        <f>_xlfn.CONCAT("(",ROUND(VLOOKUP($H57,logit.main!$B:$S,6,0),4),")")</f>
        <v>(0.0817)</v>
      </c>
      <c r="F58" s="5" t="str">
        <f>_xlfn.CONCAT("(",ROUND(VLOOKUP($H57,logit.main!$B:$S,3,0),4),")")</f>
        <v>(0.2224)</v>
      </c>
    </row>
    <row r="59" spans="2:8" x14ac:dyDescent="0.25">
      <c r="B59" s="121" t="s">
        <v>137</v>
      </c>
      <c r="C59" s="4"/>
      <c r="E59" s="4" t="str">
        <f>_xlfn.CONCAT(ROUND(VLOOKUP($H59,logit.main!$B:$N,5,0),4)," ",VLOOKUP($H59,logit.main!$B:$S,16,0))</f>
        <v xml:space="preserve">-0.3128 </v>
      </c>
      <c r="F59" s="4" t="str">
        <f>_xlfn.CONCAT(ROUND(VLOOKUP($H59,logit.main!$B:$N,2,0),4)," ",VLOOKUP($H59,logit.main!$B:$S,15,0))</f>
        <v xml:space="preserve">0.3121 </v>
      </c>
      <c r="H59" t="s">
        <v>133</v>
      </c>
    </row>
    <row r="60" spans="2:8" x14ac:dyDescent="0.25">
      <c r="B60" s="122"/>
      <c r="C60" s="5"/>
      <c r="D60" s="3"/>
      <c r="E60" s="5" t="str">
        <f>_xlfn.CONCAT("(",ROUND(VLOOKUP($H59,logit.main!$B:$S,6,0),4),")")</f>
        <v>(0.0734)</v>
      </c>
      <c r="F60" s="5" t="str">
        <f>_xlfn.CONCAT("(",ROUND(VLOOKUP($H59,logit.main!$B:$S,3,0),4),")")</f>
        <v>(0.2185)</v>
      </c>
    </row>
    <row r="61" spans="2:8" x14ac:dyDescent="0.25">
      <c r="B61" s="121" t="s">
        <v>139</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2"/>
      <c r="C62" s="5"/>
      <c r="D62" s="3"/>
      <c r="E62" s="5" t="str">
        <f>_xlfn.CONCAT("(",ROUND(VLOOKUP($H61,logit.main!$B:$S,6,0),4),")")</f>
        <v>(0.0652)</v>
      </c>
      <c r="F62" s="5" t="str">
        <f>_xlfn.CONCAT("(",ROUND(VLOOKUP($H61,logit.main!$B:$S,3,0),4),")")</f>
        <v>(0.2179)</v>
      </c>
    </row>
    <row r="63" spans="2:8" x14ac:dyDescent="0.25">
      <c r="B63" s="121" t="s">
        <v>138</v>
      </c>
      <c r="C63" s="4"/>
      <c r="E63" s="4" t="str">
        <f>_xlfn.CONCAT(ROUND(VLOOKUP($H63,logit.main!$B:$N,5,0),4)," ",VLOOKUP($H63,logit.main!$B:$S,16,0))</f>
        <v xml:space="preserve">-0.108 </v>
      </c>
      <c r="F63" s="4" t="str">
        <f>_xlfn.CONCAT(ROUND(VLOOKUP($H63,logit.main!$B:$N,2,0),4)," ",VLOOKUP($H63,logit.main!$B:$S,15,0))</f>
        <v xml:space="preserve">0.5383 </v>
      </c>
      <c r="H63" t="s">
        <v>134</v>
      </c>
    </row>
    <row r="64" spans="2:8" x14ac:dyDescent="0.25">
      <c r="B64" s="122"/>
      <c r="C64" s="5"/>
      <c r="D64" s="3"/>
      <c r="E64" s="5" t="str">
        <f>_xlfn.CONCAT("(",ROUND(VLOOKUP($H63,logit.main!$B:$S,6,0),4),")")</f>
        <v>(0.0237)</v>
      </c>
      <c r="F64" s="5" t="str">
        <f>_xlfn.CONCAT("(",ROUND(VLOOKUP($H63,logit.main!$B:$S,3,0),4),")")</f>
        <v>(0.2083)</v>
      </c>
    </row>
    <row r="65" spans="2:8" x14ac:dyDescent="0.25">
      <c r="B65" s="121" t="s">
        <v>106</v>
      </c>
      <c r="C65" s="4"/>
      <c r="E65" s="4"/>
      <c r="F65" s="4" t="str">
        <f>_xlfn.CONCAT(ROUND(VLOOKUP($H65,logit.main!$B:$N,2,0),4)," ",VLOOKUP($H65,logit.main!$B:$S,15,0))</f>
        <v xml:space="preserve">0.0332 </v>
      </c>
      <c r="H65" t="s">
        <v>106</v>
      </c>
    </row>
    <row r="66" spans="2:8" x14ac:dyDescent="0.25">
      <c r="B66" s="122"/>
      <c r="C66" s="5"/>
      <c r="D66" s="3"/>
      <c r="E66" s="5"/>
      <c r="F66" s="5" t="str">
        <f>_xlfn.CONCAT("(",ROUND(VLOOKUP($H65,logit.main!$B:$S,3,0),4),")")</f>
        <v>(0.0653)</v>
      </c>
    </row>
    <row r="67" spans="2:8" x14ac:dyDescent="0.25">
      <c r="B67" s="121"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175</v>
      </c>
    </row>
    <row r="68" spans="2:8" x14ac:dyDescent="0.25">
      <c r="B68" s="122"/>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630</v>
      </c>
      <c r="D69" s="41" t="s">
        <v>630</v>
      </c>
      <c r="E69" s="4" t="s">
        <v>630</v>
      </c>
      <c r="F69" s="42" t="s">
        <v>112</v>
      </c>
    </row>
    <row r="70" spans="2:8" x14ac:dyDescent="0.25">
      <c r="B70" s="18" t="s">
        <v>108</v>
      </c>
      <c r="C70" s="4" t="s">
        <v>630</v>
      </c>
      <c r="D70" s="40" t="s">
        <v>630</v>
      </c>
      <c r="E70" s="4" t="s">
        <v>630</v>
      </c>
      <c r="F70" s="4" t="s">
        <v>112</v>
      </c>
    </row>
    <row r="71" spans="2:8" x14ac:dyDescent="0.25">
      <c r="B71" s="18" t="s">
        <v>174</v>
      </c>
      <c r="C71" s="52">
        <v>191985</v>
      </c>
      <c r="D71" s="52">
        <v>191985</v>
      </c>
      <c r="E71" s="52">
        <v>191985</v>
      </c>
      <c r="F71" s="33">
        <v>191985</v>
      </c>
    </row>
    <row r="72" spans="2:8" ht="15.75" thickBot="1" x14ac:dyDescent="0.3">
      <c r="B72" s="8" t="s">
        <v>632</v>
      </c>
      <c r="C72" s="7"/>
      <c r="D72" s="7"/>
      <c r="E72" s="7"/>
      <c r="F72" s="7"/>
    </row>
  </sheetData>
  <mergeCells count="34">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 ref="B67:B68"/>
    <mergeCell ref="B63:B64"/>
    <mergeCell ref="B65:B66"/>
    <mergeCell ref="B59:B60"/>
    <mergeCell ref="B61:B62"/>
    <mergeCell ref="B5:B6"/>
    <mergeCell ref="B7:B8"/>
    <mergeCell ref="B9:B10"/>
    <mergeCell ref="B11:B12"/>
    <mergeCell ref="B13:B14"/>
    <mergeCell ref="B27:B28"/>
    <mergeCell ref="B29:B30"/>
    <mergeCell ref="B31:B32"/>
    <mergeCell ref="B15:B16"/>
    <mergeCell ref="B17:B18"/>
    <mergeCell ref="B19:B20"/>
    <mergeCell ref="B21:B22"/>
    <mergeCell ref="B23:B24"/>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30" t="s">
        <v>760</v>
      </c>
      <c r="C1" s="130"/>
      <c r="D1" s="130"/>
      <c r="E1" s="130"/>
      <c r="F1" s="130"/>
      <c r="G1" s="130"/>
      <c r="H1" s="130"/>
      <c r="I1" s="130"/>
      <c r="J1" s="130"/>
      <c r="K1" s="130"/>
    </row>
    <row r="2" spans="2:12" ht="21" thickBot="1" x14ac:dyDescent="0.35">
      <c r="B2" s="131" t="s">
        <v>505</v>
      </c>
      <c r="C2" s="131"/>
      <c r="D2" s="131"/>
      <c r="E2" s="131"/>
      <c r="F2" s="131"/>
      <c r="G2" s="131"/>
      <c r="H2" s="131"/>
      <c r="I2" s="131"/>
      <c r="J2" s="131"/>
      <c r="K2" s="131"/>
    </row>
    <row r="3" spans="2:12" x14ac:dyDescent="0.25">
      <c r="B3" s="12"/>
      <c r="C3" s="13" t="s">
        <v>164</v>
      </c>
      <c r="D3" s="22" t="s">
        <v>165</v>
      </c>
      <c r="E3" s="14" t="s">
        <v>166</v>
      </c>
      <c r="F3" s="13" t="s">
        <v>167</v>
      </c>
      <c r="G3" s="22" t="s">
        <v>168</v>
      </c>
      <c r="H3" s="14" t="s">
        <v>169</v>
      </c>
      <c r="I3" s="13" t="s">
        <v>170</v>
      </c>
      <c r="J3" s="22" t="s">
        <v>171</v>
      </c>
      <c r="K3" s="14" t="s">
        <v>172</v>
      </c>
    </row>
    <row r="4" spans="2:12" x14ac:dyDescent="0.25">
      <c r="B4" s="109"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10"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9"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10"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9"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10"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9"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10"/>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9"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10"/>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9"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10"/>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9"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10"/>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9" t="s">
        <v>128</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10"/>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9"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10"/>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9"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10"/>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9"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10"/>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9"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10"/>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9"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10"/>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9"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10"/>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9"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10"/>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9"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10"/>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9"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10"/>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9"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10"/>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9" t="s">
        <v>130</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10"/>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9" t="s">
        <v>129</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10"/>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9"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10"/>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9"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10"/>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9"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10"/>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9" t="s">
        <v>149</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148</v>
      </c>
    </row>
    <row r="51" spans="2:12" x14ac:dyDescent="0.25">
      <c r="B51" s="110"/>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9" t="s">
        <v>135</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10"/>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9" t="s">
        <v>136</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132</v>
      </c>
    </row>
    <row r="55" spans="2:12" x14ac:dyDescent="0.25">
      <c r="B55" s="110"/>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9" t="s">
        <v>137</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133</v>
      </c>
    </row>
    <row r="57" spans="2:12" x14ac:dyDescent="0.25">
      <c r="B57" s="110"/>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9" t="s">
        <v>139</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10"/>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9" t="s">
        <v>138</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134</v>
      </c>
    </row>
    <row r="61" spans="2:12" x14ac:dyDescent="0.25">
      <c r="B61" s="110"/>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32"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32"/>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32"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175</v>
      </c>
    </row>
    <row r="65" spans="2:11" x14ac:dyDescent="0.25">
      <c r="B65" s="132"/>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174</v>
      </c>
      <c r="C68" s="48">
        <v>75298</v>
      </c>
      <c r="D68" s="33">
        <v>33508</v>
      </c>
      <c r="E68" s="49">
        <v>41790</v>
      </c>
      <c r="F68" s="48">
        <v>84108</v>
      </c>
      <c r="G68" s="33">
        <v>43657</v>
      </c>
      <c r="H68" s="49">
        <v>40451</v>
      </c>
      <c r="I68" s="48">
        <v>35318</v>
      </c>
      <c r="J68" s="33">
        <v>16300</v>
      </c>
      <c r="K68" s="33">
        <v>19018</v>
      </c>
    </row>
    <row r="69" spans="2:11" ht="15.75" thickBot="1" x14ac:dyDescent="0.3">
      <c r="B69" s="8" t="s">
        <v>632</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64:B65"/>
    <mergeCell ref="B62:B63"/>
    <mergeCell ref="B50:B51"/>
    <mergeCell ref="B52:B53"/>
    <mergeCell ref="B54:B55"/>
    <mergeCell ref="B56:B57"/>
    <mergeCell ref="B58:B59"/>
    <mergeCell ref="B60:B61"/>
    <mergeCell ref="B48:B49"/>
    <mergeCell ref="B26:B27"/>
    <mergeCell ref="B28:B29"/>
    <mergeCell ref="B30:B31"/>
    <mergeCell ref="B32:B33"/>
    <mergeCell ref="B34:B35"/>
    <mergeCell ref="B36:B37"/>
    <mergeCell ref="B38:B39"/>
    <mergeCell ref="B40:B41"/>
    <mergeCell ref="B42:B43"/>
    <mergeCell ref="B44:B45"/>
    <mergeCell ref="B46:B47"/>
    <mergeCell ref="B1:K1"/>
    <mergeCell ref="B24:B25"/>
    <mergeCell ref="B2:K2"/>
    <mergeCell ref="B4:B5"/>
    <mergeCell ref="B6:B7"/>
    <mergeCell ref="B8:B9"/>
    <mergeCell ref="B10:B11"/>
    <mergeCell ref="B12:B13"/>
    <mergeCell ref="B14:B15"/>
    <mergeCell ref="B16:B17"/>
    <mergeCell ref="B18:B19"/>
    <mergeCell ref="B20:B21"/>
    <mergeCell ref="B22:B23"/>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127</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173</v>
      </c>
      <c r="P6" t="s">
        <v>173</v>
      </c>
      <c r="Q6" t="s">
        <v>173</v>
      </c>
      <c r="R6" t="s">
        <v>173</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173</v>
      </c>
      <c r="P7" t="s">
        <v>173</v>
      </c>
      <c r="Q7" t="s">
        <v>173</v>
      </c>
      <c r="R7" t="s">
        <v>173</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173</v>
      </c>
      <c r="P8" t="s">
        <v>173</v>
      </c>
      <c r="Q8" t="s">
        <v>173</v>
      </c>
      <c r="R8" t="s">
        <v>173</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173</v>
      </c>
      <c r="P9" t="s">
        <v>173</v>
      </c>
      <c r="Q9" t="s">
        <v>173</v>
      </c>
      <c r="R9" t="s">
        <v>173</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173</v>
      </c>
      <c r="P10" t="s">
        <v>173</v>
      </c>
      <c r="Q10" t="s">
        <v>173</v>
      </c>
      <c r="R10" t="s">
        <v>173</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173</v>
      </c>
      <c r="P11" t="s">
        <v>173</v>
      </c>
      <c r="Q11" t="s">
        <v>173</v>
      </c>
      <c r="R11" t="s">
        <v>173</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173</v>
      </c>
      <c r="P12" t="s">
        <v>173</v>
      </c>
      <c r="Q12" t="s">
        <v>173</v>
      </c>
      <c r="R12" t="s">
        <v>173</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173</v>
      </c>
      <c r="P13" t="s">
        <v>173</v>
      </c>
      <c r="Q13" t="s">
        <v>173</v>
      </c>
      <c r="R13" t="s">
        <v>173</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173</v>
      </c>
      <c r="P14" t="s">
        <v>173</v>
      </c>
      <c r="Q14" t="s">
        <v>173</v>
      </c>
      <c r="R14" t="s">
        <v>173</v>
      </c>
      <c r="T14" t="str">
        <f t="shared" si="0"/>
        <v/>
      </c>
      <c r="U14" t="str">
        <f t="shared" si="1"/>
        <v/>
      </c>
      <c r="V14" t="str">
        <f t="shared" si="2"/>
        <v/>
      </c>
      <c r="W14" t="str">
        <f t="shared" si="3"/>
        <v/>
      </c>
    </row>
    <row r="15" spans="1:23" x14ac:dyDescent="0.25">
      <c r="A15">
        <v>14</v>
      </c>
      <c r="B15" t="s">
        <v>506</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173</v>
      </c>
      <c r="P15" t="s">
        <v>173</v>
      </c>
      <c r="Q15" t="s">
        <v>173</v>
      </c>
      <c r="R15" t="s">
        <v>173</v>
      </c>
      <c r="T15" t="str">
        <f t="shared" si="0"/>
        <v/>
      </c>
      <c r="U15" t="str">
        <f t="shared" si="1"/>
        <v>^</v>
      </c>
      <c r="V15" t="str">
        <f t="shared" si="2"/>
        <v>^</v>
      </c>
      <c r="W15" t="str">
        <f t="shared" si="3"/>
        <v/>
      </c>
    </row>
    <row r="16" spans="1:23" x14ac:dyDescent="0.25">
      <c r="A16">
        <v>15</v>
      </c>
      <c r="B16" t="s">
        <v>507</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173</v>
      </c>
      <c r="P16" t="s">
        <v>173</v>
      </c>
      <c r="Q16" t="s">
        <v>173</v>
      </c>
      <c r="R16" t="s">
        <v>173</v>
      </c>
      <c r="T16" t="str">
        <f t="shared" si="0"/>
        <v/>
      </c>
      <c r="U16" t="str">
        <f t="shared" si="1"/>
        <v/>
      </c>
      <c r="V16" t="str">
        <f t="shared" si="2"/>
        <v/>
      </c>
      <c r="W16" t="str">
        <f t="shared" si="3"/>
        <v/>
      </c>
    </row>
    <row r="17" spans="1:23" x14ac:dyDescent="0.25">
      <c r="A17">
        <v>16</v>
      </c>
      <c r="B17" t="s">
        <v>508</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173</v>
      </c>
      <c r="P17" t="s">
        <v>173</v>
      </c>
      <c r="Q17" t="s">
        <v>173</v>
      </c>
      <c r="R17" t="s">
        <v>173</v>
      </c>
      <c r="T17" t="str">
        <f t="shared" si="0"/>
        <v/>
      </c>
      <c r="U17" t="str">
        <f t="shared" si="1"/>
        <v/>
      </c>
      <c r="V17" t="str">
        <f t="shared" si="2"/>
        <v/>
      </c>
      <c r="W17" t="str">
        <f t="shared" si="3"/>
        <v/>
      </c>
    </row>
    <row r="18" spans="1:23" x14ac:dyDescent="0.25">
      <c r="A18">
        <v>17</v>
      </c>
      <c r="B18" t="s">
        <v>176</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173</v>
      </c>
      <c r="P18" t="s">
        <v>173</v>
      </c>
      <c r="Q18" t="s">
        <v>173</v>
      </c>
      <c r="R18" t="s">
        <v>173</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173</v>
      </c>
      <c r="P19" t="s">
        <v>173</v>
      </c>
      <c r="Q19" t="s">
        <v>173</v>
      </c>
      <c r="R19" t="s">
        <v>173</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173</v>
      </c>
      <c r="P20" t="s">
        <v>173</v>
      </c>
      <c r="Q20" t="s">
        <v>173</v>
      </c>
      <c r="R20" t="s">
        <v>173</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173</v>
      </c>
      <c r="P21" t="s">
        <v>173</v>
      </c>
      <c r="Q21" t="s">
        <v>173</v>
      </c>
      <c r="R21" t="s">
        <v>173</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173</v>
      </c>
      <c r="P22" t="s">
        <v>173</v>
      </c>
      <c r="Q22" t="s">
        <v>173</v>
      </c>
      <c r="R22" t="s">
        <v>173</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173</v>
      </c>
      <c r="P23" t="s">
        <v>173</v>
      </c>
      <c r="Q23" t="s">
        <v>173</v>
      </c>
      <c r="R23" t="s">
        <v>173</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173</v>
      </c>
      <c r="P24" t="s">
        <v>173</v>
      </c>
      <c r="Q24" t="s">
        <v>173</v>
      </c>
      <c r="R24" t="s">
        <v>173</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173</v>
      </c>
      <c r="P25" t="s">
        <v>173</v>
      </c>
      <c r="Q25" t="s">
        <v>173</v>
      </c>
      <c r="R25" t="s">
        <v>173</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173</v>
      </c>
      <c r="P26" t="s">
        <v>173</v>
      </c>
      <c r="Q26" t="s">
        <v>173</v>
      </c>
      <c r="R26" t="s">
        <v>173</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173</v>
      </c>
      <c r="P27" t="s">
        <v>173</v>
      </c>
      <c r="Q27" t="s">
        <v>173</v>
      </c>
      <c r="R27" t="s">
        <v>173</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173</v>
      </c>
      <c r="P28" t="s">
        <v>173</v>
      </c>
      <c r="Q28" t="s">
        <v>173</v>
      </c>
      <c r="R28" t="s">
        <v>173</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173</v>
      </c>
      <c r="P29" t="s">
        <v>173</v>
      </c>
      <c r="Q29" t="s">
        <v>173</v>
      </c>
      <c r="R29" t="s">
        <v>173</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173</v>
      </c>
      <c r="P30" t="s">
        <v>173</v>
      </c>
      <c r="Q30" t="s">
        <v>173</v>
      </c>
      <c r="R30" t="s">
        <v>173</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173</v>
      </c>
      <c r="L31" t="s">
        <v>173</v>
      </c>
      <c r="M31" t="s">
        <v>173</v>
      </c>
      <c r="N31" t="s">
        <v>173</v>
      </c>
      <c r="O31" t="s">
        <v>173</v>
      </c>
      <c r="P31" t="s">
        <v>173</v>
      </c>
      <c r="Q31" t="s">
        <v>173</v>
      </c>
      <c r="R31" t="s">
        <v>173</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173</v>
      </c>
      <c r="L32" t="s">
        <v>173</v>
      </c>
      <c r="M32" t="s">
        <v>173</v>
      </c>
      <c r="N32" t="s">
        <v>173</v>
      </c>
      <c r="O32" t="s">
        <v>173</v>
      </c>
      <c r="P32" t="s">
        <v>173</v>
      </c>
      <c r="Q32" t="s">
        <v>173</v>
      </c>
      <c r="R32" t="s">
        <v>173</v>
      </c>
      <c r="T32" t="str">
        <f t="shared" si="0"/>
        <v/>
      </c>
      <c r="U32" t="str">
        <f t="shared" si="1"/>
        <v/>
      </c>
      <c r="V32" t="str">
        <f t="shared" si="2"/>
        <v/>
      </c>
      <c r="W32" t="str">
        <f t="shared" si="3"/>
        <v/>
      </c>
    </row>
    <row r="33" spans="1:23" x14ac:dyDescent="0.25">
      <c r="A33">
        <v>32</v>
      </c>
      <c r="B33" t="s">
        <v>134</v>
      </c>
      <c r="C33">
        <v>0.29650166474724599</v>
      </c>
      <c r="D33">
        <v>0.210500127896148</v>
      </c>
      <c r="E33">
        <v>1.40855812160612</v>
      </c>
      <c r="F33">
        <v>0.15896586937950699</v>
      </c>
      <c r="G33">
        <v>-0.122550341954419</v>
      </c>
      <c r="H33">
        <v>2.4882961030040299E-2</v>
      </c>
      <c r="I33">
        <v>-4.9250706861803302</v>
      </c>
      <c r="J33" s="1">
        <v>8.4329864273145402E-7</v>
      </c>
      <c r="K33" t="s">
        <v>173</v>
      </c>
      <c r="L33" t="s">
        <v>173</v>
      </c>
      <c r="M33" t="s">
        <v>173</v>
      </c>
      <c r="N33" t="s">
        <v>173</v>
      </c>
      <c r="O33" t="s">
        <v>173</v>
      </c>
      <c r="P33" t="s">
        <v>173</v>
      </c>
      <c r="Q33" t="s">
        <v>173</v>
      </c>
      <c r="R33" t="s">
        <v>173</v>
      </c>
      <c r="T33" t="str">
        <f t="shared" si="0"/>
        <v/>
      </c>
      <c r="U33" t="str">
        <f t="shared" si="1"/>
        <v>***</v>
      </c>
      <c r="V33" t="str">
        <f t="shared" si="2"/>
        <v/>
      </c>
      <c r="W33" t="str">
        <f t="shared" si="3"/>
        <v/>
      </c>
    </row>
    <row r="34" spans="1:23" x14ac:dyDescent="0.25">
      <c r="A34">
        <v>33</v>
      </c>
      <c r="B34" t="s">
        <v>148</v>
      </c>
      <c r="C34">
        <v>-0.116825237140676</v>
      </c>
      <c r="D34">
        <v>0.236944011318345</v>
      </c>
      <c r="E34">
        <v>-0.49304996775679799</v>
      </c>
      <c r="F34">
        <v>0.62197728145236697</v>
      </c>
      <c r="G34">
        <v>-0.53334292346836898</v>
      </c>
      <c r="H34">
        <v>0.108394111391831</v>
      </c>
      <c r="I34">
        <v>-4.9204049613027596</v>
      </c>
      <c r="J34" s="1">
        <v>8.6365329801918496E-7</v>
      </c>
      <c r="K34" t="s">
        <v>173</v>
      </c>
      <c r="L34" t="s">
        <v>173</v>
      </c>
      <c r="M34" t="s">
        <v>173</v>
      </c>
      <c r="N34" t="s">
        <v>173</v>
      </c>
      <c r="O34" t="s">
        <v>173</v>
      </c>
      <c r="P34" t="s">
        <v>173</v>
      </c>
      <c r="Q34" t="s">
        <v>173</v>
      </c>
      <c r="R34" t="s">
        <v>173</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173</v>
      </c>
      <c r="L35" t="s">
        <v>173</v>
      </c>
      <c r="M35" t="s">
        <v>173</v>
      </c>
      <c r="N35" t="s">
        <v>173</v>
      </c>
      <c r="O35" t="s">
        <v>173</v>
      </c>
      <c r="P35" t="s">
        <v>173</v>
      </c>
      <c r="Q35" t="s">
        <v>173</v>
      </c>
      <c r="R35" t="s">
        <v>173</v>
      </c>
      <c r="T35" t="str">
        <f t="shared" si="0"/>
        <v/>
      </c>
      <c r="U35" t="str">
        <f t="shared" si="1"/>
        <v>***</v>
      </c>
      <c r="V35" t="str">
        <f t="shared" si="2"/>
        <v/>
      </c>
      <c r="W35" t="str">
        <f t="shared" si="3"/>
        <v/>
      </c>
    </row>
    <row r="36" spans="1:23" x14ac:dyDescent="0.25">
      <c r="A36">
        <v>35</v>
      </c>
      <c r="B36" t="s">
        <v>132</v>
      </c>
      <c r="C36">
        <v>-0.102686923035632</v>
      </c>
      <c r="D36">
        <v>0.22571298419444399</v>
      </c>
      <c r="E36">
        <v>-0.45494468739632199</v>
      </c>
      <c r="F36">
        <v>0.64914903257247403</v>
      </c>
      <c r="G36">
        <v>-0.52027492840727996</v>
      </c>
      <c r="H36">
        <v>8.4918736285318097E-2</v>
      </c>
      <c r="I36">
        <v>-6.12673894085294</v>
      </c>
      <c r="J36" s="1">
        <v>8.9698463235900101E-10</v>
      </c>
      <c r="K36" t="s">
        <v>173</v>
      </c>
      <c r="L36" t="s">
        <v>173</v>
      </c>
      <c r="M36" t="s">
        <v>173</v>
      </c>
      <c r="N36" t="s">
        <v>173</v>
      </c>
      <c r="O36" t="s">
        <v>173</v>
      </c>
      <c r="P36" t="s">
        <v>173</v>
      </c>
      <c r="Q36" t="s">
        <v>173</v>
      </c>
      <c r="R36" t="s">
        <v>173</v>
      </c>
      <c r="T36" t="str">
        <f t="shared" si="0"/>
        <v/>
      </c>
      <c r="U36" t="str">
        <f t="shared" si="1"/>
        <v>***</v>
      </c>
      <c r="V36" t="str">
        <f t="shared" si="2"/>
        <v/>
      </c>
      <c r="W36" t="str">
        <f t="shared" si="3"/>
        <v/>
      </c>
    </row>
    <row r="37" spans="1:23" x14ac:dyDescent="0.25">
      <c r="A37">
        <v>36</v>
      </c>
      <c r="B37" t="s">
        <v>133</v>
      </c>
      <c r="C37">
        <v>3.86802687134312E-2</v>
      </c>
      <c r="D37">
        <v>0.222629262294189</v>
      </c>
      <c r="E37">
        <v>0.17374296763521599</v>
      </c>
      <c r="F37">
        <v>0.86206746774744403</v>
      </c>
      <c r="G37">
        <v>-0.35733614112246098</v>
      </c>
      <c r="H37">
        <v>7.6586247166624002E-2</v>
      </c>
      <c r="I37">
        <v>-4.6658003798649004</v>
      </c>
      <c r="J37" s="1">
        <v>3.07418040604086E-6</v>
      </c>
      <c r="K37" t="s">
        <v>173</v>
      </c>
      <c r="L37" t="s">
        <v>173</v>
      </c>
      <c r="M37" t="s">
        <v>173</v>
      </c>
      <c r="N37" t="s">
        <v>173</v>
      </c>
      <c r="O37" t="s">
        <v>173</v>
      </c>
      <c r="P37" t="s">
        <v>173</v>
      </c>
      <c r="Q37" t="s">
        <v>173</v>
      </c>
      <c r="R37" t="s">
        <v>173</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173</v>
      </c>
      <c r="L38" t="s">
        <v>173</v>
      </c>
      <c r="M38" t="s">
        <v>173</v>
      </c>
      <c r="N38" t="s">
        <v>173</v>
      </c>
      <c r="O38" t="s">
        <v>173</v>
      </c>
      <c r="P38" t="s">
        <v>173</v>
      </c>
      <c r="Q38" t="s">
        <v>173</v>
      </c>
      <c r="R38" t="s">
        <v>173</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173</v>
      </c>
      <c r="H39" t="s">
        <v>173</v>
      </c>
      <c r="I39" t="s">
        <v>173</v>
      </c>
      <c r="J39" t="s">
        <v>173</v>
      </c>
      <c r="K39" t="s">
        <v>173</v>
      </c>
      <c r="L39" t="s">
        <v>173</v>
      </c>
      <c r="M39" t="s">
        <v>173</v>
      </c>
      <c r="N39" t="s">
        <v>173</v>
      </c>
      <c r="O39" t="s">
        <v>173</v>
      </c>
      <c r="P39" t="s">
        <v>173</v>
      </c>
      <c r="Q39" t="s">
        <v>173</v>
      </c>
      <c r="R39" t="s">
        <v>173</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173</v>
      </c>
      <c r="H40" t="s">
        <v>173</v>
      </c>
      <c r="I40" t="s">
        <v>173</v>
      </c>
      <c r="J40" t="s">
        <v>173</v>
      </c>
      <c r="K40" t="s">
        <v>173</v>
      </c>
      <c r="L40" t="s">
        <v>173</v>
      </c>
      <c r="M40" t="s">
        <v>173</v>
      </c>
      <c r="N40" t="s">
        <v>173</v>
      </c>
      <c r="O40" t="s">
        <v>173</v>
      </c>
      <c r="P40" t="s">
        <v>173</v>
      </c>
      <c r="Q40" t="s">
        <v>173</v>
      </c>
      <c r="R40" t="s">
        <v>173</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173</v>
      </c>
      <c r="H41" t="s">
        <v>173</v>
      </c>
      <c r="I41" t="s">
        <v>173</v>
      </c>
      <c r="J41" t="s">
        <v>173</v>
      </c>
      <c r="K41" t="s">
        <v>173</v>
      </c>
      <c r="L41" t="s">
        <v>173</v>
      </c>
      <c r="M41" t="s">
        <v>173</v>
      </c>
      <c r="N41" t="s">
        <v>173</v>
      </c>
      <c r="O41" t="s">
        <v>173</v>
      </c>
      <c r="P41" t="s">
        <v>173</v>
      </c>
      <c r="Q41" t="s">
        <v>173</v>
      </c>
      <c r="R41" t="s">
        <v>173</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173</v>
      </c>
      <c r="H42" t="s">
        <v>173</v>
      </c>
      <c r="I42" t="s">
        <v>173</v>
      </c>
      <c r="J42" t="s">
        <v>173</v>
      </c>
      <c r="K42" t="s">
        <v>173</v>
      </c>
      <c r="L42" t="s">
        <v>173</v>
      </c>
      <c r="M42" t="s">
        <v>173</v>
      </c>
      <c r="N42" t="s">
        <v>173</v>
      </c>
      <c r="O42" t="s">
        <v>173</v>
      </c>
      <c r="P42" t="s">
        <v>173</v>
      </c>
      <c r="Q42" t="s">
        <v>173</v>
      </c>
      <c r="R42" t="s">
        <v>173</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173</v>
      </c>
      <c r="H43" t="s">
        <v>173</v>
      </c>
      <c r="I43" t="s">
        <v>173</v>
      </c>
      <c r="J43" t="s">
        <v>173</v>
      </c>
      <c r="K43" t="s">
        <v>173</v>
      </c>
      <c r="L43" t="s">
        <v>173</v>
      </c>
      <c r="M43" t="s">
        <v>173</v>
      </c>
      <c r="N43" t="s">
        <v>173</v>
      </c>
      <c r="O43" t="s">
        <v>173</v>
      </c>
      <c r="P43" t="s">
        <v>173</v>
      </c>
      <c r="Q43" t="s">
        <v>173</v>
      </c>
      <c r="R43" t="s">
        <v>173</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173</v>
      </c>
      <c r="H44" t="s">
        <v>173</v>
      </c>
      <c r="I44" t="s">
        <v>173</v>
      </c>
      <c r="J44" t="s">
        <v>173</v>
      </c>
      <c r="K44" t="s">
        <v>173</v>
      </c>
      <c r="L44" t="s">
        <v>173</v>
      </c>
      <c r="M44" t="s">
        <v>173</v>
      </c>
      <c r="N44" t="s">
        <v>173</v>
      </c>
      <c r="O44" t="s">
        <v>173</v>
      </c>
      <c r="P44" t="s">
        <v>173</v>
      </c>
      <c r="Q44" t="s">
        <v>173</v>
      </c>
      <c r="R44" t="s">
        <v>173</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173</v>
      </c>
      <c r="H45" t="s">
        <v>173</v>
      </c>
      <c r="I45" t="s">
        <v>173</v>
      </c>
      <c r="J45" t="s">
        <v>173</v>
      </c>
      <c r="K45" t="s">
        <v>173</v>
      </c>
      <c r="L45" t="s">
        <v>173</v>
      </c>
      <c r="M45" t="s">
        <v>173</v>
      </c>
      <c r="N45" t="s">
        <v>173</v>
      </c>
      <c r="O45" t="s">
        <v>173</v>
      </c>
      <c r="P45" t="s">
        <v>173</v>
      </c>
      <c r="Q45" t="s">
        <v>173</v>
      </c>
      <c r="R45" t="s">
        <v>173</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173</v>
      </c>
      <c r="H46" t="s">
        <v>173</v>
      </c>
      <c r="I46" t="s">
        <v>173</v>
      </c>
      <c r="J46" t="s">
        <v>173</v>
      </c>
      <c r="K46" t="s">
        <v>173</v>
      </c>
      <c r="L46" t="s">
        <v>173</v>
      </c>
      <c r="M46" t="s">
        <v>173</v>
      </c>
      <c r="N46" t="s">
        <v>173</v>
      </c>
      <c r="O46" t="s">
        <v>173</v>
      </c>
      <c r="P46" t="s">
        <v>173</v>
      </c>
      <c r="Q46" t="s">
        <v>173</v>
      </c>
      <c r="R46" t="s">
        <v>173</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173</v>
      </c>
      <c r="H47" t="s">
        <v>173</v>
      </c>
      <c r="I47" t="s">
        <v>173</v>
      </c>
      <c r="J47" t="s">
        <v>173</v>
      </c>
      <c r="K47" t="s">
        <v>173</v>
      </c>
      <c r="L47" t="s">
        <v>173</v>
      </c>
      <c r="M47" t="s">
        <v>173</v>
      </c>
      <c r="N47" t="s">
        <v>173</v>
      </c>
      <c r="O47" t="s">
        <v>173</v>
      </c>
      <c r="P47" t="s">
        <v>173</v>
      </c>
      <c r="Q47" t="s">
        <v>173</v>
      </c>
      <c r="R47" t="s">
        <v>173</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173</v>
      </c>
      <c r="H48" t="s">
        <v>173</v>
      </c>
      <c r="I48" t="s">
        <v>173</v>
      </c>
      <c r="J48" t="s">
        <v>173</v>
      </c>
      <c r="K48" t="s">
        <v>173</v>
      </c>
      <c r="L48" t="s">
        <v>173</v>
      </c>
      <c r="M48" t="s">
        <v>173</v>
      </c>
      <c r="N48" t="s">
        <v>173</v>
      </c>
      <c r="O48" t="s">
        <v>173</v>
      </c>
      <c r="P48" t="s">
        <v>173</v>
      </c>
      <c r="Q48" t="s">
        <v>173</v>
      </c>
      <c r="R48" t="s">
        <v>173</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173</v>
      </c>
      <c r="H49" t="s">
        <v>173</v>
      </c>
      <c r="I49" t="s">
        <v>173</v>
      </c>
      <c r="J49" t="s">
        <v>173</v>
      </c>
      <c r="K49" t="s">
        <v>173</v>
      </c>
      <c r="L49" t="s">
        <v>173</v>
      </c>
      <c r="M49" t="s">
        <v>173</v>
      </c>
      <c r="N49" t="s">
        <v>173</v>
      </c>
      <c r="O49" t="s">
        <v>173</v>
      </c>
      <c r="P49" t="s">
        <v>173</v>
      </c>
      <c r="Q49" t="s">
        <v>173</v>
      </c>
      <c r="R49" t="s">
        <v>173</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173</v>
      </c>
      <c r="H50" t="s">
        <v>173</v>
      </c>
      <c r="I50" t="s">
        <v>173</v>
      </c>
      <c r="J50" t="s">
        <v>173</v>
      </c>
      <c r="K50" t="s">
        <v>173</v>
      </c>
      <c r="L50" t="s">
        <v>173</v>
      </c>
      <c r="M50" t="s">
        <v>173</v>
      </c>
      <c r="N50" t="s">
        <v>173</v>
      </c>
      <c r="O50" t="s">
        <v>173</v>
      </c>
      <c r="P50" t="s">
        <v>173</v>
      </c>
      <c r="Q50" t="s">
        <v>173</v>
      </c>
      <c r="R50" t="s">
        <v>173</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173</v>
      </c>
      <c r="H51" t="s">
        <v>173</v>
      </c>
      <c r="I51" t="s">
        <v>173</v>
      </c>
      <c r="J51" t="s">
        <v>173</v>
      </c>
      <c r="K51" t="s">
        <v>173</v>
      </c>
      <c r="L51" t="s">
        <v>173</v>
      </c>
      <c r="M51" t="s">
        <v>173</v>
      </c>
      <c r="N51" t="s">
        <v>173</v>
      </c>
      <c r="O51" t="s">
        <v>173</v>
      </c>
      <c r="P51" t="s">
        <v>173</v>
      </c>
      <c r="Q51" t="s">
        <v>173</v>
      </c>
      <c r="R51" t="s">
        <v>173</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173</v>
      </c>
      <c r="H52" t="s">
        <v>173</v>
      </c>
      <c r="I52" t="s">
        <v>173</v>
      </c>
      <c r="J52" t="s">
        <v>173</v>
      </c>
      <c r="K52" t="s">
        <v>173</v>
      </c>
      <c r="L52" t="s">
        <v>173</v>
      </c>
      <c r="M52" t="s">
        <v>173</v>
      </c>
      <c r="N52" t="s">
        <v>173</v>
      </c>
      <c r="O52" t="s">
        <v>173</v>
      </c>
      <c r="P52" t="s">
        <v>173</v>
      </c>
      <c r="Q52" t="s">
        <v>173</v>
      </c>
      <c r="R52" t="s">
        <v>173</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173</v>
      </c>
      <c r="H53" t="s">
        <v>173</v>
      </c>
      <c r="I53" t="s">
        <v>173</v>
      </c>
      <c r="J53" t="s">
        <v>173</v>
      </c>
      <c r="K53" t="s">
        <v>173</v>
      </c>
      <c r="L53" t="s">
        <v>173</v>
      </c>
      <c r="M53" t="s">
        <v>173</v>
      </c>
      <c r="N53" t="s">
        <v>173</v>
      </c>
      <c r="O53" t="s">
        <v>173</v>
      </c>
      <c r="P53" t="s">
        <v>173</v>
      </c>
      <c r="Q53" t="s">
        <v>173</v>
      </c>
      <c r="R53" t="s">
        <v>173</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173</v>
      </c>
      <c r="H54" t="s">
        <v>173</v>
      </c>
      <c r="I54" t="s">
        <v>173</v>
      </c>
      <c r="J54" t="s">
        <v>173</v>
      </c>
      <c r="K54" t="s">
        <v>173</v>
      </c>
      <c r="L54" t="s">
        <v>173</v>
      </c>
      <c r="M54" t="s">
        <v>173</v>
      </c>
      <c r="N54" t="s">
        <v>173</v>
      </c>
      <c r="O54" t="s">
        <v>173</v>
      </c>
      <c r="P54" t="s">
        <v>173</v>
      </c>
      <c r="Q54" t="s">
        <v>173</v>
      </c>
      <c r="R54" t="s">
        <v>173</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173</v>
      </c>
      <c r="H55" t="s">
        <v>173</v>
      </c>
      <c r="I55" t="s">
        <v>173</v>
      </c>
      <c r="J55" t="s">
        <v>173</v>
      </c>
      <c r="K55" t="s">
        <v>173</v>
      </c>
      <c r="L55" t="s">
        <v>173</v>
      </c>
      <c r="M55" t="s">
        <v>173</v>
      </c>
      <c r="N55" t="s">
        <v>173</v>
      </c>
      <c r="O55" t="s">
        <v>173</v>
      </c>
      <c r="P55" t="s">
        <v>173</v>
      </c>
      <c r="Q55" t="s">
        <v>173</v>
      </c>
      <c r="R55" t="s">
        <v>173</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173</v>
      </c>
      <c r="H56" t="s">
        <v>173</v>
      </c>
      <c r="I56" t="s">
        <v>173</v>
      </c>
      <c r="J56" t="s">
        <v>173</v>
      </c>
      <c r="K56" t="s">
        <v>173</v>
      </c>
      <c r="L56" t="s">
        <v>173</v>
      </c>
      <c r="M56" t="s">
        <v>173</v>
      </c>
      <c r="N56" t="s">
        <v>173</v>
      </c>
      <c r="O56" t="s">
        <v>173</v>
      </c>
      <c r="P56" t="s">
        <v>173</v>
      </c>
      <c r="Q56" t="s">
        <v>173</v>
      </c>
      <c r="R56" t="s">
        <v>173</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173</v>
      </c>
      <c r="H57" t="s">
        <v>173</v>
      </c>
      <c r="I57" t="s">
        <v>173</v>
      </c>
      <c r="J57" t="s">
        <v>173</v>
      </c>
      <c r="K57" t="s">
        <v>173</v>
      </c>
      <c r="L57" t="s">
        <v>173</v>
      </c>
      <c r="M57" t="s">
        <v>173</v>
      </c>
      <c r="N57" t="s">
        <v>173</v>
      </c>
      <c r="O57" t="s">
        <v>173</v>
      </c>
      <c r="P57" t="s">
        <v>173</v>
      </c>
      <c r="Q57" t="s">
        <v>173</v>
      </c>
      <c r="R57" t="s">
        <v>173</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173</v>
      </c>
      <c r="H58" t="s">
        <v>173</v>
      </c>
      <c r="I58" t="s">
        <v>173</v>
      </c>
      <c r="J58" t="s">
        <v>173</v>
      </c>
      <c r="K58" t="s">
        <v>173</v>
      </c>
      <c r="L58" t="s">
        <v>173</v>
      </c>
      <c r="M58" t="s">
        <v>173</v>
      </c>
      <c r="N58" t="s">
        <v>173</v>
      </c>
      <c r="O58" t="s">
        <v>173</v>
      </c>
      <c r="P58" t="s">
        <v>173</v>
      </c>
      <c r="Q58" t="s">
        <v>173</v>
      </c>
      <c r="R58" t="s">
        <v>173</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173</v>
      </c>
      <c r="H59" t="s">
        <v>173</v>
      </c>
      <c r="I59" t="s">
        <v>173</v>
      </c>
      <c r="J59" t="s">
        <v>173</v>
      </c>
      <c r="K59" t="s">
        <v>173</v>
      </c>
      <c r="L59" t="s">
        <v>173</v>
      </c>
      <c r="M59" t="s">
        <v>173</v>
      </c>
      <c r="N59" t="s">
        <v>173</v>
      </c>
      <c r="O59" t="s">
        <v>173</v>
      </c>
      <c r="P59" t="s">
        <v>173</v>
      </c>
      <c r="Q59" t="s">
        <v>173</v>
      </c>
      <c r="R59" t="s">
        <v>173</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173</v>
      </c>
      <c r="H60" t="s">
        <v>173</v>
      </c>
      <c r="I60" t="s">
        <v>173</v>
      </c>
      <c r="J60" t="s">
        <v>173</v>
      </c>
      <c r="K60" t="s">
        <v>173</v>
      </c>
      <c r="L60" t="s">
        <v>173</v>
      </c>
      <c r="M60" t="s">
        <v>173</v>
      </c>
      <c r="N60" t="s">
        <v>173</v>
      </c>
      <c r="O60" t="s">
        <v>173</v>
      </c>
      <c r="P60" t="s">
        <v>173</v>
      </c>
      <c r="Q60" t="s">
        <v>173</v>
      </c>
      <c r="R60" t="s">
        <v>173</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173</v>
      </c>
      <c r="H61" t="s">
        <v>173</v>
      </c>
      <c r="I61" t="s">
        <v>173</v>
      </c>
      <c r="J61" t="s">
        <v>173</v>
      </c>
      <c r="K61" t="s">
        <v>173</v>
      </c>
      <c r="L61" t="s">
        <v>173</v>
      </c>
      <c r="M61" t="s">
        <v>173</v>
      </c>
      <c r="N61" t="s">
        <v>173</v>
      </c>
      <c r="O61" t="s">
        <v>173</v>
      </c>
      <c r="P61" t="s">
        <v>173</v>
      </c>
      <c r="Q61" t="s">
        <v>173</v>
      </c>
      <c r="R61" t="s">
        <v>173</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173</v>
      </c>
      <c r="H62" t="s">
        <v>173</v>
      </c>
      <c r="I62" t="s">
        <v>173</v>
      </c>
      <c r="J62" t="s">
        <v>173</v>
      </c>
      <c r="K62" t="s">
        <v>173</v>
      </c>
      <c r="L62" t="s">
        <v>173</v>
      </c>
      <c r="M62" t="s">
        <v>173</v>
      </c>
      <c r="N62" t="s">
        <v>173</v>
      </c>
      <c r="O62" t="s">
        <v>173</v>
      </c>
      <c r="P62" t="s">
        <v>173</v>
      </c>
      <c r="Q62" t="s">
        <v>173</v>
      </c>
      <c r="R62" t="s">
        <v>173</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173</v>
      </c>
      <c r="H63" t="s">
        <v>173</v>
      </c>
      <c r="I63" t="s">
        <v>173</v>
      </c>
      <c r="J63" t="s">
        <v>173</v>
      </c>
      <c r="K63" t="s">
        <v>173</v>
      </c>
      <c r="L63" t="s">
        <v>173</v>
      </c>
      <c r="M63" t="s">
        <v>173</v>
      </c>
      <c r="N63" t="s">
        <v>173</v>
      </c>
      <c r="O63" t="s">
        <v>173</v>
      </c>
      <c r="P63" t="s">
        <v>173</v>
      </c>
      <c r="Q63" t="s">
        <v>173</v>
      </c>
      <c r="R63" t="s">
        <v>173</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173</v>
      </c>
      <c r="H64" t="s">
        <v>173</v>
      </c>
      <c r="I64" t="s">
        <v>173</v>
      </c>
      <c r="J64" t="s">
        <v>173</v>
      </c>
      <c r="K64" t="s">
        <v>173</v>
      </c>
      <c r="L64" t="s">
        <v>173</v>
      </c>
      <c r="M64" t="s">
        <v>173</v>
      </c>
      <c r="N64" t="s">
        <v>173</v>
      </c>
      <c r="O64" t="s">
        <v>173</v>
      </c>
      <c r="P64" t="s">
        <v>173</v>
      </c>
      <c r="Q64" t="s">
        <v>173</v>
      </c>
      <c r="R64" t="s">
        <v>173</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173</v>
      </c>
      <c r="H65" t="s">
        <v>173</v>
      </c>
      <c r="I65" t="s">
        <v>173</v>
      </c>
      <c r="J65" t="s">
        <v>173</v>
      </c>
      <c r="K65" t="s">
        <v>173</v>
      </c>
      <c r="L65" t="s">
        <v>173</v>
      </c>
      <c r="M65" t="s">
        <v>173</v>
      </c>
      <c r="N65" t="s">
        <v>173</v>
      </c>
      <c r="O65" t="s">
        <v>173</v>
      </c>
      <c r="P65" t="s">
        <v>173</v>
      </c>
      <c r="Q65" t="s">
        <v>173</v>
      </c>
      <c r="R65" t="s">
        <v>173</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173</v>
      </c>
      <c r="H66" t="s">
        <v>173</v>
      </c>
      <c r="I66" t="s">
        <v>173</v>
      </c>
      <c r="J66" t="s">
        <v>173</v>
      </c>
      <c r="K66" t="s">
        <v>173</v>
      </c>
      <c r="L66" t="s">
        <v>173</v>
      </c>
      <c r="M66" t="s">
        <v>173</v>
      </c>
      <c r="N66" t="s">
        <v>173</v>
      </c>
      <c r="O66" t="s">
        <v>173</v>
      </c>
      <c r="P66" t="s">
        <v>173</v>
      </c>
      <c r="Q66" t="s">
        <v>173</v>
      </c>
      <c r="R66" t="s">
        <v>173</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173</v>
      </c>
      <c r="H67" t="s">
        <v>173</v>
      </c>
      <c r="I67" t="s">
        <v>173</v>
      </c>
      <c r="J67" t="s">
        <v>173</v>
      </c>
      <c r="K67" t="s">
        <v>173</v>
      </c>
      <c r="L67" t="s">
        <v>173</v>
      </c>
      <c r="M67" t="s">
        <v>173</v>
      </c>
      <c r="N67" t="s">
        <v>173</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173</v>
      </c>
      <c r="H68" t="s">
        <v>173</v>
      </c>
      <c r="I68" t="s">
        <v>173</v>
      </c>
      <c r="J68" t="s">
        <v>173</v>
      </c>
      <c r="K68" t="s">
        <v>173</v>
      </c>
      <c r="L68" t="s">
        <v>173</v>
      </c>
      <c r="M68" t="s">
        <v>173</v>
      </c>
      <c r="N68" t="s">
        <v>173</v>
      </c>
      <c r="O68" t="s">
        <v>173</v>
      </c>
      <c r="P68" t="s">
        <v>173</v>
      </c>
      <c r="Q68" t="s">
        <v>173</v>
      </c>
      <c r="R68" t="s">
        <v>173</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173</v>
      </c>
      <c r="H69" t="s">
        <v>173</v>
      </c>
      <c r="I69" t="s">
        <v>173</v>
      </c>
      <c r="J69" t="s">
        <v>173</v>
      </c>
      <c r="K69" t="s">
        <v>173</v>
      </c>
      <c r="L69" t="s">
        <v>173</v>
      </c>
      <c r="M69" t="s">
        <v>173</v>
      </c>
      <c r="N69" t="s">
        <v>173</v>
      </c>
      <c r="O69" t="s">
        <v>173</v>
      </c>
      <c r="P69" t="s">
        <v>173</v>
      </c>
      <c r="Q69" t="s">
        <v>173</v>
      </c>
      <c r="R69" t="s">
        <v>173</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173</v>
      </c>
      <c r="H70" t="s">
        <v>173</v>
      </c>
      <c r="I70" t="s">
        <v>173</v>
      </c>
      <c r="J70" t="s">
        <v>173</v>
      </c>
      <c r="K70" t="s">
        <v>173</v>
      </c>
      <c r="L70" t="s">
        <v>173</v>
      </c>
      <c r="M70" t="s">
        <v>173</v>
      </c>
      <c r="N70" t="s">
        <v>173</v>
      </c>
      <c r="O70" t="s">
        <v>173</v>
      </c>
      <c r="P70" t="s">
        <v>173</v>
      </c>
      <c r="Q70" t="s">
        <v>173</v>
      </c>
      <c r="R70" t="s">
        <v>173</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173</v>
      </c>
      <c r="H71" t="s">
        <v>173</v>
      </c>
      <c r="I71" t="s">
        <v>173</v>
      </c>
      <c r="J71" t="s">
        <v>173</v>
      </c>
      <c r="K71" t="s">
        <v>173</v>
      </c>
      <c r="L71" t="s">
        <v>173</v>
      </c>
      <c r="M71" t="s">
        <v>173</v>
      </c>
      <c r="N71" t="s">
        <v>173</v>
      </c>
      <c r="O71" t="s">
        <v>173</v>
      </c>
      <c r="P71" t="s">
        <v>173</v>
      </c>
      <c r="Q71" t="s">
        <v>173</v>
      </c>
      <c r="R71" t="s">
        <v>173</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173</v>
      </c>
      <c r="H72" t="s">
        <v>173</v>
      </c>
      <c r="I72" t="s">
        <v>173</v>
      </c>
      <c r="J72" t="s">
        <v>173</v>
      </c>
      <c r="K72" t="s">
        <v>173</v>
      </c>
      <c r="L72" t="s">
        <v>173</v>
      </c>
      <c r="M72" t="s">
        <v>173</v>
      </c>
      <c r="N72" t="s">
        <v>173</v>
      </c>
      <c r="O72" t="s">
        <v>173</v>
      </c>
      <c r="P72" t="s">
        <v>173</v>
      </c>
      <c r="Q72" t="s">
        <v>173</v>
      </c>
      <c r="R72" t="s">
        <v>173</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173</v>
      </c>
      <c r="H73" t="s">
        <v>173</v>
      </c>
      <c r="I73" t="s">
        <v>173</v>
      </c>
      <c r="J73" t="s">
        <v>173</v>
      </c>
      <c r="K73" t="s">
        <v>173</v>
      </c>
      <c r="L73" t="s">
        <v>173</v>
      </c>
      <c r="M73" t="s">
        <v>173</v>
      </c>
      <c r="N73" t="s">
        <v>173</v>
      </c>
      <c r="O73" t="s">
        <v>173</v>
      </c>
      <c r="P73" t="s">
        <v>173</v>
      </c>
      <c r="Q73" t="s">
        <v>173</v>
      </c>
      <c r="R73" t="s">
        <v>173</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173</v>
      </c>
      <c r="H74" t="s">
        <v>173</v>
      </c>
      <c r="I74" t="s">
        <v>173</v>
      </c>
      <c r="J74" t="s">
        <v>173</v>
      </c>
      <c r="K74" t="s">
        <v>173</v>
      </c>
      <c r="L74" t="s">
        <v>173</v>
      </c>
      <c r="M74" t="s">
        <v>173</v>
      </c>
      <c r="N74" t="s">
        <v>173</v>
      </c>
      <c r="O74" t="s">
        <v>173</v>
      </c>
      <c r="P74" t="s">
        <v>173</v>
      </c>
      <c r="Q74" t="s">
        <v>173</v>
      </c>
      <c r="R74" t="s">
        <v>173</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173</v>
      </c>
      <c r="H75" t="s">
        <v>173</v>
      </c>
      <c r="I75" t="s">
        <v>173</v>
      </c>
      <c r="J75" t="s">
        <v>173</v>
      </c>
      <c r="K75" t="s">
        <v>173</v>
      </c>
      <c r="L75" t="s">
        <v>173</v>
      </c>
      <c r="M75" t="s">
        <v>173</v>
      </c>
      <c r="N75" t="s">
        <v>173</v>
      </c>
      <c r="O75" t="s">
        <v>173</v>
      </c>
      <c r="P75" t="s">
        <v>173</v>
      </c>
      <c r="Q75" t="s">
        <v>173</v>
      </c>
      <c r="R75" t="s">
        <v>173</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173</v>
      </c>
      <c r="H76" t="s">
        <v>173</v>
      </c>
      <c r="I76" t="s">
        <v>173</v>
      </c>
      <c r="J76" t="s">
        <v>173</v>
      </c>
      <c r="K76" t="s">
        <v>173</v>
      </c>
      <c r="L76" t="s">
        <v>173</v>
      </c>
      <c r="M76" t="s">
        <v>173</v>
      </c>
      <c r="N76" t="s">
        <v>173</v>
      </c>
      <c r="O76" t="s">
        <v>173</v>
      </c>
      <c r="P76" t="s">
        <v>173</v>
      </c>
      <c r="Q76" t="s">
        <v>173</v>
      </c>
      <c r="R76" t="s">
        <v>173</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173</v>
      </c>
      <c r="H77" t="s">
        <v>173</v>
      </c>
      <c r="I77" t="s">
        <v>173</v>
      </c>
      <c r="J77" t="s">
        <v>173</v>
      </c>
      <c r="K77" t="s">
        <v>173</v>
      </c>
      <c r="L77" t="s">
        <v>173</v>
      </c>
      <c r="M77" t="s">
        <v>173</v>
      </c>
      <c r="N77" t="s">
        <v>173</v>
      </c>
      <c r="O77" t="s">
        <v>173</v>
      </c>
      <c r="P77" t="s">
        <v>173</v>
      </c>
      <c r="Q77" t="s">
        <v>173</v>
      </c>
      <c r="R77" t="s">
        <v>173</v>
      </c>
      <c r="T77" t="str">
        <f t="shared" si="4"/>
        <v/>
      </c>
      <c r="U77" t="str">
        <f t="shared" si="5"/>
        <v/>
      </c>
      <c r="V77" t="str">
        <f t="shared" si="6"/>
        <v/>
      </c>
      <c r="W77" t="str">
        <f t="shared" si="7"/>
        <v/>
      </c>
    </row>
    <row r="78" spans="1:23" x14ac:dyDescent="0.25">
      <c r="A78">
        <v>77</v>
      </c>
      <c r="B78" t="s">
        <v>177</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178</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179</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180</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181</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182</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183</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184</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185</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186</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187</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188</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189</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190</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191</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192</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193</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194</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195</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196</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197</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198</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199</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200</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201</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202</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203</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204</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205</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206</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207</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208</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209</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210</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211</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212</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213</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214</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215</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216</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217</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218</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219</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220</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221</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222</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223</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224</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225</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226</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227</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228</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229</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230</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231</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232</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233</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234</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235</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236</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237</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238</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239</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240</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241</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242</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243</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244</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245</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246</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247</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248</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249</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250</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251</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252</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253</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254</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255</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256</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257</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258</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259</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260</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261</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262</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263</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264</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265</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266</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267</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268</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269</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270</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271</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272</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273</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274</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275</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276</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277</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278</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279</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280</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281</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282</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283</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284</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285</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286</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287</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288</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289</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290</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291</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292</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293</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294</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295</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296</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297</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298</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299</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300</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301</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302</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303</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304</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305</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306</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307</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308</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309</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310</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311</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312</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313</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314</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315</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316</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317</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318</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319</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320</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321</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322</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323</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324</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325</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326</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327</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328</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329</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330</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331</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332</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333</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334</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335</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336</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337</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338</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339</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340</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341</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342</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343</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344</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345</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346</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347</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348</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349</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350</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351</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352</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353</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354</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355</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356</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357</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358</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359</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360</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361</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362</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363</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364</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365</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366</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367</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368</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369</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370</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371</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372</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373</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374</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375</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376</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377</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378</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379</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380</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381</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382</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383</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384</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385</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386</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387</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388</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389</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390</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391</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392</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393</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394</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395</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396</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397</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398</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399</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400</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401</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402</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403</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404</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405</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406</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407</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408</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409</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410</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411</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412</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413</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414</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415</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416</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417</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418</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419</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420</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421</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422</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423</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424</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425</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426</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427</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428</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429</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430</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431</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432</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433</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434</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435</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436</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437</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438</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439</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440</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441</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442</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443</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444</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445</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446</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447</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448</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449</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450</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451</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452</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453</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454</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455</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456</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457</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458</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459</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460</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461</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462</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463</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464</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465</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466</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467</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468</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469</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470</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471</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472</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473</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474</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475</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476</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477</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478</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479</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480</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481</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482</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483</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484</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485</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486</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487</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488</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489</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490</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491</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492</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493</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494</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495</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496</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497</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498</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499</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500</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501</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502</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503</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127</v>
      </c>
      <c r="C6">
        <v>2.6195824835536102E-2</v>
      </c>
      <c r="D6">
        <v>4.4517579488859801E-2</v>
      </c>
      <c r="E6">
        <v>0.58843776180803897</v>
      </c>
      <c r="F6">
        <v>0.55623849764356403</v>
      </c>
      <c r="G6" t="s">
        <v>173</v>
      </c>
      <c r="H6" t="s">
        <v>173</v>
      </c>
      <c r="I6" t="s">
        <v>173</v>
      </c>
      <c r="J6" t="s">
        <v>173</v>
      </c>
      <c r="K6" t="s">
        <v>173</v>
      </c>
      <c r="L6" t="s">
        <v>173</v>
      </c>
      <c r="M6" t="s">
        <v>173</v>
      </c>
      <c r="N6" t="s">
        <v>173</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506</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507</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508</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176</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134</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148</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132</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133</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173</v>
      </c>
      <c r="P37" t="s">
        <v>173</v>
      </c>
      <c r="Q37" t="s">
        <v>173</v>
      </c>
      <c r="R37" t="s">
        <v>173</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173</v>
      </c>
      <c r="P38" t="s">
        <v>173</v>
      </c>
      <c r="Q38" t="s">
        <v>173</v>
      </c>
      <c r="R38" t="s">
        <v>173</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173</v>
      </c>
      <c r="P39" t="s">
        <v>173</v>
      </c>
      <c r="Q39" t="s">
        <v>173</v>
      </c>
      <c r="R39" t="s">
        <v>173</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173</v>
      </c>
      <c r="P40" t="s">
        <v>173</v>
      </c>
      <c r="Q40" t="s">
        <v>173</v>
      </c>
      <c r="R40" t="s">
        <v>173</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173</v>
      </c>
      <c r="P41" t="s">
        <v>173</v>
      </c>
      <c r="Q41" t="s">
        <v>173</v>
      </c>
      <c r="R41" t="s">
        <v>173</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173</v>
      </c>
      <c r="P42" t="s">
        <v>173</v>
      </c>
      <c r="Q42" t="s">
        <v>173</v>
      </c>
      <c r="R42" t="s">
        <v>173</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173</v>
      </c>
      <c r="P43" t="s">
        <v>173</v>
      </c>
      <c r="Q43" t="s">
        <v>173</v>
      </c>
      <c r="R43" t="s">
        <v>173</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173</v>
      </c>
      <c r="P44" t="s">
        <v>173</v>
      </c>
      <c r="Q44" t="s">
        <v>173</v>
      </c>
      <c r="R44" t="s">
        <v>173</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173</v>
      </c>
      <c r="P45" t="s">
        <v>173</v>
      </c>
      <c r="Q45" t="s">
        <v>173</v>
      </c>
      <c r="R45" t="s">
        <v>173</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173</v>
      </c>
      <c r="P46" t="s">
        <v>173</v>
      </c>
      <c r="Q46" t="s">
        <v>173</v>
      </c>
      <c r="R46" t="s">
        <v>173</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173</v>
      </c>
      <c r="P47" t="s">
        <v>173</v>
      </c>
      <c r="Q47" t="s">
        <v>173</v>
      </c>
      <c r="R47" t="s">
        <v>173</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173</v>
      </c>
      <c r="P48" t="s">
        <v>173</v>
      </c>
      <c r="Q48" t="s">
        <v>173</v>
      </c>
      <c r="R48" t="s">
        <v>173</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173</v>
      </c>
      <c r="P49" t="s">
        <v>173</v>
      </c>
      <c r="Q49" t="s">
        <v>173</v>
      </c>
      <c r="R49" t="s">
        <v>173</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173</v>
      </c>
      <c r="P50" t="s">
        <v>173</v>
      </c>
      <c r="Q50" t="s">
        <v>173</v>
      </c>
      <c r="R50" t="s">
        <v>173</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173</v>
      </c>
      <c r="P51" t="s">
        <v>173</v>
      </c>
      <c r="Q51" t="s">
        <v>173</v>
      </c>
      <c r="R51" t="s">
        <v>173</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173</v>
      </c>
      <c r="P52" t="s">
        <v>173</v>
      </c>
      <c r="Q52" t="s">
        <v>173</v>
      </c>
      <c r="R52" t="s">
        <v>173</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173</v>
      </c>
      <c r="P53" t="s">
        <v>173</v>
      </c>
      <c r="Q53" t="s">
        <v>173</v>
      </c>
      <c r="R53" t="s">
        <v>173</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173</v>
      </c>
      <c r="P54" t="s">
        <v>173</v>
      </c>
      <c r="Q54" t="s">
        <v>173</v>
      </c>
      <c r="R54" t="s">
        <v>173</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173</v>
      </c>
      <c r="H55" t="s">
        <v>173</v>
      </c>
      <c r="I55" t="s">
        <v>173</v>
      </c>
      <c r="J55" t="s">
        <v>173</v>
      </c>
      <c r="K55">
        <v>3.15231470265962E-3</v>
      </c>
      <c r="L55">
        <v>0.81010407796185802</v>
      </c>
      <c r="M55">
        <v>3.8912465551223202E-3</v>
      </c>
      <c r="N55">
        <v>0.99689524228666204</v>
      </c>
      <c r="O55" t="s">
        <v>173</v>
      </c>
      <c r="P55" t="s">
        <v>173</v>
      </c>
      <c r="Q55" t="s">
        <v>173</v>
      </c>
      <c r="R55" t="s">
        <v>173</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173</v>
      </c>
      <c r="P56" t="s">
        <v>173</v>
      </c>
      <c r="Q56" t="s">
        <v>173</v>
      </c>
      <c r="R56" t="s">
        <v>173</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173</v>
      </c>
      <c r="H57" t="s">
        <v>173</v>
      </c>
      <c r="I57" t="s">
        <v>173</v>
      </c>
      <c r="J57" t="s">
        <v>173</v>
      </c>
      <c r="K57">
        <v>0.57949815107681302</v>
      </c>
      <c r="L57">
        <v>0.80799401826295703</v>
      </c>
      <c r="M57">
        <v>0.717205991602056</v>
      </c>
      <c r="N57">
        <v>0.47324700282156201</v>
      </c>
      <c r="O57" t="s">
        <v>173</v>
      </c>
      <c r="P57" t="s">
        <v>173</v>
      </c>
      <c r="Q57" t="s">
        <v>173</v>
      </c>
      <c r="R57" t="s">
        <v>173</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173</v>
      </c>
      <c r="P58" t="s">
        <v>173</v>
      </c>
      <c r="Q58" t="s">
        <v>173</v>
      </c>
      <c r="R58" t="s">
        <v>173</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173</v>
      </c>
      <c r="P59" t="s">
        <v>173</v>
      </c>
      <c r="Q59" t="s">
        <v>173</v>
      </c>
      <c r="R59" t="s">
        <v>173</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173</v>
      </c>
      <c r="P60" t="s">
        <v>173</v>
      </c>
      <c r="Q60" t="s">
        <v>173</v>
      </c>
      <c r="R60" t="s">
        <v>173</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173</v>
      </c>
      <c r="P61" t="s">
        <v>173</v>
      </c>
      <c r="Q61" t="s">
        <v>173</v>
      </c>
      <c r="R61" t="s">
        <v>173</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173</v>
      </c>
      <c r="P62" t="s">
        <v>173</v>
      </c>
      <c r="Q62" t="s">
        <v>173</v>
      </c>
      <c r="R62" t="s">
        <v>173</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173</v>
      </c>
      <c r="P63" t="s">
        <v>173</v>
      </c>
      <c r="Q63" t="s">
        <v>173</v>
      </c>
      <c r="R63" t="s">
        <v>173</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173</v>
      </c>
      <c r="P64" t="s">
        <v>173</v>
      </c>
      <c r="Q64" t="s">
        <v>173</v>
      </c>
      <c r="R64" t="s">
        <v>173</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173</v>
      </c>
      <c r="P65" t="s">
        <v>173</v>
      </c>
      <c r="Q65" t="s">
        <v>173</v>
      </c>
      <c r="R65" t="s">
        <v>173</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173</v>
      </c>
      <c r="P66" t="s">
        <v>173</v>
      </c>
      <c r="Q66" t="s">
        <v>173</v>
      </c>
      <c r="R66" t="s">
        <v>173</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173</v>
      </c>
      <c r="P68" t="s">
        <v>173</v>
      </c>
      <c r="Q68" t="s">
        <v>173</v>
      </c>
      <c r="R68" t="s">
        <v>173</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173</v>
      </c>
      <c r="P69" t="s">
        <v>173</v>
      </c>
      <c r="Q69" t="s">
        <v>173</v>
      </c>
      <c r="R69" t="s">
        <v>173</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173</v>
      </c>
      <c r="P70" t="s">
        <v>173</v>
      </c>
      <c r="Q70" t="s">
        <v>173</v>
      </c>
      <c r="R70" t="s">
        <v>173</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173</v>
      </c>
      <c r="P71" t="s">
        <v>173</v>
      </c>
      <c r="Q71" t="s">
        <v>173</v>
      </c>
      <c r="R71" t="s">
        <v>173</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173</v>
      </c>
      <c r="P72" t="s">
        <v>173</v>
      </c>
      <c r="Q72" t="s">
        <v>173</v>
      </c>
      <c r="R72" t="s">
        <v>173</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173</v>
      </c>
      <c r="P73" t="s">
        <v>173</v>
      </c>
      <c r="Q73" t="s">
        <v>173</v>
      </c>
      <c r="R73" t="s">
        <v>173</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173</v>
      </c>
      <c r="H74" t="s">
        <v>173</v>
      </c>
      <c r="I74" t="s">
        <v>173</v>
      </c>
      <c r="J74" t="s">
        <v>173</v>
      </c>
      <c r="K74">
        <v>-1.2182697901989401</v>
      </c>
      <c r="L74">
        <v>1.06668227665268</v>
      </c>
      <c r="M74">
        <v>-1.1421112142426799</v>
      </c>
      <c r="N74">
        <v>0.25340779464403501</v>
      </c>
      <c r="O74" t="s">
        <v>173</v>
      </c>
      <c r="P74" t="s">
        <v>173</v>
      </c>
      <c r="Q74" t="s">
        <v>173</v>
      </c>
      <c r="R74" t="s">
        <v>173</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173</v>
      </c>
      <c r="P75" t="s">
        <v>173</v>
      </c>
      <c r="Q75" t="s">
        <v>173</v>
      </c>
      <c r="R75" t="s">
        <v>173</v>
      </c>
      <c r="T75" t="str">
        <f t="shared" si="4"/>
        <v>*</v>
      </c>
      <c r="U75" t="str">
        <f t="shared" si="5"/>
        <v>**</v>
      </c>
      <c r="V75" t="str">
        <f t="shared" si="6"/>
        <v/>
      </c>
      <c r="W75" t="str">
        <f t="shared" si="7"/>
        <v/>
      </c>
    </row>
    <row r="76" spans="1:23" x14ac:dyDescent="0.25">
      <c r="A76">
        <v>75</v>
      </c>
      <c r="B76" t="s">
        <v>177</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178</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179</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180</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181</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182</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183</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184</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185</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186</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187</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188</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189</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190</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191</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192</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193</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194</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195</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196</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197</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198</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199</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200</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201</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202</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203</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204</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205</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206</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207</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208</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209</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210</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211</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220</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231</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233</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234</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235</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212</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213</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214</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215</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216</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217</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218</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219</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221</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222</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223</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224</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225</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226</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227</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228</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229</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230</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232</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236</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237</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238</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239</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240</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241</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242</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401</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402</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403</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404</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405</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406</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407</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408</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409</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410</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411</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412</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413</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414</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415</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416</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417</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418</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419</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420</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421</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422</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423</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424</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425</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426</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427</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428</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429</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430</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243</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244</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245</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246</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247</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248</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249</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250</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251</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252</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253</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254</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255</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256</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257</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258</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259</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260</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261</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262</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263</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264</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265</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266</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431</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432</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267</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268</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269</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270</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271</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272</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273</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274</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275</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276</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277</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278</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279</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280</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281</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282</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283</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284</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285</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286</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287</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288</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289</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290</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291</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292</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293</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294</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295</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296</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297</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298</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299</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300</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301</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302</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303</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304</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305</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306</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307</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308</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309</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310</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311</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312</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313</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314</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315</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316</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317</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318</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319</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320</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321</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322</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323</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324</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325</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326</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327</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328</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330</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331</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332</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333</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334</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335</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336</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337</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338</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339</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340</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341</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342</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343</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344</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345</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346</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347</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348</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349</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350</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351</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352</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353</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354</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355</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356</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357</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358</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359</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360</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361</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362</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363</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364</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365</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366</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367</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368</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369</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370</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371</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372</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373</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374</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375</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376</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377</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378</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379</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380</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381</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382</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383</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384</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385</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386</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387</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388</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389</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390</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391</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392</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393</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394</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395</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396</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397</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398</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399</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400</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433</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434</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435</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436</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437</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438</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439</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440</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441</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442</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443</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444</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445</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446</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447</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448</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449</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450</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451</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452</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453</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454</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455</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456</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457</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458</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459</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460</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461</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462</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463</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464</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465</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466</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467</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468</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469</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470</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471</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472</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473</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474</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475</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476</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477</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478</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479</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480</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481</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482</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483</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484</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485</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486</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487</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488</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489</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490</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491</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492</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493</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494</v>
      </c>
      <c r="C393">
        <v>-12.328279879428599</v>
      </c>
      <c r="D393">
        <v>3956.1803456057501</v>
      </c>
      <c r="E393">
        <v>-3.11620775658572E-3</v>
      </c>
      <c r="F393">
        <v>0.997513629966853</v>
      </c>
      <c r="G393" t="s">
        <v>173</v>
      </c>
      <c r="H393" t="s">
        <v>173</v>
      </c>
      <c r="I393" t="s">
        <v>173</v>
      </c>
      <c r="J393" t="s">
        <v>173</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495</v>
      </c>
      <c r="C394">
        <v>-12.328279879428599</v>
      </c>
      <c r="D394">
        <v>3956.1803456057501</v>
      </c>
      <c r="E394">
        <v>-3.11620775658572E-3</v>
      </c>
      <c r="F394">
        <v>0.997513629966853</v>
      </c>
      <c r="G394" t="s">
        <v>173</v>
      </c>
      <c r="H394" t="s">
        <v>173</v>
      </c>
      <c r="I394" t="s">
        <v>173</v>
      </c>
      <c r="J394" t="s">
        <v>173</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496</v>
      </c>
      <c r="C395">
        <v>-12.328279879428599</v>
      </c>
      <c r="D395">
        <v>3956.1803456057301</v>
      </c>
      <c r="E395">
        <v>-3.11620775658573E-3</v>
      </c>
      <c r="F395">
        <v>0.997513629966853</v>
      </c>
      <c r="G395" t="s">
        <v>173</v>
      </c>
      <c r="H395" t="s">
        <v>173</v>
      </c>
      <c r="I395" t="s">
        <v>173</v>
      </c>
      <c r="J395" t="s">
        <v>173</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497</v>
      </c>
      <c r="C396">
        <v>-12.328279879428599</v>
      </c>
      <c r="D396">
        <v>3956.1803456057401</v>
      </c>
      <c r="E396">
        <v>-3.11620775658573E-3</v>
      </c>
      <c r="F396">
        <v>0.997513629966853</v>
      </c>
      <c r="G396" t="s">
        <v>173</v>
      </c>
      <c r="H396" t="s">
        <v>173</v>
      </c>
      <c r="I396" t="s">
        <v>173</v>
      </c>
      <c r="J396" t="s">
        <v>173</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498</v>
      </c>
      <c r="C397">
        <v>-12.328279879428599</v>
      </c>
      <c r="D397">
        <v>3956.1803456057401</v>
      </c>
      <c r="E397">
        <v>-3.11620775658573E-3</v>
      </c>
      <c r="F397">
        <v>0.997513629966853</v>
      </c>
      <c r="G397" t="s">
        <v>173</v>
      </c>
      <c r="H397" t="s">
        <v>173</v>
      </c>
      <c r="I397" t="s">
        <v>173</v>
      </c>
      <c r="J397" t="s">
        <v>173</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499</v>
      </c>
      <c r="C398">
        <v>-12.328279879428599</v>
      </c>
      <c r="D398">
        <v>3956.1803456057501</v>
      </c>
      <c r="E398">
        <v>-3.11620775658572E-3</v>
      </c>
      <c r="F398">
        <v>0.997513629966853</v>
      </c>
      <c r="G398" t="s">
        <v>173</v>
      </c>
      <c r="H398" t="s">
        <v>173</v>
      </c>
      <c r="I398" t="s">
        <v>173</v>
      </c>
      <c r="J398" t="s">
        <v>173</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500</v>
      </c>
      <c r="C399">
        <v>-12.328279879428599</v>
      </c>
      <c r="D399">
        <v>3956.1803456057501</v>
      </c>
      <c r="E399">
        <v>-3.11620775658572E-3</v>
      </c>
      <c r="F399">
        <v>0.997513629966853</v>
      </c>
      <c r="G399" t="s">
        <v>173</v>
      </c>
      <c r="H399" t="s">
        <v>173</v>
      </c>
      <c r="I399" t="s">
        <v>173</v>
      </c>
      <c r="J399" t="s">
        <v>173</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501</v>
      </c>
      <c r="C400">
        <v>-12.328279879428599</v>
      </c>
      <c r="D400">
        <v>3956.1803456057901</v>
      </c>
      <c r="E400">
        <v>-3.1162077565856901E-3</v>
      </c>
      <c r="F400">
        <v>0.997513629966853</v>
      </c>
      <c r="G400" t="s">
        <v>173</v>
      </c>
      <c r="H400" t="s">
        <v>173</v>
      </c>
      <c r="I400" t="s">
        <v>173</v>
      </c>
      <c r="J400" t="s">
        <v>173</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502</v>
      </c>
      <c r="C401">
        <v>-12.328279879428599</v>
      </c>
      <c r="D401">
        <v>3956.1803456057601</v>
      </c>
      <c r="E401">
        <v>-3.1162077565857101E-3</v>
      </c>
      <c r="F401">
        <v>0.997513629966853</v>
      </c>
      <c r="G401" t="s">
        <v>173</v>
      </c>
      <c r="H401" t="s">
        <v>173</v>
      </c>
      <c r="I401" t="s">
        <v>173</v>
      </c>
      <c r="J401" t="s">
        <v>173</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503</v>
      </c>
      <c r="C402">
        <v>22.803857093153201</v>
      </c>
      <c r="D402">
        <v>3956.1803453356702</v>
      </c>
      <c r="E402">
        <v>5.7641095962773503E-3</v>
      </c>
      <c r="F402">
        <v>0.99540093141368002</v>
      </c>
      <c r="G402" t="s">
        <v>173</v>
      </c>
      <c r="H402" t="s">
        <v>173</v>
      </c>
      <c r="I402" t="s">
        <v>173</v>
      </c>
      <c r="J402" t="s">
        <v>173</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127</v>
      </c>
      <c r="C6">
        <v>0.105064215983576</v>
      </c>
      <c r="D6">
        <v>3.7372634672299399E-2</v>
      </c>
      <c r="E6">
        <v>2.8112606163527998</v>
      </c>
      <c r="F6">
        <v>4.9347796428765196E-3</v>
      </c>
      <c r="G6" t="s">
        <v>173</v>
      </c>
      <c r="H6" t="s">
        <v>173</v>
      </c>
      <c r="I6" t="s">
        <v>173</v>
      </c>
      <c r="J6" t="s">
        <v>173</v>
      </c>
      <c r="K6" t="s">
        <v>173</v>
      </c>
      <c r="L6" t="s">
        <v>173</v>
      </c>
      <c r="M6" t="s">
        <v>173</v>
      </c>
      <c r="N6" t="s">
        <v>173</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506</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507</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508</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176</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134</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148</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132</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133</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173</v>
      </c>
      <c r="P37" t="s">
        <v>173</v>
      </c>
      <c r="Q37" t="s">
        <v>173</v>
      </c>
      <c r="R37" t="s">
        <v>173</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173</v>
      </c>
      <c r="P38" t="s">
        <v>173</v>
      </c>
      <c r="Q38" t="s">
        <v>173</v>
      </c>
      <c r="R38" t="s">
        <v>173</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173</v>
      </c>
      <c r="P39" t="s">
        <v>173</v>
      </c>
      <c r="Q39" t="s">
        <v>173</v>
      </c>
      <c r="R39" t="s">
        <v>173</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173</v>
      </c>
      <c r="P40" t="s">
        <v>173</v>
      </c>
      <c r="Q40" t="s">
        <v>173</v>
      </c>
      <c r="R40" t="s">
        <v>173</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173</v>
      </c>
      <c r="P41" t="s">
        <v>173</v>
      </c>
      <c r="Q41" t="s">
        <v>173</v>
      </c>
      <c r="R41" t="s">
        <v>173</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173</v>
      </c>
      <c r="P42" t="s">
        <v>173</v>
      </c>
      <c r="Q42" t="s">
        <v>173</v>
      </c>
      <c r="R42" t="s">
        <v>173</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173</v>
      </c>
      <c r="P43" t="s">
        <v>173</v>
      </c>
      <c r="Q43" t="s">
        <v>173</v>
      </c>
      <c r="R43" t="s">
        <v>173</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173</v>
      </c>
      <c r="P44" t="s">
        <v>173</v>
      </c>
      <c r="Q44" t="s">
        <v>173</v>
      </c>
      <c r="R44" t="s">
        <v>173</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173</v>
      </c>
      <c r="P45" t="s">
        <v>173</v>
      </c>
      <c r="Q45" t="s">
        <v>173</v>
      </c>
      <c r="R45" t="s">
        <v>173</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173</v>
      </c>
      <c r="P46" t="s">
        <v>173</v>
      </c>
      <c r="Q46" t="s">
        <v>173</v>
      </c>
      <c r="R46" t="s">
        <v>173</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173</v>
      </c>
      <c r="P47" t="s">
        <v>173</v>
      </c>
      <c r="Q47" t="s">
        <v>173</v>
      </c>
      <c r="R47" t="s">
        <v>173</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173</v>
      </c>
      <c r="P48" t="s">
        <v>173</v>
      </c>
      <c r="Q48" t="s">
        <v>173</v>
      </c>
      <c r="R48" t="s">
        <v>173</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173</v>
      </c>
      <c r="P49" t="s">
        <v>173</v>
      </c>
      <c r="Q49" t="s">
        <v>173</v>
      </c>
      <c r="R49" t="s">
        <v>173</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173</v>
      </c>
      <c r="P50" t="s">
        <v>173</v>
      </c>
      <c r="Q50" t="s">
        <v>173</v>
      </c>
      <c r="R50" t="s">
        <v>173</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173</v>
      </c>
      <c r="P51" t="s">
        <v>173</v>
      </c>
      <c r="Q51" t="s">
        <v>173</v>
      </c>
      <c r="R51" t="s">
        <v>173</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173</v>
      </c>
      <c r="P52" t="s">
        <v>173</v>
      </c>
      <c r="Q52" t="s">
        <v>173</v>
      </c>
      <c r="R52" t="s">
        <v>173</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173</v>
      </c>
      <c r="P53" t="s">
        <v>173</v>
      </c>
      <c r="Q53" t="s">
        <v>173</v>
      </c>
      <c r="R53" t="s">
        <v>173</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173</v>
      </c>
      <c r="P54" t="s">
        <v>173</v>
      </c>
      <c r="Q54" t="s">
        <v>173</v>
      </c>
      <c r="R54" t="s">
        <v>173</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173</v>
      </c>
      <c r="P55" t="s">
        <v>173</v>
      </c>
      <c r="Q55" t="s">
        <v>173</v>
      </c>
      <c r="R55" t="s">
        <v>173</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173</v>
      </c>
      <c r="P56" t="s">
        <v>173</v>
      </c>
      <c r="Q56" t="s">
        <v>173</v>
      </c>
      <c r="R56" t="s">
        <v>173</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173</v>
      </c>
      <c r="P57" t="s">
        <v>173</v>
      </c>
      <c r="Q57" t="s">
        <v>173</v>
      </c>
      <c r="R57" t="s">
        <v>173</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173</v>
      </c>
      <c r="P58" t="s">
        <v>173</v>
      </c>
      <c r="Q58" t="s">
        <v>173</v>
      </c>
      <c r="R58" t="s">
        <v>173</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173</v>
      </c>
      <c r="P59" t="s">
        <v>173</v>
      </c>
      <c r="Q59" t="s">
        <v>173</v>
      </c>
      <c r="R59" t="s">
        <v>173</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173</v>
      </c>
      <c r="P60" t="s">
        <v>173</v>
      </c>
      <c r="Q60" t="s">
        <v>173</v>
      </c>
      <c r="R60" t="s">
        <v>173</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173</v>
      </c>
      <c r="P61" t="s">
        <v>173</v>
      </c>
      <c r="Q61" t="s">
        <v>173</v>
      </c>
      <c r="R61" t="s">
        <v>173</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173</v>
      </c>
      <c r="P62" t="s">
        <v>173</v>
      </c>
      <c r="Q62" t="s">
        <v>173</v>
      </c>
      <c r="R62" t="s">
        <v>173</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173</v>
      </c>
      <c r="P63" t="s">
        <v>173</v>
      </c>
      <c r="Q63" t="s">
        <v>173</v>
      </c>
      <c r="R63" t="s">
        <v>173</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173</v>
      </c>
      <c r="P64" t="s">
        <v>173</v>
      </c>
      <c r="Q64" t="s">
        <v>173</v>
      </c>
      <c r="R64" t="s">
        <v>173</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173</v>
      </c>
      <c r="P65" t="s">
        <v>173</v>
      </c>
      <c r="Q65" t="s">
        <v>173</v>
      </c>
      <c r="R65" t="s">
        <v>173</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173</v>
      </c>
      <c r="P66" t="s">
        <v>173</v>
      </c>
      <c r="Q66" t="s">
        <v>173</v>
      </c>
      <c r="R66" t="s">
        <v>173</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173</v>
      </c>
      <c r="P68" t="s">
        <v>173</v>
      </c>
      <c r="Q68" t="s">
        <v>173</v>
      </c>
      <c r="R68" t="s">
        <v>173</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173</v>
      </c>
      <c r="P69" t="s">
        <v>173</v>
      </c>
      <c r="Q69" t="s">
        <v>173</v>
      </c>
      <c r="R69" t="s">
        <v>173</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173</v>
      </c>
      <c r="P70" t="s">
        <v>173</v>
      </c>
      <c r="Q70" t="s">
        <v>173</v>
      </c>
      <c r="R70" t="s">
        <v>173</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173</v>
      </c>
      <c r="P71" t="s">
        <v>173</v>
      </c>
      <c r="Q71" t="s">
        <v>173</v>
      </c>
      <c r="R71" t="s">
        <v>173</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173</v>
      </c>
      <c r="P72" t="s">
        <v>173</v>
      </c>
      <c r="Q72" t="s">
        <v>173</v>
      </c>
      <c r="R72" t="s">
        <v>173</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173</v>
      </c>
      <c r="P73" t="s">
        <v>173</v>
      </c>
      <c r="Q73" t="s">
        <v>173</v>
      </c>
      <c r="R73" t="s">
        <v>173</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173</v>
      </c>
      <c r="P74" t="s">
        <v>173</v>
      </c>
      <c r="Q74" t="s">
        <v>173</v>
      </c>
      <c r="R74" t="s">
        <v>173</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173</v>
      </c>
      <c r="P75" t="s">
        <v>173</v>
      </c>
      <c r="Q75" t="s">
        <v>173</v>
      </c>
      <c r="R75" t="s">
        <v>173</v>
      </c>
      <c r="T75" t="str">
        <f t="shared" si="4"/>
        <v/>
      </c>
      <c r="U75" t="str">
        <f t="shared" si="5"/>
        <v/>
      </c>
      <c r="V75" t="str">
        <f t="shared" si="6"/>
        <v/>
      </c>
      <c r="W75" t="str">
        <f t="shared" si="7"/>
        <v/>
      </c>
    </row>
    <row r="76" spans="1:23" x14ac:dyDescent="0.25">
      <c r="A76">
        <v>75</v>
      </c>
      <c r="B76" t="s">
        <v>187</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177</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178</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179</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180</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181</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182</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198</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209</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220</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231</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233</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234</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235</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183</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184</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185</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186</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188</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189</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190</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191</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192</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193</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194</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195</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196</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197</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199</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200</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201</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202</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203</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204</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205</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206</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207</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208</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210</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211</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212</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213</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214</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215</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216</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217</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218</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219</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221</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222</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223</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224</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225</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226</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227</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228</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229</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230</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232</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236</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237</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238</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239</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240</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241</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242</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401</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402</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403</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404</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405</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406</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407</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408</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409</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410</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411</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412</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413</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414</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415</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416</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417</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418</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419</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420</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421</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422</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423</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424</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425</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426</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427</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428</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429</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243</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244</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245</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246</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247</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248</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249</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250</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251</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252</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253</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254</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255</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256</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257</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258</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259</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260</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261</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262</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263</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264</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265</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266</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267</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268</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269</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430</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431</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432</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270</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271</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272</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273</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274</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275</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276</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277</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278</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279</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280</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281</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282</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283</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284</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285</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286</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287</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288</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289</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290</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291</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292</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293</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294</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295</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296</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297</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298</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299</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300</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301</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302</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303</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304</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305</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306</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307</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308</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309</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310</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311</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312</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313</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314</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315</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316</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317</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318</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319</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320</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321</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322</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323</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324</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325</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326</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327</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328</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330</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331</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332</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333</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334</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335</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336</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337</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338</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339</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340</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341</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342</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343</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344</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345</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346</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347</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348</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349</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350</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351</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352</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353</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354</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355</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356</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357</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358</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359</v>
      </c>
      <c r="C290">
        <v>4.3434747661670103</v>
      </c>
      <c r="D290">
        <v>1.43250668850601</v>
      </c>
      <c r="E290">
        <v>3.0320799204762601</v>
      </c>
      <c r="F290">
        <v>2.4287488987008799E-3</v>
      </c>
      <c r="G290" t="s">
        <v>173</v>
      </c>
      <c r="H290" t="s">
        <v>173</v>
      </c>
      <c r="I290" t="s">
        <v>173</v>
      </c>
      <c r="J290" t="s">
        <v>173</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360</v>
      </c>
      <c r="C291">
        <v>21.775535335235901</v>
      </c>
      <c r="D291">
        <v>3956.18033819112</v>
      </c>
      <c r="E291">
        <v>5.5041816787331499E-3</v>
      </c>
      <c r="F291">
        <v>0.99560832059376103</v>
      </c>
      <c r="G291" t="s">
        <v>173</v>
      </c>
      <c r="H291" t="s">
        <v>173</v>
      </c>
      <c r="I291" t="s">
        <v>173</v>
      </c>
      <c r="J291" t="s">
        <v>173</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127</v>
      </c>
      <c r="C6">
        <v>0.123158512375048</v>
      </c>
      <c r="D6">
        <v>5.73221958506753E-2</v>
      </c>
      <c r="E6">
        <v>2.1485309581628198</v>
      </c>
      <c r="F6">
        <v>3.1671599772616001E-2</v>
      </c>
      <c r="G6" t="s">
        <v>173</v>
      </c>
      <c r="H6" t="s">
        <v>173</v>
      </c>
      <c r="I6" t="s">
        <v>173</v>
      </c>
      <c r="J6" t="s">
        <v>173</v>
      </c>
      <c r="K6" t="s">
        <v>173</v>
      </c>
      <c r="L6" t="s">
        <v>173</v>
      </c>
      <c r="M6" t="s">
        <v>173</v>
      </c>
      <c r="N6" t="s">
        <v>173</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506</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507</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508</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176</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134</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148</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132</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133</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173</v>
      </c>
      <c r="P37" t="s">
        <v>173</v>
      </c>
      <c r="Q37" t="s">
        <v>173</v>
      </c>
      <c r="R37" t="s">
        <v>173</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173</v>
      </c>
      <c r="P38" t="s">
        <v>173</v>
      </c>
      <c r="Q38" t="s">
        <v>173</v>
      </c>
      <c r="R38" t="s">
        <v>173</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173</v>
      </c>
      <c r="P39" t="s">
        <v>173</v>
      </c>
      <c r="Q39" t="s">
        <v>173</v>
      </c>
      <c r="R39" t="s">
        <v>173</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173</v>
      </c>
      <c r="P40" t="s">
        <v>173</v>
      </c>
      <c r="Q40" t="s">
        <v>173</v>
      </c>
      <c r="R40" t="s">
        <v>173</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173</v>
      </c>
      <c r="P41" t="s">
        <v>173</v>
      </c>
      <c r="Q41" t="s">
        <v>173</v>
      </c>
      <c r="R41" t="s">
        <v>173</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173</v>
      </c>
      <c r="P42" t="s">
        <v>173</v>
      </c>
      <c r="Q42" t="s">
        <v>173</v>
      </c>
      <c r="R42" t="s">
        <v>173</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173</v>
      </c>
      <c r="P43" t="s">
        <v>173</v>
      </c>
      <c r="Q43" t="s">
        <v>173</v>
      </c>
      <c r="R43" t="s">
        <v>173</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173</v>
      </c>
      <c r="P44" t="s">
        <v>173</v>
      </c>
      <c r="Q44" t="s">
        <v>173</v>
      </c>
      <c r="R44" t="s">
        <v>173</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173</v>
      </c>
      <c r="P45" t="s">
        <v>173</v>
      </c>
      <c r="Q45" t="s">
        <v>173</v>
      </c>
      <c r="R45" t="s">
        <v>173</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173</v>
      </c>
      <c r="P46" t="s">
        <v>173</v>
      </c>
      <c r="Q46" t="s">
        <v>173</v>
      </c>
      <c r="R46" t="s">
        <v>173</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173</v>
      </c>
      <c r="P47" t="s">
        <v>173</v>
      </c>
      <c r="Q47" t="s">
        <v>173</v>
      </c>
      <c r="R47" t="s">
        <v>173</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173</v>
      </c>
      <c r="P48" t="s">
        <v>173</v>
      </c>
      <c r="Q48" t="s">
        <v>173</v>
      </c>
      <c r="R48" t="s">
        <v>173</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173</v>
      </c>
      <c r="P49" t="s">
        <v>173</v>
      </c>
      <c r="Q49" t="s">
        <v>173</v>
      </c>
      <c r="R49" t="s">
        <v>173</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173</v>
      </c>
      <c r="P50" t="s">
        <v>173</v>
      </c>
      <c r="Q50" t="s">
        <v>173</v>
      </c>
      <c r="R50" t="s">
        <v>173</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173</v>
      </c>
      <c r="P51" t="s">
        <v>173</v>
      </c>
      <c r="Q51" t="s">
        <v>173</v>
      </c>
      <c r="R51" t="s">
        <v>173</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173</v>
      </c>
      <c r="P52" t="s">
        <v>173</v>
      </c>
      <c r="Q52" t="s">
        <v>173</v>
      </c>
      <c r="R52" t="s">
        <v>173</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173</v>
      </c>
      <c r="H53" t="s">
        <v>173</v>
      </c>
      <c r="I53" t="s">
        <v>173</v>
      </c>
      <c r="J53" t="s">
        <v>173</v>
      </c>
      <c r="K53">
        <v>1.4077079558529499</v>
      </c>
      <c r="L53">
        <v>1.4869321618109099</v>
      </c>
      <c r="M53">
        <v>0.94671969038488801</v>
      </c>
      <c r="N53">
        <v>0.34378163414785301</v>
      </c>
      <c r="O53" t="s">
        <v>173</v>
      </c>
      <c r="P53" t="s">
        <v>173</v>
      </c>
      <c r="Q53" t="s">
        <v>173</v>
      </c>
      <c r="R53" t="s">
        <v>173</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173</v>
      </c>
      <c r="L54" t="s">
        <v>173</v>
      </c>
      <c r="M54" t="s">
        <v>173</v>
      </c>
      <c r="N54" t="s">
        <v>173</v>
      </c>
      <c r="O54" t="s">
        <v>173</v>
      </c>
      <c r="P54" t="s">
        <v>173</v>
      </c>
      <c r="Q54" t="s">
        <v>173</v>
      </c>
      <c r="R54" t="s">
        <v>173</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173</v>
      </c>
      <c r="P55" t="s">
        <v>173</v>
      </c>
      <c r="Q55" t="s">
        <v>173</v>
      </c>
      <c r="R55" t="s">
        <v>173</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173</v>
      </c>
      <c r="P56" t="s">
        <v>173</v>
      </c>
      <c r="Q56" t="s">
        <v>173</v>
      </c>
      <c r="R56" t="s">
        <v>173</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173</v>
      </c>
      <c r="L57" t="s">
        <v>173</v>
      </c>
      <c r="M57" t="s">
        <v>173</v>
      </c>
      <c r="N57" t="s">
        <v>173</v>
      </c>
      <c r="O57" t="s">
        <v>173</v>
      </c>
      <c r="P57" t="s">
        <v>173</v>
      </c>
      <c r="Q57" t="s">
        <v>173</v>
      </c>
      <c r="R57" t="s">
        <v>173</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173</v>
      </c>
      <c r="H58" t="s">
        <v>173</v>
      </c>
      <c r="I58" t="s">
        <v>173</v>
      </c>
      <c r="J58" t="s">
        <v>173</v>
      </c>
      <c r="K58">
        <v>0.17962420265155299</v>
      </c>
      <c r="L58">
        <v>1.0852396238583</v>
      </c>
      <c r="M58">
        <v>0.165515706119302</v>
      </c>
      <c r="N58">
        <v>0.86853808863135995</v>
      </c>
      <c r="O58" t="s">
        <v>173</v>
      </c>
      <c r="P58" t="s">
        <v>173</v>
      </c>
      <c r="Q58" t="s">
        <v>173</v>
      </c>
      <c r="R58" t="s">
        <v>173</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173</v>
      </c>
      <c r="P59" t="s">
        <v>173</v>
      </c>
      <c r="Q59" t="s">
        <v>173</v>
      </c>
      <c r="R59" t="s">
        <v>173</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173</v>
      </c>
      <c r="P60" t="s">
        <v>173</v>
      </c>
      <c r="Q60" t="s">
        <v>173</v>
      </c>
      <c r="R60" t="s">
        <v>173</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173</v>
      </c>
      <c r="P61" t="s">
        <v>173</v>
      </c>
      <c r="Q61" t="s">
        <v>173</v>
      </c>
      <c r="R61" t="s">
        <v>173</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173</v>
      </c>
      <c r="P62" t="s">
        <v>173</v>
      </c>
      <c r="Q62" t="s">
        <v>173</v>
      </c>
      <c r="R62" t="s">
        <v>173</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173</v>
      </c>
      <c r="P63" t="s">
        <v>173</v>
      </c>
      <c r="Q63" t="s">
        <v>173</v>
      </c>
      <c r="R63" t="s">
        <v>173</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173</v>
      </c>
      <c r="P64" t="s">
        <v>173</v>
      </c>
      <c r="Q64" t="s">
        <v>173</v>
      </c>
      <c r="R64" t="s">
        <v>173</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173</v>
      </c>
      <c r="P65" t="s">
        <v>173</v>
      </c>
      <c r="Q65" t="s">
        <v>173</v>
      </c>
      <c r="R65" t="s">
        <v>173</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173</v>
      </c>
      <c r="P66" t="s">
        <v>173</v>
      </c>
      <c r="Q66" t="s">
        <v>173</v>
      </c>
      <c r="R66" t="s">
        <v>173</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173</v>
      </c>
      <c r="P68" t="s">
        <v>173</v>
      </c>
      <c r="Q68" t="s">
        <v>173</v>
      </c>
      <c r="R68" t="s">
        <v>173</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173</v>
      </c>
      <c r="P69" t="s">
        <v>173</v>
      </c>
      <c r="Q69" t="s">
        <v>173</v>
      </c>
      <c r="R69" t="s">
        <v>173</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173</v>
      </c>
      <c r="P70" t="s">
        <v>173</v>
      </c>
      <c r="Q70" t="s">
        <v>173</v>
      </c>
      <c r="R70" t="s">
        <v>173</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173</v>
      </c>
      <c r="P71" t="s">
        <v>173</v>
      </c>
      <c r="Q71" t="s">
        <v>173</v>
      </c>
      <c r="R71" t="s">
        <v>173</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173</v>
      </c>
      <c r="P72" t="s">
        <v>173</v>
      </c>
      <c r="Q72" t="s">
        <v>173</v>
      </c>
      <c r="R72" t="s">
        <v>173</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173</v>
      </c>
      <c r="P73" t="s">
        <v>173</v>
      </c>
      <c r="Q73" t="s">
        <v>173</v>
      </c>
      <c r="R73" t="s">
        <v>173</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173</v>
      </c>
      <c r="H74" t="s">
        <v>173</v>
      </c>
      <c r="I74" t="s">
        <v>173</v>
      </c>
      <c r="J74" t="s">
        <v>173</v>
      </c>
      <c r="K74">
        <v>-1.3112792314542401</v>
      </c>
      <c r="L74">
        <v>0.95398410361824504</v>
      </c>
      <c r="M74">
        <v>-1.3745294355334201</v>
      </c>
      <c r="N74">
        <v>0.169277378431682</v>
      </c>
      <c r="O74" t="s">
        <v>173</v>
      </c>
      <c r="P74" t="s">
        <v>173</v>
      </c>
      <c r="Q74" t="s">
        <v>173</v>
      </c>
      <c r="R74" t="s">
        <v>173</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173</v>
      </c>
      <c r="P75" t="s">
        <v>173</v>
      </c>
      <c r="Q75" t="s">
        <v>173</v>
      </c>
      <c r="R75" t="s">
        <v>173</v>
      </c>
      <c r="T75" t="str">
        <f t="shared" si="4"/>
        <v>*</v>
      </c>
      <c r="U75" t="str">
        <f t="shared" si="5"/>
        <v/>
      </c>
      <c r="V75" t="str">
        <f t="shared" si="6"/>
        <v>^</v>
      </c>
      <c r="W75" t="str">
        <f t="shared" si="7"/>
        <v/>
      </c>
    </row>
    <row r="76" spans="1:23" x14ac:dyDescent="0.25">
      <c r="A76">
        <v>75</v>
      </c>
      <c r="B76" t="s">
        <v>177</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178</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179</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180</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187</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198</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209</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220</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231</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233</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234</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235</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181</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182</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183</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184</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185</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186</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188</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189</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190</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191</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192</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193</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194</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195</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196</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197</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199</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200</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201</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202</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203</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204</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205</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206</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207</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208</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210</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211</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212</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213</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214</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215</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216</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217</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218</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219</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221</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222</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223</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224</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225</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226</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227</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228</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229</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230</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232</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236</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237</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238</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239</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240</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241</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242</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243</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244</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245</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246</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247</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248</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249</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250</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251</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252</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253</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254</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255</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256</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257</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258</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259</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260</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261</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262</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263</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264</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265</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266</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267</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268</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269</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270</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271</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272</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273</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274</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275</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276</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277</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278</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279</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280</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281</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282</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283</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284</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285</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286</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287</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288</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289</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290</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291</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292</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293</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294</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295</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296</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297</v>
      </c>
      <c r="C196">
        <v>-12.8647476057017</v>
      </c>
      <c r="D196">
        <v>1965.3028368507401</v>
      </c>
      <c r="E196">
        <v>-6.5459365164895304E-3</v>
      </c>
      <c r="F196">
        <v>0.99477713561685799</v>
      </c>
      <c r="G196" t="s">
        <v>173</v>
      </c>
      <c r="H196" t="s">
        <v>173</v>
      </c>
      <c r="I196" t="s">
        <v>173</v>
      </c>
      <c r="J196" t="s">
        <v>173</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298</v>
      </c>
      <c r="C197">
        <v>-12.8647476057017</v>
      </c>
      <c r="D197">
        <v>1965.3028368507401</v>
      </c>
      <c r="E197">
        <v>-6.5459365164895304E-3</v>
      </c>
      <c r="F197">
        <v>0.99477713561685799</v>
      </c>
      <c r="G197" t="s">
        <v>173</v>
      </c>
      <c r="H197" t="s">
        <v>173</v>
      </c>
      <c r="I197" t="s">
        <v>173</v>
      </c>
      <c r="J197" t="s">
        <v>173</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299</v>
      </c>
      <c r="C198">
        <v>-12.8647476057017</v>
      </c>
      <c r="D198">
        <v>1965.30283685073</v>
      </c>
      <c r="E198">
        <v>-6.54593651648954E-3</v>
      </c>
      <c r="F198">
        <v>0.99477713561685799</v>
      </c>
      <c r="G198" t="s">
        <v>173</v>
      </c>
      <c r="H198" t="s">
        <v>173</v>
      </c>
      <c r="I198" t="s">
        <v>173</v>
      </c>
      <c r="J198" t="s">
        <v>173</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300</v>
      </c>
      <c r="C199">
        <v>-12.8647476057017</v>
      </c>
      <c r="D199">
        <v>1965.3028368507501</v>
      </c>
      <c r="E199">
        <v>-6.5459365164895001E-3</v>
      </c>
      <c r="F199">
        <v>0.99477713561685799</v>
      </c>
      <c r="G199" t="s">
        <v>173</v>
      </c>
      <c r="H199" t="s">
        <v>173</v>
      </c>
      <c r="I199" t="s">
        <v>173</v>
      </c>
      <c r="J199" t="s">
        <v>173</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301</v>
      </c>
      <c r="C200">
        <v>-12.8647476057017</v>
      </c>
      <c r="D200">
        <v>1965.30283685073</v>
      </c>
      <c r="E200">
        <v>-6.5459365164895599E-3</v>
      </c>
      <c r="F200">
        <v>0.99477713561685799</v>
      </c>
      <c r="G200" t="s">
        <v>173</v>
      </c>
      <c r="H200" t="s">
        <v>173</v>
      </c>
      <c r="I200" t="s">
        <v>173</v>
      </c>
      <c r="J200" t="s">
        <v>173</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302</v>
      </c>
      <c r="C201">
        <v>3.5938656871268502</v>
      </c>
      <c r="D201">
        <v>1.1732281733341301</v>
      </c>
      <c r="E201">
        <v>3.0632282524495298</v>
      </c>
      <c r="F201">
        <v>2.1896297581867901E-3</v>
      </c>
      <c r="G201" t="s">
        <v>173</v>
      </c>
      <c r="H201" t="s">
        <v>173</v>
      </c>
      <c r="I201" t="s">
        <v>173</v>
      </c>
      <c r="J201" t="s">
        <v>173</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303</v>
      </c>
      <c r="C202">
        <v>-12.8622575606146</v>
      </c>
      <c r="D202">
        <v>2271.3382036765702</v>
      </c>
      <c r="E202">
        <v>-5.6628544088215297E-3</v>
      </c>
      <c r="F202">
        <v>0.99548172004577995</v>
      </c>
      <c r="G202" t="s">
        <v>173</v>
      </c>
      <c r="H202" t="s">
        <v>173</v>
      </c>
      <c r="I202" t="s">
        <v>173</v>
      </c>
      <c r="J202" t="s">
        <v>173</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304</v>
      </c>
      <c r="C203">
        <v>-12.8622575606146</v>
      </c>
      <c r="D203">
        <v>2271.3382036765702</v>
      </c>
      <c r="E203">
        <v>-5.6628544088215297E-3</v>
      </c>
      <c r="F203">
        <v>0.99548172004577995</v>
      </c>
      <c r="G203" t="s">
        <v>173</v>
      </c>
      <c r="H203" t="s">
        <v>173</v>
      </c>
      <c r="I203" t="s">
        <v>173</v>
      </c>
      <c r="J203" t="s">
        <v>173</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305</v>
      </c>
      <c r="C204">
        <v>-12.8622575606146</v>
      </c>
      <c r="D204">
        <v>2271.3382036765502</v>
      </c>
      <c r="E204">
        <v>-5.6628544088215601E-3</v>
      </c>
      <c r="F204">
        <v>0.99548172004577995</v>
      </c>
      <c r="G204" t="s">
        <v>173</v>
      </c>
      <c r="H204" t="s">
        <v>173</v>
      </c>
      <c r="I204" t="s">
        <v>173</v>
      </c>
      <c r="J204" t="s">
        <v>173</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306</v>
      </c>
      <c r="C205">
        <v>-12.8622575606146</v>
      </c>
      <c r="D205">
        <v>2271.3382036765702</v>
      </c>
      <c r="E205">
        <v>-5.6628544088215202E-3</v>
      </c>
      <c r="F205">
        <v>0.99548172004577995</v>
      </c>
      <c r="G205" t="s">
        <v>173</v>
      </c>
      <c r="H205" t="s">
        <v>173</v>
      </c>
      <c r="I205" t="s">
        <v>173</v>
      </c>
      <c r="J205" t="s">
        <v>173</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307</v>
      </c>
      <c r="C206">
        <v>-12.8622575606146</v>
      </c>
      <c r="D206">
        <v>2271.3382036765602</v>
      </c>
      <c r="E206">
        <v>-5.6628544088215297E-3</v>
      </c>
      <c r="F206">
        <v>0.99548172004577995</v>
      </c>
      <c r="G206" t="s">
        <v>173</v>
      </c>
      <c r="H206" t="s">
        <v>173</v>
      </c>
      <c r="I206" t="s">
        <v>173</v>
      </c>
      <c r="J206" t="s">
        <v>173</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308</v>
      </c>
      <c r="C207">
        <v>-12.8622575606146</v>
      </c>
      <c r="D207">
        <v>2271.3382036765702</v>
      </c>
      <c r="E207">
        <v>-5.6628544088215297E-3</v>
      </c>
      <c r="F207">
        <v>0.99548172004577995</v>
      </c>
      <c r="G207" t="s">
        <v>173</v>
      </c>
      <c r="H207" t="s">
        <v>173</v>
      </c>
      <c r="I207" t="s">
        <v>173</v>
      </c>
      <c r="J207" t="s">
        <v>173</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309</v>
      </c>
      <c r="C208">
        <v>-12.8622575606146</v>
      </c>
      <c r="D208">
        <v>2271.3382036765602</v>
      </c>
      <c r="E208">
        <v>-5.6628544088215297E-3</v>
      </c>
      <c r="F208">
        <v>0.99548172004577995</v>
      </c>
      <c r="G208" t="s">
        <v>173</v>
      </c>
      <c r="H208" t="s">
        <v>173</v>
      </c>
      <c r="I208" t="s">
        <v>173</v>
      </c>
      <c r="J208" t="s">
        <v>173</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310</v>
      </c>
      <c r="C209">
        <v>-12.8622575606146</v>
      </c>
      <c r="D209">
        <v>2271.3382036765402</v>
      </c>
      <c r="E209">
        <v>-5.66285440882158E-3</v>
      </c>
      <c r="F209">
        <v>0.99548172004577995</v>
      </c>
      <c r="G209" t="s">
        <v>173</v>
      </c>
      <c r="H209" t="s">
        <v>173</v>
      </c>
      <c r="I209" t="s">
        <v>173</v>
      </c>
      <c r="J209" t="s">
        <v>173</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311</v>
      </c>
      <c r="C210">
        <v>-12.8622575606146</v>
      </c>
      <c r="D210">
        <v>2271.3382036765602</v>
      </c>
      <c r="E210">
        <v>-5.6628544088215297E-3</v>
      </c>
      <c r="F210">
        <v>0.99548172004577995</v>
      </c>
      <c r="G210" t="s">
        <v>173</v>
      </c>
      <c r="H210" t="s">
        <v>173</v>
      </c>
      <c r="I210" t="s">
        <v>173</v>
      </c>
      <c r="J210" t="s">
        <v>173</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312</v>
      </c>
      <c r="C211">
        <v>-12.8622575606146</v>
      </c>
      <c r="D211">
        <v>2271.3382036765602</v>
      </c>
      <c r="E211">
        <v>-5.6628544088215297E-3</v>
      </c>
      <c r="F211">
        <v>0.99548172004577995</v>
      </c>
      <c r="G211" t="s">
        <v>173</v>
      </c>
      <c r="H211" t="s">
        <v>173</v>
      </c>
      <c r="I211" t="s">
        <v>173</v>
      </c>
      <c r="J211" t="s">
        <v>173</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313</v>
      </c>
      <c r="C212">
        <v>-12.8622575606146</v>
      </c>
      <c r="D212">
        <v>2271.3382036765602</v>
      </c>
      <c r="E212">
        <v>-5.6628544088215497E-3</v>
      </c>
      <c r="F212">
        <v>0.99548172004577995</v>
      </c>
      <c r="G212" t="s">
        <v>173</v>
      </c>
      <c r="H212" t="s">
        <v>173</v>
      </c>
      <c r="I212" t="s">
        <v>173</v>
      </c>
      <c r="J212" t="s">
        <v>173</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314</v>
      </c>
      <c r="C213">
        <v>-12.8622575606146</v>
      </c>
      <c r="D213">
        <v>2271.3382036765502</v>
      </c>
      <c r="E213">
        <v>-5.6628544088215601E-3</v>
      </c>
      <c r="F213">
        <v>0.99548172004577995</v>
      </c>
      <c r="G213" t="s">
        <v>173</v>
      </c>
      <c r="H213" t="s">
        <v>173</v>
      </c>
      <c r="I213" t="s">
        <v>173</v>
      </c>
      <c r="J213" t="s">
        <v>173</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315</v>
      </c>
      <c r="C214">
        <v>-12.8622575606146</v>
      </c>
      <c r="D214">
        <v>2271.3382036765702</v>
      </c>
      <c r="E214">
        <v>-5.6628544088215202E-3</v>
      </c>
      <c r="F214">
        <v>0.99548172004577995</v>
      </c>
      <c r="G214" t="s">
        <v>173</v>
      </c>
      <c r="H214" t="s">
        <v>173</v>
      </c>
      <c r="I214" t="s">
        <v>173</v>
      </c>
      <c r="J214" t="s">
        <v>173</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316</v>
      </c>
      <c r="C215">
        <v>-12.8622575606146</v>
      </c>
      <c r="D215">
        <v>2271.3382036765502</v>
      </c>
      <c r="E215">
        <v>-5.6628544088215601E-3</v>
      </c>
      <c r="F215">
        <v>0.99548172004577995</v>
      </c>
      <c r="G215" t="s">
        <v>173</v>
      </c>
      <c r="H215" t="s">
        <v>173</v>
      </c>
      <c r="I215" t="s">
        <v>173</v>
      </c>
      <c r="J215" t="s">
        <v>173</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317</v>
      </c>
      <c r="C216">
        <v>-12.8622575606146</v>
      </c>
      <c r="D216">
        <v>2271.3382036765502</v>
      </c>
      <c r="E216">
        <v>-5.6628544088215497E-3</v>
      </c>
      <c r="F216">
        <v>0.99548172004577995</v>
      </c>
      <c r="G216" t="s">
        <v>173</v>
      </c>
      <c r="H216" t="s">
        <v>173</v>
      </c>
      <c r="I216" t="s">
        <v>173</v>
      </c>
      <c r="J216" t="s">
        <v>173</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318</v>
      </c>
      <c r="C217">
        <v>-12.8622575606146</v>
      </c>
      <c r="D217">
        <v>2271.3382036765502</v>
      </c>
      <c r="E217">
        <v>-5.6628544088215497E-3</v>
      </c>
      <c r="F217">
        <v>0.99548172004577995</v>
      </c>
      <c r="G217" t="s">
        <v>173</v>
      </c>
      <c r="H217" t="s">
        <v>173</v>
      </c>
      <c r="I217" t="s">
        <v>173</v>
      </c>
      <c r="J217" t="s">
        <v>173</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319</v>
      </c>
      <c r="C218">
        <v>-12.8622575606146</v>
      </c>
      <c r="D218">
        <v>2271.3382036765702</v>
      </c>
      <c r="E218">
        <v>-5.6628544088215202E-3</v>
      </c>
      <c r="F218">
        <v>0.99548172004577995</v>
      </c>
      <c r="G218" t="s">
        <v>173</v>
      </c>
      <c r="H218" t="s">
        <v>173</v>
      </c>
      <c r="I218" t="s">
        <v>173</v>
      </c>
      <c r="J218" t="s">
        <v>173</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320</v>
      </c>
      <c r="C219">
        <v>-12.8622575606146</v>
      </c>
      <c r="D219">
        <v>2271.3382036765702</v>
      </c>
      <c r="E219">
        <v>-5.6628544088215202E-3</v>
      </c>
      <c r="F219">
        <v>0.99548172004577995</v>
      </c>
      <c r="G219" t="s">
        <v>173</v>
      </c>
      <c r="H219" t="s">
        <v>173</v>
      </c>
      <c r="I219" t="s">
        <v>173</v>
      </c>
      <c r="J219" t="s">
        <v>173</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321</v>
      </c>
      <c r="C220">
        <v>-12.8622575606146</v>
      </c>
      <c r="D220">
        <v>2271.3382036765502</v>
      </c>
      <c r="E220">
        <v>-5.6628544088215601E-3</v>
      </c>
      <c r="F220">
        <v>0.99548172004577995</v>
      </c>
      <c r="G220" t="s">
        <v>173</v>
      </c>
      <c r="H220" t="s">
        <v>173</v>
      </c>
      <c r="I220" t="s">
        <v>173</v>
      </c>
      <c r="J220" t="s">
        <v>173</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322</v>
      </c>
      <c r="C221">
        <v>-12.8622575606146</v>
      </c>
      <c r="D221">
        <v>2271.3382036765402</v>
      </c>
      <c r="E221">
        <v>-5.66285440882158E-3</v>
      </c>
      <c r="F221">
        <v>0.99548172004577995</v>
      </c>
      <c r="G221" t="s">
        <v>173</v>
      </c>
      <c r="H221" t="s">
        <v>173</v>
      </c>
      <c r="I221" t="s">
        <v>173</v>
      </c>
      <c r="J221" t="s">
        <v>173</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323</v>
      </c>
      <c r="C222">
        <v>-12.8622575606146</v>
      </c>
      <c r="D222">
        <v>2271.3382036765602</v>
      </c>
      <c r="E222">
        <v>-5.6628544088215401E-3</v>
      </c>
      <c r="F222">
        <v>0.99548172004577995</v>
      </c>
      <c r="G222" t="s">
        <v>173</v>
      </c>
      <c r="H222" t="s">
        <v>173</v>
      </c>
      <c r="I222" t="s">
        <v>173</v>
      </c>
      <c r="J222" t="s">
        <v>173</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324</v>
      </c>
      <c r="C223">
        <v>4.0067697353185299</v>
      </c>
      <c r="D223">
        <v>1.24704494067828</v>
      </c>
      <c r="E223">
        <v>3.2130114999217199</v>
      </c>
      <c r="F223">
        <v>1.3135103017655799E-3</v>
      </c>
      <c r="G223" t="s">
        <v>173</v>
      </c>
      <c r="H223" t="s">
        <v>173</v>
      </c>
      <c r="I223" t="s">
        <v>173</v>
      </c>
      <c r="J223" t="s">
        <v>173</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325</v>
      </c>
      <c r="C224">
        <v>-12.761566584026401</v>
      </c>
      <c r="D224">
        <v>2797.35181179662</v>
      </c>
      <c r="E224">
        <v>-4.5620170227463203E-3</v>
      </c>
      <c r="F224">
        <v>0.99636004967720904</v>
      </c>
      <c r="G224" t="s">
        <v>173</v>
      </c>
      <c r="H224" t="s">
        <v>173</v>
      </c>
      <c r="I224" t="s">
        <v>173</v>
      </c>
      <c r="J224" t="s">
        <v>173</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326</v>
      </c>
      <c r="C225">
        <v>-12.761566584026401</v>
      </c>
      <c r="D225">
        <v>2797.35181179662</v>
      </c>
      <c r="E225">
        <v>-4.5620170227463203E-3</v>
      </c>
      <c r="F225">
        <v>0.99636004967720904</v>
      </c>
      <c r="G225" t="s">
        <v>173</v>
      </c>
      <c r="H225" t="s">
        <v>173</v>
      </c>
      <c r="I225" t="s">
        <v>173</v>
      </c>
      <c r="J225" t="s">
        <v>173</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327</v>
      </c>
      <c r="C226">
        <v>-12.761566584026401</v>
      </c>
      <c r="D226">
        <v>2797.35181179663</v>
      </c>
      <c r="E226">
        <v>-4.5620170227463003E-3</v>
      </c>
      <c r="F226">
        <v>0.99636004967720904</v>
      </c>
      <c r="G226" t="s">
        <v>173</v>
      </c>
      <c r="H226" t="s">
        <v>173</v>
      </c>
      <c r="I226" t="s">
        <v>173</v>
      </c>
      <c r="J226" t="s">
        <v>173</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328</v>
      </c>
      <c r="C227">
        <v>-12.761566584026401</v>
      </c>
      <c r="D227">
        <v>2797.35181179663</v>
      </c>
      <c r="E227">
        <v>-4.5620170227463003E-3</v>
      </c>
      <c r="F227">
        <v>0.99636004967720904</v>
      </c>
      <c r="G227" t="s">
        <v>173</v>
      </c>
      <c r="H227" t="s">
        <v>173</v>
      </c>
      <c r="I227" t="s">
        <v>173</v>
      </c>
      <c r="J227" t="s">
        <v>173</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329</v>
      </c>
      <c r="C228">
        <v>-12.761566584026401</v>
      </c>
      <c r="D228">
        <v>2797.35181179657</v>
      </c>
      <c r="E228">
        <v>-4.5620170227463801E-3</v>
      </c>
      <c r="F228">
        <v>0.99636004967720904</v>
      </c>
      <c r="G228" t="s">
        <v>173</v>
      </c>
      <c r="H228" t="s">
        <v>173</v>
      </c>
      <c r="I228" t="s">
        <v>173</v>
      </c>
      <c r="J228" t="s">
        <v>173</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330</v>
      </c>
      <c r="C229">
        <v>-12.761566584026401</v>
      </c>
      <c r="D229">
        <v>2797.35181179662</v>
      </c>
      <c r="E229">
        <v>-4.5620170227463099E-3</v>
      </c>
      <c r="F229">
        <v>0.99636004967720904</v>
      </c>
      <c r="G229" t="s">
        <v>173</v>
      </c>
      <c r="H229" t="s">
        <v>173</v>
      </c>
      <c r="I229" t="s">
        <v>173</v>
      </c>
      <c r="J229" t="s">
        <v>173</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331</v>
      </c>
      <c r="C230">
        <v>-12.761566584026401</v>
      </c>
      <c r="D230">
        <v>2797.35181179663</v>
      </c>
      <c r="E230">
        <v>-4.5620170227463003E-3</v>
      </c>
      <c r="F230">
        <v>0.99636004967720904</v>
      </c>
      <c r="G230" t="s">
        <v>173</v>
      </c>
      <c r="H230" t="s">
        <v>173</v>
      </c>
      <c r="I230" t="s">
        <v>173</v>
      </c>
      <c r="J230" t="s">
        <v>173</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332</v>
      </c>
      <c r="C231">
        <v>-12.761566584026401</v>
      </c>
      <c r="D231">
        <v>2797.35181179662</v>
      </c>
      <c r="E231">
        <v>-4.5620170227463099E-3</v>
      </c>
      <c r="F231">
        <v>0.99636004967720904</v>
      </c>
      <c r="G231" t="s">
        <v>173</v>
      </c>
      <c r="H231" t="s">
        <v>173</v>
      </c>
      <c r="I231" t="s">
        <v>173</v>
      </c>
      <c r="J231" t="s">
        <v>173</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333</v>
      </c>
      <c r="C232">
        <v>-12.761566584026401</v>
      </c>
      <c r="D232">
        <v>2797.35181179663</v>
      </c>
      <c r="E232">
        <v>-4.5620170227463003E-3</v>
      </c>
      <c r="F232">
        <v>0.99636004967720904</v>
      </c>
      <c r="G232" t="s">
        <v>173</v>
      </c>
      <c r="H232" t="s">
        <v>173</v>
      </c>
      <c r="I232" t="s">
        <v>173</v>
      </c>
      <c r="J232" t="s">
        <v>173</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334</v>
      </c>
      <c r="C233">
        <v>-12.761566584026401</v>
      </c>
      <c r="D233">
        <v>2797.35181179663</v>
      </c>
      <c r="E233">
        <v>-4.5620170227463003E-3</v>
      </c>
      <c r="F233">
        <v>0.99636004967720904</v>
      </c>
      <c r="G233" t="s">
        <v>173</v>
      </c>
      <c r="H233" t="s">
        <v>173</v>
      </c>
      <c r="I233" t="s">
        <v>173</v>
      </c>
      <c r="J233" t="s">
        <v>173</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335</v>
      </c>
      <c r="C234">
        <v>-12.761566584026401</v>
      </c>
      <c r="D234">
        <v>2797.35181179663</v>
      </c>
      <c r="E234">
        <v>-4.5620170227463003E-3</v>
      </c>
      <c r="F234">
        <v>0.99636004967720904</v>
      </c>
      <c r="G234" t="s">
        <v>173</v>
      </c>
      <c r="H234" t="s">
        <v>173</v>
      </c>
      <c r="I234" t="s">
        <v>173</v>
      </c>
      <c r="J234" t="s">
        <v>173</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336</v>
      </c>
      <c r="C235">
        <v>-12.761566584026401</v>
      </c>
      <c r="D235">
        <v>2797.35181179662</v>
      </c>
      <c r="E235">
        <v>-4.5620170227463099E-3</v>
      </c>
      <c r="F235">
        <v>0.99636004967720904</v>
      </c>
      <c r="G235" t="s">
        <v>173</v>
      </c>
      <c r="H235" t="s">
        <v>173</v>
      </c>
      <c r="I235" t="s">
        <v>173</v>
      </c>
      <c r="J235" t="s">
        <v>173</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337</v>
      </c>
      <c r="C236">
        <v>-12.761566584026401</v>
      </c>
      <c r="D236">
        <v>2797.35181179661</v>
      </c>
      <c r="E236">
        <v>-4.5620170227463298E-3</v>
      </c>
      <c r="F236">
        <v>0.99636004967720904</v>
      </c>
      <c r="G236" t="s">
        <v>173</v>
      </c>
      <c r="H236" t="s">
        <v>173</v>
      </c>
      <c r="I236" t="s">
        <v>173</v>
      </c>
      <c r="J236" t="s">
        <v>173</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338</v>
      </c>
      <c r="C237">
        <v>-12.761566584026401</v>
      </c>
      <c r="D237">
        <v>2797.35181179663</v>
      </c>
      <c r="E237">
        <v>-4.5620170227463003E-3</v>
      </c>
      <c r="F237">
        <v>0.99636004967720904</v>
      </c>
      <c r="G237" t="s">
        <v>173</v>
      </c>
      <c r="H237" t="s">
        <v>173</v>
      </c>
      <c r="I237" t="s">
        <v>173</v>
      </c>
      <c r="J237" t="s">
        <v>173</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339</v>
      </c>
      <c r="C238">
        <v>-12.761566584026401</v>
      </c>
      <c r="D238">
        <v>2797.35181179659</v>
      </c>
      <c r="E238">
        <v>-4.5620170227463602E-3</v>
      </c>
      <c r="F238">
        <v>0.99636004967720904</v>
      </c>
      <c r="G238" t="s">
        <v>173</v>
      </c>
      <c r="H238" t="s">
        <v>173</v>
      </c>
      <c r="I238" t="s">
        <v>173</v>
      </c>
      <c r="J238" t="s">
        <v>173</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340</v>
      </c>
      <c r="C239">
        <v>-12.761566584026401</v>
      </c>
      <c r="D239">
        <v>2797.35181179664</v>
      </c>
      <c r="E239">
        <v>-4.5620170227462899E-3</v>
      </c>
      <c r="F239">
        <v>0.99636004967720904</v>
      </c>
      <c r="G239" t="s">
        <v>173</v>
      </c>
      <c r="H239" t="s">
        <v>173</v>
      </c>
      <c r="I239" t="s">
        <v>173</v>
      </c>
      <c r="J239" t="s">
        <v>173</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341</v>
      </c>
      <c r="C240">
        <v>-12.761566584026401</v>
      </c>
      <c r="D240">
        <v>2797.3518117966</v>
      </c>
      <c r="E240">
        <v>-4.5620170227463498E-3</v>
      </c>
      <c r="F240">
        <v>0.99636004967720904</v>
      </c>
      <c r="G240" t="s">
        <v>173</v>
      </c>
      <c r="H240" t="s">
        <v>173</v>
      </c>
      <c r="I240" t="s">
        <v>173</v>
      </c>
      <c r="J240" t="s">
        <v>173</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342</v>
      </c>
      <c r="C241">
        <v>-12.761566584026401</v>
      </c>
      <c r="D241">
        <v>2797.35181179662</v>
      </c>
      <c r="E241">
        <v>-4.5620170227463203E-3</v>
      </c>
      <c r="F241">
        <v>0.99636004967720904</v>
      </c>
      <c r="G241" t="s">
        <v>173</v>
      </c>
      <c r="H241" t="s">
        <v>173</v>
      </c>
      <c r="I241" t="s">
        <v>173</v>
      </c>
      <c r="J241" t="s">
        <v>173</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343</v>
      </c>
      <c r="C242">
        <v>-12.761566584026401</v>
      </c>
      <c r="D242">
        <v>2797.3518117966501</v>
      </c>
      <c r="E242">
        <v>-4.5620170227462804E-3</v>
      </c>
      <c r="F242">
        <v>0.99636004967720904</v>
      </c>
      <c r="G242" t="s">
        <v>173</v>
      </c>
      <c r="H242" t="s">
        <v>173</v>
      </c>
      <c r="I242" t="s">
        <v>173</v>
      </c>
      <c r="J242" t="s">
        <v>173</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344</v>
      </c>
      <c r="C243">
        <v>-12.761566584026401</v>
      </c>
      <c r="D243">
        <v>2797.3518117966</v>
      </c>
      <c r="E243">
        <v>-4.5620170227463402E-3</v>
      </c>
      <c r="F243">
        <v>0.99636004967720904</v>
      </c>
      <c r="G243" t="s">
        <v>173</v>
      </c>
      <c r="H243" t="s">
        <v>173</v>
      </c>
      <c r="I243" t="s">
        <v>173</v>
      </c>
      <c r="J243" t="s">
        <v>173</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345</v>
      </c>
      <c r="C244">
        <v>-12.761566584026401</v>
      </c>
      <c r="D244">
        <v>2797.35181179661</v>
      </c>
      <c r="E244">
        <v>-4.5620170227463298E-3</v>
      </c>
      <c r="F244">
        <v>0.99636004967720904</v>
      </c>
      <c r="G244" t="s">
        <v>173</v>
      </c>
      <c r="H244" t="s">
        <v>173</v>
      </c>
      <c r="I244" t="s">
        <v>173</v>
      </c>
      <c r="J244" t="s">
        <v>173</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346</v>
      </c>
      <c r="C245">
        <v>-12.761566584026401</v>
      </c>
      <c r="D245">
        <v>2797.35181179663</v>
      </c>
      <c r="E245">
        <v>-4.5620170227463003E-3</v>
      </c>
      <c r="F245">
        <v>0.99636004967720904</v>
      </c>
      <c r="G245" t="s">
        <v>173</v>
      </c>
      <c r="H245" t="s">
        <v>173</v>
      </c>
      <c r="I245" t="s">
        <v>173</v>
      </c>
      <c r="J245" t="s">
        <v>173</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347</v>
      </c>
      <c r="C246">
        <v>-12.761566584026401</v>
      </c>
      <c r="D246">
        <v>2797.35181179662</v>
      </c>
      <c r="E246">
        <v>-4.5620170227463099E-3</v>
      </c>
      <c r="F246">
        <v>0.99636004967720904</v>
      </c>
      <c r="G246" t="s">
        <v>173</v>
      </c>
      <c r="H246" t="s">
        <v>173</v>
      </c>
      <c r="I246" t="s">
        <v>173</v>
      </c>
      <c r="J246" t="s">
        <v>173</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348</v>
      </c>
      <c r="C247">
        <v>-12.761566584026401</v>
      </c>
      <c r="D247">
        <v>2797.35181179663</v>
      </c>
      <c r="E247">
        <v>-4.5620170227463003E-3</v>
      </c>
      <c r="F247">
        <v>0.99636004967720904</v>
      </c>
      <c r="G247" t="s">
        <v>173</v>
      </c>
      <c r="H247" t="s">
        <v>173</v>
      </c>
      <c r="I247" t="s">
        <v>173</v>
      </c>
      <c r="J247" t="s">
        <v>173</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349</v>
      </c>
      <c r="C248">
        <v>-12.761566584026401</v>
      </c>
      <c r="D248">
        <v>2797.35181179658</v>
      </c>
      <c r="E248">
        <v>-4.5620170227463697E-3</v>
      </c>
      <c r="F248">
        <v>0.99636004967720904</v>
      </c>
      <c r="G248" t="s">
        <v>173</v>
      </c>
      <c r="H248" t="s">
        <v>173</v>
      </c>
      <c r="I248" t="s">
        <v>173</v>
      </c>
      <c r="J248" t="s">
        <v>173</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350</v>
      </c>
      <c r="C249">
        <v>-12.761566584026401</v>
      </c>
      <c r="D249">
        <v>2797.35181179663</v>
      </c>
      <c r="E249">
        <v>-4.5620170227463003E-3</v>
      </c>
      <c r="F249">
        <v>0.99636004967720904</v>
      </c>
      <c r="G249" t="s">
        <v>173</v>
      </c>
      <c r="H249" t="s">
        <v>173</v>
      </c>
      <c r="I249" t="s">
        <v>173</v>
      </c>
      <c r="J249" t="s">
        <v>173</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351</v>
      </c>
      <c r="C250">
        <v>-12.761566584026401</v>
      </c>
      <c r="D250">
        <v>2797.35181179664</v>
      </c>
      <c r="E250">
        <v>-4.5620170227462899E-3</v>
      </c>
      <c r="F250">
        <v>0.99636004967720904</v>
      </c>
      <c r="G250" t="s">
        <v>173</v>
      </c>
      <c r="H250" t="s">
        <v>173</v>
      </c>
      <c r="I250" t="s">
        <v>173</v>
      </c>
      <c r="J250" t="s">
        <v>173</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352</v>
      </c>
      <c r="C251">
        <v>-12.761566584026401</v>
      </c>
      <c r="D251">
        <v>2797.35181179663</v>
      </c>
      <c r="E251">
        <v>-4.5620170227463099E-3</v>
      </c>
      <c r="F251">
        <v>0.99636004967720904</v>
      </c>
      <c r="G251" t="s">
        <v>173</v>
      </c>
      <c r="H251" t="s">
        <v>173</v>
      </c>
      <c r="I251" t="s">
        <v>173</v>
      </c>
      <c r="J251" t="s">
        <v>173</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353</v>
      </c>
      <c r="C252">
        <v>-12.761566584026401</v>
      </c>
      <c r="D252">
        <v>2797.35181179664</v>
      </c>
      <c r="E252">
        <v>-4.5620170227462899E-3</v>
      </c>
      <c r="F252">
        <v>0.99636004967720904</v>
      </c>
      <c r="G252" t="s">
        <v>173</v>
      </c>
      <c r="H252" t="s">
        <v>173</v>
      </c>
      <c r="I252" t="s">
        <v>173</v>
      </c>
      <c r="J252" t="s">
        <v>173</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354</v>
      </c>
      <c r="C253">
        <v>-12.761566584026401</v>
      </c>
      <c r="D253">
        <v>2797.35181179662</v>
      </c>
      <c r="E253">
        <v>-4.5620170227463203E-3</v>
      </c>
      <c r="F253">
        <v>0.99636004967720904</v>
      </c>
      <c r="G253" t="s">
        <v>173</v>
      </c>
      <c r="H253" t="s">
        <v>173</v>
      </c>
      <c r="I253" t="s">
        <v>173</v>
      </c>
      <c r="J253" t="s">
        <v>173</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355</v>
      </c>
      <c r="C254">
        <v>4.80454735957544</v>
      </c>
      <c r="D254">
        <v>1.4386569998365399</v>
      </c>
      <c r="E254">
        <v>3.3396058686131198</v>
      </c>
      <c r="F254">
        <v>8.3897365843662599E-4</v>
      </c>
      <c r="G254" t="s">
        <v>173</v>
      </c>
      <c r="H254" t="s">
        <v>173</v>
      </c>
      <c r="I254" t="s">
        <v>173</v>
      </c>
      <c r="J254" t="s">
        <v>173</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356</v>
      </c>
      <c r="C255">
        <v>-12.746695082472399</v>
      </c>
      <c r="D255">
        <v>3956.1803435361498</v>
      </c>
      <c r="E255">
        <v>-3.2219701771934398E-3</v>
      </c>
      <c r="F255">
        <v>0.99742924418812595</v>
      </c>
      <c r="G255" t="s">
        <v>173</v>
      </c>
      <c r="H255" t="s">
        <v>173</v>
      </c>
      <c r="I255" t="s">
        <v>173</v>
      </c>
      <c r="J255" t="s">
        <v>173</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357</v>
      </c>
      <c r="C256">
        <v>-12.746695082472399</v>
      </c>
      <c r="D256">
        <v>3956.1803435361398</v>
      </c>
      <c r="E256">
        <v>-3.2219701771934498E-3</v>
      </c>
      <c r="F256">
        <v>0.99742924418812595</v>
      </c>
      <c r="G256" t="s">
        <v>173</v>
      </c>
      <c r="H256" t="s">
        <v>173</v>
      </c>
      <c r="I256" t="s">
        <v>173</v>
      </c>
      <c r="J256" t="s">
        <v>173</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358</v>
      </c>
      <c r="C257">
        <v>-12.746695082472399</v>
      </c>
      <c r="D257">
        <v>3956.1803435361599</v>
      </c>
      <c r="E257">
        <v>-3.2219701771934298E-3</v>
      </c>
      <c r="F257">
        <v>0.99742924418812595</v>
      </c>
      <c r="G257" t="s">
        <v>173</v>
      </c>
      <c r="H257" t="s">
        <v>173</v>
      </c>
      <c r="I257" t="s">
        <v>173</v>
      </c>
      <c r="J257" t="s">
        <v>173</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359</v>
      </c>
      <c r="C258">
        <v>-12.746695082472399</v>
      </c>
      <c r="D258">
        <v>3956.1803435361398</v>
      </c>
      <c r="E258">
        <v>-3.2219701771934498E-3</v>
      </c>
      <c r="F258">
        <v>0.99742924418812595</v>
      </c>
      <c r="G258" t="s">
        <v>173</v>
      </c>
      <c r="H258" t="s">
        <v>173</v>
      </c>
      <c r="I258" t="s">
        <v>173</v>
      </c>
      <c r="J258" t="s">
        <v>173</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360</v>
      </c>
      <c r="C259">
        <v>-12.746695082472399</v>
      </c>
      <c r="D259">
        <v>3956.1803435361398</v>
      </c>
      <c r="E259">
        <v>-3.2219701771934398E-3</v>
      </c>
      <c r="F259">
        <v>0.99742924418812595</v>
      </c>
      <c r="G259" t="s">
        <v>173</v>
      </c>
      <c r="H259" t="s">
        <v>173</v>
      </c>
      <c r="I259" t="s">
        <v>173</v>
      </c>
      <c r="J259" t="s">
        <v>173</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361</v>
      </c>
      <c r="C260">
        <v>-12.746695082472399</v>
      </c>
      <c r="D260">
        <v>3956.1803435361298</v>
      </c>
      <c r="E260">
        <v>-3.2219701771934602E-3</v>
      </c>
      <c r="F260">
        <v>0.99742924418812595</v>
      </c>
      <c r="G260" t="s">
        <v>173</v>
      </c>
      <c r="H260" t="s">
        <v>173</v>
      </c>
      <c r="I260" t="s">
        <v>173</v>
      </c>
      <c r="J260" t="s">
        <v>173</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362</v>
      </c>
      <c r="C261">
        <v>-12.746695082472399</v>
      </c>
      <c r="D261">
        <v>3956.1803435361498</v>
      </c>
      <c r="E261">
        <v>-3.2219701771934398E-3</v>
      </c>
      <c r="F261">
        <v>0.99742924418812595</v>
      </c>
      <c r="G261" t="s">
        <v>173</v>
      </c>
      <c r="H261" t="s">
        <v>173</v>
      </c>
      <c r="I261" t="s">
        <v>173</v>
      </c>
      <c r="J261" t="s">
        <v>173</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363</v>
      </c>
      <c r="C262">
        <v>-12.746695082472399</v>
      </c>
      <c r="D262">
        <v>3956.1803435361599</v>
      </c>
      <c r="E262">
        <v>-3.2219701771934298E-3</v>
      </c>
      <c r="F262">
        <v>0.99742924418812595</v>
      </c>
      <c r="G262" t="s">
        <v>173</v>
      </c>
      <c r="H262" t="s">
        <v>173</v>
      </c>
      <c r="I262" t="s">
        <v>173</v>
      </c>
      <c r="J262" t="s">
        <v>173</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364</v>
      </c>
      <c r="C263">
        <v>-12.746695082472399</v>
      </c>
      <c r="D263">
        <v>3956.1803435361599</v>
      </c>
      <c r="E263">
        <v>-3.2219701771934298E-3</v>
      </c>
      <c r="F263">
        <v>0.99742924418812595</v>
      </c>
      <c r="G263" t="s">
        <v>173</v>
      </c>
      <c r="H263" t="s">
        <v>173</v>
      </c>
      <c r="I263" t="s">
        <v>173</v>
      </c>
      <c r="J263" t="s">
        <v>173</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365</v>
      </c>
      <c r="C264">
        <v>-12.746695082472399</v>
      </c>
      <c r="D264">
        <v>3956.1803435361198</v>
      </c>
      <c r="E264">
        <v>-3.2219701771934602E-3</v>
      </c>
      <c r="F264">
        <v>0.99742924418812595</v>
      </c>
      <c r="G264" t="s">
        <v>173</v>
      </c>
      <c r="H264" t="s">
        <v>173</v>
      </c>
      <c r="I264" t="s">
        <v>173</v>
      </c>
      <c r="J264" t="s">
        <v>173</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366</v>
      </c>
      <c r="C265">
        <v>-12.746695082472399</v>
      </c>
      <c r="D265">
        <v>3956.1803435361498</v>
      </c>
      <c r="E265">
        <v>-3.2219701771934398E-3</v>
      </c>
      <c r="F265">
        <v>0.99742924418812595</v>
      </c>
      <c r="G265" t="s">
        <v>173</v>
      </c>
      <c r="H265" t="s">
        <v>173</v>
      </c>
      <c r="I265" t="s">
        <v>173</v>
      </c>
      <c r="J265" t="s">
        <v>173</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367</v>
      </c>
      <c r="C266">
        <v>-12.746695082472399</v>
      </c>
      <c r="D266">
        <v>3956.1803435361498</v>
      </c>
      <c r="E266">
        <v>-3.2219701771934398E-3</v>
      </c>
      <c r="F266">
        <v>0.99742924418812595</v>
      </c>
      <c r="G266" t="s">
        <v>173</v>
      </c>
      <c r="H266" t="s">
        <v>173</v>
      </c>
      <c r="I266" t="s">
        <v>173</v>
      </c>
      <c r="J266" t="s">
        <v>173</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368</v>
      </c>
      <c r="C267">
        <v>-12.746695082472399</v>
      </c>
      <c r="D267">
        <v>3956.1803435361498</v>
      </c>
      <c r="E267">
        <v>-3.2219701771934398E-3</v>
      </c>
      <c r="F267">
        <v>0.99742924418812595</v>
      </c>
      <c r="G267" t="s">
        <v>173</v>
      </c>
      <c r="H267" t="s">
        <v>173</v>
      </c>
      <c r="I267" t="s">
        <v>173</v>
      </c>
      <c r="J267" t="s">
        <v>173</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369</v>
      </c>
      <c r="C268">
        <v>-12.746695082472399</v>
      </c>
      <c r="D268">
        <v>3956.1803435361498</v>
      </c>
      <c r="E268">
        <v>-3.2219701771934398E-3</v>
      </c>
      <c r="F268">
        <v>0.99742924418812595</v>
      </c>
      <c r="G268" t="s">
        <v>173</v>
      </c>
      <c r="H268" t="s">
        <v>173</v>
      </c>
      <c r="I268" t="s">
        <v>173</v>
      </c>
      <c r="J268" t="s">
        <v>173</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370</v>
      </c>
      <c r="C269">
        <v>-12.746695082472399</v>
      </c>
      <c r="D269">
        <v>3956.1803435361198</v>
      </c>
      <c r="E269">
        <v>-3.2219701771934602E-3</v>
      </c>
      <c r="F269">
        <v>0.99742924418812595</v>
      </c>
      <c r="G269" t="s">
        <v>173</v>
      </c>
      <c r="H269" t="s">
        <v>173</v>
      </c>
      <c r="I269" t="s">
        <v>173</v>
      </c>
      <c r="J269" t="s">
        <v>173</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371</v>
      </c>
      <c r="C270">
        <v>-12.746695082472399</v>
      </c>
      <c r="D270">
        <v>3956.1803435361498</v>
      </c>
      <c r="E270">
        <v>-3.2219701771934398E-3</v>
      </c>
      <c r="F270">
        <v>0.99742924418812595</v>
      </c>
      <c r="G270" t="s">
        <v>173</v>
      </c>
      <c r="H270" t="s">
        <v>173</v>
      </c>
      <c r="I270" t="s">
        <v>173</v>
      </c>
      <c r="J270" t="s">
        <v>173</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372</v>
      </c>
      <c r="C271">
        <v>-12.746695082472399</v>
      </c>
      <c r="D271">
        <v>3956.1803435361398</v>
      </c>
      <c r="E271">
        <v>-3.2219701771934498E-3</v>
      </c>
      <c r="F271">
        <v>0.99742924418812595</v>
      </c>
      <c r="G271" t="s">
        <v>173</v>
      </c>
      <c r="H271" t="s">
        <v>173</v>
      </c>
      <c r="I271" t="s">
        <v>173</v>
      </c>
      <c r="J271" t="s">
        <v>173</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373</v>
      </c>
      <c r="C272">
        <v>-12.746695082472399</v>
      </c>
      <c r="D272">
        <v>3956.1803435361298</v>
      </c>
      <c r="E272">
        <v>-3.2219701771934498E-3</v>
      </c>
      <c r="F272">
        <v>0.99742924418812595</v>
      </c>
      <c r="G272" t="s">
        <v>173</v>
      </c>
      <c r="H272" t="s">
        <v>173</v>
      </c>
      <c r="I272" t="s">
        <v>173</v>
      </c>
      <c r="J272" t="s">
        <v>173</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374</v>
      </c>
      <c r="C273">
        <v>-12.746695082472399</v>
      </c>
      <c r="D273">
        <v>3956.1803435361198</v>
      </c>
      <c r="E273">
        <v>-3.2219701771934602E-3</v>
      </c>
      <c r="F273">
        <v>0.99742924418812595</v>
      </c>
      <c r="G273" t="s">
        <v>173</v>
      </c>
      <c r="H273" t="s">
        <v>173</v>
      </c>
      <c r="I273" t="s">
        <v>173</v>
      </c>
      <c r="J273" t="s">
        <v>173</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375</v>
      </c>
      <c r="C274">
        <v>-12.746695082472399</v>
      </c>
      <c r="D274">
        <v>3956.1803435361398</v>
      </c>
      <c r="E274">
        <v>-3.2219701771934498E-3</v>
      </c>
      <c r="F274">
        <v>0.99742924418812595</v>
      </c>
      <c r="G274" t="s">
        <v>173</v>
      </c>
      <c r="H274" t="s">
        <v>173</v>
      </c>
      <c r="I274" t="s">
        <v>173</v>
      </c>
      <c r="J274" t="s">
        <v>173</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376</v>
      </c>
      <c r="C275">
        <v>-12.746695082472399</v>
      </c>
      <c r="D275">
        <v>3956.1803435361498</v>
      </c>
      <c r="E275">
        <v>-3.2219701771934398E-3</v>
      </c>
      <c r="F275">
        <v>0.99742924418812595</v>
      </c>
      <c r="G275" t="s">
        <v>173</v>
      </c>
      <c r="H275" t="s">
        <v>173</v>
      </c>
      <c r="I275" t="s">
        <v>173</v>
      </c>
      <c r="J275" t="s">
        <v>173</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377</v>
      </c>
      <c r="C276">
        <v>-12.746695082472399</v>
      </c>
      <c r="D276">
        <v>3956.1803435361198</v>
      </c>
      <c r="E276">
        <v>-3.2219701771934602E-3</v>
      </c>
      <c r="F276">
        <v>0.99742924418812595</v>
      </c>
      <c r="G276" t="s">
        <v>173</v>
      </c>
      <c r="H276" t="s">
        <v>173</v>
      </c>
      <c r="I276" t="s">
        <v>173</v>
      </c>
      <c r="J276" t="s">
        <v>173</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378</v>
      </c>
      <c r="C277">
        <v>-12.746695082472399</v>
      </c>
      <c r="D277">
        <v>3956.1803435361398</v>
      </c>
      <c r="E277">
        <v>-3.2219701771934498E-3</v>
      </c>
      <c r="F277">
        <v>0.99742924418812595</v>
      </c>
      <c r="G277" t="s">
        <v>173</v>
      </c>
      <c r="H277" t="s">
        <v>173</v>
      </c>
      <c r="I277" t="s">
        <v>173</v>
      </c>
      <c r="J277" t="s">
        <v>173</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379</v>
      </c>
      <c r="C278">
        <v>-12.746695082472399</v>
      </c>
      <c r="D278">
        <v>3956.1803435361498</v>
      </c>
      <c r="E278">
        <v>-3.2219701771934398E-3</v>
      </c>
      <c r="F278">
        <v>0.99742924418812595</v>
      </c>
      <c r="G278" t="s">
        <v>173</v>
      </c>
      <c r="H278" t="s">
        <v>173</v>
      </c>
      <c r="I278" t="s">
        <v>173</v>
      </c>
      <c r="J278" t="s">
        <v>173</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380</v>
      </c>
      <c r="C279">
        <v>-12.746695082472399</v>
      </c>
      <c r="D279">
        <v>3956.1803435361298</v>
      </c>
      <c r="E279">
        <v>-3.2219701771934602E-3</v>
      </c>
      <c r="F279">
        <v>0.99742924418812595</v>
      </c>
      <c r="G279" t="s">
        <v>173</v>
      </c>
      <c r="H279" t="s">
        <v>173</v>
      </c>
      <c r="I279" t="s">
        <v>173</v>
      </c>
      <c r="J279" t="s">
        <v>173</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381</v>
      </c>
      <c r="C280">
        <v>-12.746695082472399</v>
      </c>
      <c r="D280">
        <v>3956.1803435361498</v>
      </c>
      <c r="E280">
        <v>-3.2219701771934398E-3</v>
      </c>
      <c r="F280">
        <v>0.99742924418812595</v>
      </c>
      <c r="G280" t="s">
        <v>173</v>
      </c>
      <c r="H280" t="s">
        <v>173</v>
      </c>
      <c r="I280" t="s">
        <v>173</v>
      </c>
      <c r="J280" t="s">
        <v>173</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382</v>
      </c>
      <c r="C281">
        <v>-12.746695082472399</v>
      </c>
      <c r="D281">
        <v>3956.1803435361498</v>
      </c>
      <c r="E281">
        <v>-3.2219701771934398E-3</v>
      </c>
      <c r="F281">
        <v>0.99742924418812595</v>
      </c>
      <c r="G281" t="s">
        <v>173</v>
      </c>
      <c r="H281" t="s">
        <v>173</v>
      </c>
      <c r="I281" t="s">
        <v>173</v>
      </c>
      <c r="J281" t="s">
        <v>173</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383</v>
      </c>
      <c r="C282">
        <v>-12.746695082472399</v>
      </c>
      <c r="D282">
        <v>3956.1803435361498</v>
      </c>
      <c r="E282">
        <v>-3.2219701771934398E-3</v>
      </c>
      <c r="F282">
        <v>0.99742924418812595</v>
      </c>
      <c r="G282" t="s">
        <v>173</v>
      </c>
      <c r="H282" t="s">
        <v>173</v>
      </c>
      <c r="I282" t="s">
        <v>173</v>
      </c>
      <c r="J282" t="s">
        <v>173</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384</v>
      </c>
      <c r="C283">
        <v>-12.746695082472399</v>
      </c>
      <c r="D283">
        <v>3956.1803435361498</v>
      </c>
      <c r="E283">
        <v>-3.2219701771934398E-3</v>
      </c>
      <c r="F283">
        <v>0.99742924418812595</v>
      </c>
      <c r="G283" t="s">
        <v>173</v>
      </c>
      <c r="H283" t="s">
        <v>173</v>
      </c>
      <c r="I283" t="s">
        <v>173</v>
      </c>
      <c r="J283" t="s">
        <v>173</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385</v>
      </c>
      <c r="C284">
        <v>-12.746695082472399</v>
      </c>
      <c r="D284">
        <v>3956.1803435361198</v>
      </c>
      <c r="E284">
        <v>-3.2219701771934602E-3</v>
      </c>
      <c r="F284">
        <v>0.99742924418812595</v>
      </c>
      <c r="G284" t="s">
        <v>173</v>
      </c>
      <c r="H284" t="s">
        <v>173</v>
      </c>
      <c r="I284" t="s">
        <v>173</v>
      </c>
      <c r="J284" t="s">
        <v>173</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386</v>
      </c>
      <c r="C285">
        <v>-12.7466950824723</v>
      </c>
      <c r="D285">
        <v>3956.1803435361098</v>
      </c>
      <c r="E285">
        <v>-3.2219701771934602E-3</v>
      </c>
      <c r="F285">
        <v>0.99742924418812595</v>
      </c>
      <c r="G285" t="s">
        <v>173</v>
      </c>
      <c r="H285" t="s">
        <v>173</v>
      </c>
      <c r="I285" t="s">
        <v>173</v>
      </c>
      <c r="J285" t="s">
        <v>173</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387</v>
      </c>
      <c r="C286">
        <v>-12.746695082472399</v>
      </c>
      <c r="D286">
        <v>3956.1803435361398</v>
      </c>
      <c r="E286">
        <v>-3.2219701771934498E-3</v>
      </c>
      <c r="F286">
        <v>0.99742924418812595</v>
      </c>
      <c r="G286" t="s">
        <v>173</v>
      </c>
      <c r="H286" t="s">
        <v>173</v>
      </c>
      <c r="I286" t="s">
        <v>173</v>
      </c>
      <c r="J286" t="s">
        <v>173</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388</v>
      </c>
      <c r="C287">
        <v>-12.746695082472399</v>
      </c>
      <c r="D287">
        <v>3956.1803435361398</v>
      </c>
      <c r="E287">
        <v>-3.2219701771934498E-3</v>
      </c>
      <c r="F287">
        <v>0.99742924418812595</v>
      </c>
      <c r="G287" t="s">
        <v>173</v>
      </c>
      <c r="H287" t="s">
        <v>173</v>
      </c>
      <c r="I287" t="s">
        <v>173</v>
      </c>
      <c r="J287" t="s">
        <v>173</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389</v>
      </c>
      <c r="C288">
        <v>-12.746695082472399</v>
      </c>
      <c r="D288">
        <v>3956.1803435361398</v>
      </c>
      <c r="E288">
        <v>-3.2219701771934498E-3</v>
      </c>
      <c r="F288">
        <v>0.99742924418812595</v>
      </c>
      <c r="G288" t="s">
        <v>173</v>
      </c>
      <c r="H288" t="s">
        <v>173</v>
      </c>
      <c r="I288" t="s">
        <v>173</v>
      </c>
      <c r="J288" t="s">
        <v>173</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390</v>
      </c>
      <c r="C289">
        <v>-12.746695082472399</v>
      </c>
      <c r="D289">
        <v>3956.1803435361198</v>
      </c>
      <c r="E289">
        <v>-3.2219701771934602E-3</v>
      </c>
      <c r="F289">
        <v>0.99742924418812595</v>
      </c>
      <c r="G289" t="s">
        <v>173</v>
      </c>
      <c r="H289" t="s">
        <v>173</v>
      </c>
      <c r="I289" t="s">
        <v>173</v>
      </c>
      <c r="J289" t="s">
        <v>173</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391</v>
      </c>
      <c r="C290">
        <v>-12.746695082472399</v>
      </c>
      <c r="D290">
        <v>3956.1803435361398</v>
      </c>
      <c r="E290">
        <v>-3.2219701771934498E-3</v>
      </c>
      <c r="F290">
        <v>0.99742924418812595</v>
      </c>
      <c r="G290" t="s">
        <v>173</v>
      </c>
      <c r="H290" t="s">
        <v>173</v>
      </c>
      <c r="I290" t="s">
        <v>173</v>
      </c>
      <c r="J290" t="s">
        <v>173</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392</v>
      </c>
      <c r="C291">
        <v>-12.746695082472399</v>
      </c>
      <c r="D291">
        <v>3956.1803435361298</v>
      </c>
      <c r="E291">
        <v>-3.2219701771934498E-3</v>
      </c>
      <c r="F291">
        <v>0.99742924418812595</v>
      </c>
      <c r="G291" t="s">
        <v>173</v>
      </c>
      <c r="H291" t="s">
        <v>173</v>
      </c>
      <c r="I291" t="s">
        <v>173</v>
      </c>
      <c r="J291" t="s">
        <v>173</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393</v>
      </c>
      <c r="C292">
        <v>-12.746695082472399</v>
      </c>
      <c r="D292">
        <v>3956.1803435361398</v>
      </c>
      <c r="E292">
        <v>-3.2219701771934498E-3</v>
      </c>
      <c r="F292">
        <v>0.99742924418812595</v>
      </c>
      <c r="G292" t="s">
        <v>173</v>
      </c>
      <c r="H292" t="s">
        <v>173</v>
      </c>
      <c r="I292" t="s">
        <v>173</v>
      </c>
      <c r="J292" t="s">
        <v>173</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394</v>
      </c>
      <c r="C293">
        <v>-12.746695082472399</v>
      </c>
      <c r="D293">
        <v>3956.1803435361398</v>
      </c>
      <c r="E293">
        <v>-3.2219701771934398E-3</v>
      </c>
      <c r="F293">
        <v>0.99742924418812595</v>
      </c>
      <c r="G293" t="s">
        <v>173</v>
      </c>
      <c r="H293" t="s">
        <v>173</v>
      </c>
      <c r="I293" t="s">
        <v>173</v>
      </c>
      <c r="J293" t="s">
        <v>173</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395</v>
      </c>
      <c r="C294">
        <v>-12.746695082472399</v>
      </c>
      <c r="D294">
        <v>3956.1803435361498</v>
      </c>
      <c r="E294">
        <v>-3.2219701771934398E-3</v>
      </c>
      <c r="F294">
        <v>0.99742924418812595</v>
      </c>
      <c r="G294" t="s">
        <v>173</v>
      </c>
      <c r="H294" t="s">
        <v>173</v>
      </c>
      <c r="I294" t="s">
        <v>173</v>
      </c>
      <c r="J294" t="s">
        <v>173</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396</v>
      </c>
      <c r="C295">
        <v>-12.746695082472399</v>
      </c>
      <c r="D295">
        <v>3956.1803435361599</v>
      </c>
      <c r="E295">
        <v>-3.2219701771934298E-3</v>
      </c>
      <c r="F295">
        <v>0.99742924418812595</v>
      </c>
      <c r="G295" t="s">
        <v>173</v>
      </c>
      <c r="H295" t="s">
        <v>173</v>
      </c>
      <c r="I295" t="s">
        <v>173</v>
      </c>
      <c r="J295" t="s">
        <v>173</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397</v>
      </c>
      <c r="C296">
        <v>-12.746695082472399</v>
      </c>
      <c r="D296">
        <v>3956.1803435361599</v>
      </c>
      <c r="E296">
        <v>-3.2219701771934398E-3</v>
      </c>
      <c r="F296">
        <v>0.99742924418812595</v>
      </c>
      <c r="G296" t="s">
        <v>173</v>
      </c>
      <c r="H296" t="s">
        <v>173</v>
      </c>
      <c r="I296" t="s">
        <v>173</v>
      </c>
      <c r="J296" t="s">
        <v>173</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398</v>
      </c>
      <c r="C297">
        <v>-12.746695082472399</v>
      </c>
      <c r="D297">
        <v>3956.1803435361599</v>
      </c>
      <c r="E297">
        <v>-3.2219701771934398E-3</v>
      </c>
      <c r="F297">
        <v>0.99742924418812595</v>
      </c>
      <c r="G297" t="s">
        <v>173</v>
      </c>
      <c r="H297" t="s">
        <v>173</v>
      </c>
      <c r="I297" t="s">
        <v>173</v>
      </c>
      <c r="J297" t="s">
        <v>173</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399</v>
      </c>
      <c r="C298">
        <v>-12.746695082472399</v>
      </c>
      <c r="D298">
        <v>3956.1803435361398</v>
      </c>
      <c r="E298">
        <v>-3.2219701771934498E-3</v>
      </c>
      <c r="F298">
        <v>0.99742924418812595</v>
      </c>
      <c r="G298" t="s">
        <v>173</v>
      </c>
      <c r="H298" t="s">
        <v>173</v>
      </c>
      <c r="I298" t="s">
        <v>173</v>
      </c>
      <c r="J298" t="s">
        <v>173</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400</v>
      </c>
      <c r="C299">
        <v>22.3854418909653</v>
      </c>
      <c r="D299">
        <v>3956.1803449588201</v>
      </c>
      <c r="E299">
        <v>5.6583471781032598E-3</v>
      </c>
      <c r="F299">
        <v>0.99548531623796599</v>
      </c>
      <c r="G299" t="s">
        <v>173</v>
      </c>
      <c r="H299" t="s">
        <v>173</v>
      </c>
      <c r="I299" t="s">
        <v>173</v>
      </c>
      <c r="J299" t="s">
        <v>173</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401</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402</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403</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404</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405</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406</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407</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408</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409</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410</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411</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412</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413</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414</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415</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416</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417</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418</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419</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420</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421</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422</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423</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424</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425</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426</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427</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428</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429</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430</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431</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432</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7"/>
  <sheetViews>
    <sheetView workbookViewId="0">
      <selection activeCell="A8" sqref="A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119</v>
      </c>
      <c r="G4" t="s">
        <v>11</v>
      </c>
    </row>
    <row r="7" spans="1:7" x14ac:dyDescent="0.25">
      <c r="A7">
        <v>15228</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3" t="s">
        <v>631</v>
      </c>
      <c r="C1" s="133"/>
      <c r="D1" s="133"/>
      <c r="E1" s="133"/>
      <c r="F1" s="133"/>
    </row>
    <row r="2" spans="2:8" ht="15.75" thickBot="1" x14ac:dyDescent="0.3">
      <c r="B2" s="6"/>
      <c r="C2" s="9" t="s">
        <v>114</v>
      </c>
      <c r="D2" s="9" t="s">
        <v>115</v>
      </c>
      <c r="E2" s="9" t="s">
        <v>116</v>
      </c>
      <c r="F2" s="9" t="s">
        <v>117</v>
      </c>
    </row>
    <row r="3" spans="2:8" x14ac:dyDescent="0.25">
      <c r="B3" s="121"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2"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21"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2"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21"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2"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21"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127</v>
      </c>
    </row>
    <row r="10" spans="2:8" x14ac:dyDescent="0.25">
      <c r="B10" s="122"/>
      <c r="C10" s="5"/>
      <c r="D10" s="5" t="str">
        <f>_xlfn.CONCAT("(",FIXED(VLOOKUP($H9,logitme.main!$B:$W,11,0),4),")")</f>
        <v>(0.0248)</v>
      </c>
      <c r="E10" s="5" t="str">
        <f>_xlfn.CONCAT("(",FIXED(VLOOKUP($H9,logitme.main!$B:$W,7,0),4),")")</f>
        <v>(0.0246)</v>
      </c>
      <c r="F10" s="5" t="str">
        <f>_xlfn.CONCAT("(",FIXED(VLOOKUP($H9,logitme.main!$B:$W,3,0),4),")")</f>
        <v>(0.0253)</v>
      </c>
    </row>
    <row r="11" spans="2:8" x14ac:dyDescent="0.25">
      <c r="B11" s="121"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2"/>
      <c r="C12" s="5"/>
      <c r="D12" s="5" t="str">
        <f>_xlfn.CONCAT("(",FIXED(VLOOKUP($H11,logitme.main!$B:$W,11,0),4),")")</f>
        <v>(0.0060)</v>
      </c>
      <c r="E12" s="5" t="str">
        <f>_xlfn.CONCAT("(",FIXED(VLOOKUP($H11,logitme.main!$B:$W,7,0),4),")")</f>
        <v>(0.0071)</v>
      </c>
      <c r="F12" s="5" t="str">
        <f>_xlfn.CONCAT("(",FIXED(VLOOKUP($H11,logitme.main!$B:$W,3,0),4),")")</f>
        <v>(0.0071)</v>
      </c>
    </row>
    <row r="13" spans="2:8" x14ac:dyDescent="0.25">
      <c r="B13" s="121"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2"/>
      <c r="C14" s="5"/>
      <c r="D14" s="5" t="str">
        <f>_xlfn.CONCAT("(",FIXED(VLOOKUP($H13,logitme.main!$B:$W,11,0),4),")")</f>
        <v>(0.0306)</v>
      </c>
      <c r="E14" s="5" t="str">
        <f>_xlfn.CONCAT("(",FIXED(VLOOKUP($H13,logitme.main!$B:$W,7,0),4),")")</f>
        <v>(0.0303)</v>
      </c>
      <c r="F14" s="5" t="str">
        <f>_xlfn.CONCAT("(",FIXED(VLOOKUP($H13,logitme.main!$B:$W,3,0),4),")")</f>
        <v>(0.0304)</v>
      </c>
    </row>
    <row r="15" spans="2:8" x14ac:dyDescent="0.25">
      <c r="B15" s="121"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2"/>
      <c r="C16" s="5"/>
      <c r="D16" s="5" t="str">
        <f>_xlfn.CONCAT("(",FIXED(VLOOKUP($H15,logitme.main!$B:$W,11,0),4),")")</f>
        <v>(0.0331)</v>
      </c>
      <c r="E16" s="5" t="str">
        <f>_xlfn.CONCAT("(",FIXED(VLOOKUP($H15,logitme.main!$B:$W,7,0),4),")")</f>
        <v>(0.0329)</v>
      </c>
      <c r="F16" s="5" t="str">
        <f>_xlfn.CONCAT("(",FIXED(VLOOKUP($H15,logitme.main!$B:$W,3,0),4),")")</f>
        <v>(0.0329)</v>
      </c>
    </row>
    <row r="17" spans="2:8" x14ac:dyDescent="0.25">
      <c r="B17" s="121"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2"/>
      <c r="C18" s="5"/>
      <c r="D18" s="5" t="str">
        <f>_xlfn.CONCAT("(",FIXED(VLOOKUP($H17,logitme.main!$B:$W,11,0),4),")")</f>
        <v>(0.0330)</v>
      </c>
      <c r="E18" s="5" t="str">
        <f>_xlfn.CONCAT("(",FIXED(VLOOKUP($H17,logitme.main!$B:$W,7,0),4),")")</f>
        <v>(0.0329)</v>
      </c>
      <c r="F18" s="5" t="str">
        <f>_xlfn.CONCAT("(",FIXED(VLOOKUP($H17,logitme.main!$B:$W,3,0),4),")")</f>
        <v>(0.0330)</v>
      </c>
    </row>
    <row r="19" spans="2:8" x14ac:dyDescent="0.25">
      <c r="B19" s="121"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2"/>
      <c r="C20" s="5"/>
      <c r="D20" s="5" t="str">
        <f>_xlfn.CONCAT("(",FIXED(VLOOKUP($H19,logitme.main!$B:$W,11,0),4),")")</f>
        <v>(0.0576)</v>
      </c>
      <c r="E20" s="5" t="str">
        <f>_xlfn.CONCAT("(",FIXED(VLOOKUP($H19,logitme.main!$B:$W,7,0),4),")")</f>
        <v>(0.0575)</v>
      </c>
      <c r="F20" s="5" t="str">
        <f>_xlfn.CONCAT("(",FIXED(VLOOKUP($H19,logitme.main!$B:$W,3,0),4),")")</f>
        <v>(0.0576)</v>
      </c>
    </row>
    <row r="21" spans="2:8" x14ac:dyDescent="0.25">
      <c r="B21" s="121"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2"/>
      <c r="C22" s="5"/>
      <c r="D22" s="5" t="str">
        <f>_xlfn.CONCAT("(",FIXED(VLOOKUP($H21,logitme.main!$B:$W,11,0),4),")")</f>
        <v>(0.0157)</v>
      </c>
      <c r="E22" s="5" t="str">
        <f>_xlfn.CONCAT("(",FIXED(VLOOKUP($H21,logitme.main!$B:$W,7,0),4),")")</f>
        <v>(0.0157)</v>
      </c>
      <c r="F22" s="5" t="str">
        <f>_xlfn.CONCAT("(",FIXED(VLOOKUP($H21,logitme.main!$B:$W,3,0),4),")")</f>
        <v>(0.0158)</v>
      </c>
    </row>
    <row r="23" spans="2:8" x14ac:dyDescent="0.25">
      <c r="B23" s="121"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2"/>
      <c r="C24" s="5"/>
      <c r="D24" s="5" t="str">
        <f>_xlfn.CONCAT("(",FIXED(VLOOKUP($H23,logitme.main!$B:$W,11,0),4),")")</f>
        <v>(0.0042)</v>
      </c>
      <c r="E24" s="5" t="str">
        <f>_xlfn.CONCAT("(",FIXED(VLOOKUP($H23,logitme.main!$B:$W,7,0),4),")")</f>
        <v>(0.0042)</v>
      </c>
      <c r="F24" s="5" t="str">
        <f>_xlfn.CONCAT("(",FIXED(VLOOKUP($H23,logitme.main!$B:$W,3,0),4),")")</f>
        <v>(0.0042)</v>
      </c>
    </row>
    <row r="25" spans="2:8" x14ac:dyDescent="0.25">
      <c r="B25" s="121" t="s">
        <v>128</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2"/>
      <c r="C26" s="5"/>
      <c r="D26" s="5" t="str">
        <f>_xlfn.CONCAT("(",FIXED(VLOOKUP($H25,logitme.main!$B:$W,11,0),4),")")</f>
        <v>(0.0066)</v>
      </c>
      <c r="E26" s="5" t="str">
        <f>_xlfn.CONCAT("(",FIXED(VLOOKUP($H25,logitme.main!$B:$W,7,0),4),")")</f>
        <v>(0.0066)</v>
      </c>
      <c r="F26" s="5" t="str">
        <f>_xlfn.CONCAT("(",FIXED(VLOOKUP($H25,logitme.main!$B:$W,3,0),4),")")</f>
        <v>(0.0066)</v>
      </c>
    </row>
    <row r="27" spans="2:8" x14ac:dyDescent="0.25">
      <c r="B27" s="121"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2"/>
      <c r="C28" s="5"/>
      <c r="D28" s="5" t="str">
        <f>_xlfn.CONCAT("(",FIXED(VLOOKUP($H27,logitme.main!$B:$W,11,0),4),")")</f>
        <v>(0.0305)</v>
      </c>
      <c r="E28" s="5" t="str">
        <f>_xlfn.CONCAT("(",FIXED(VLOOKUP($H27,logitme.main!$B:$W,7,0),4),")")</f>
        <v>(0.0305)</v>
      </c>
      <c r="F28" s="5" t="str">
        <f>_xlfn.CONCAT("(",FIXED(VLOOKUP($H27,logitme.main!$B:$W,3,0),4),")")</f>
        <v>(0.0305)</v>
      </c>
    </row>
    <row r="29" spans="2:8" x14ac:dyDescent="0.25">
      <c r="B29" s="121"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2"/>
      <c r="C30" s="5"/>
      <c r="D30" s="5" t="str">
        <f>_xlfn.CONCAT("(",FIXED(VLOOKUP($H29,logitme.main!$B:$W,11,0),4),")")</f>
        <v>(0.0337)</v>
      </c>
      <c r="E30" s="5" t="str">
        <f>_xlfn.CONCAT("(",FIXED(VLOOKUP($H29,logitme.main!$B:$W,7,0),4),")")</f>
        <v>(0.0336)</v>
      </c>
      <c r="F30" s="5" t="str">
        <f>_xlfn.CONCAT("(",FIXED(VLOOKUP($H29,logitme.main!$B:$W,3,0),4),")")</f>
        <v>(0.0337)</v>
      </c>
    </row>
    <row r="31" spans="2:8" x14ac:dyDescent="0.25">
      <c r="B31" s="121"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2"/>
      <c r="C32" s="5"/>
      <c r="D32" s="5" t="str">
        <f>_xlfn.CONCAT("(",FIXED(VLOOKUP($H31,logitme.main!$B:$W,11,0),4),")")</f>
        <v>(0.0501)</v>
      </c>
      <c r="E32" s="5" t="str">
        <f>_xlfn.CONCAT("(",FIXED(VLOOKUP($H31,logitme.main!$B:$W,7,0),4),")")</f>
        <v>(0.0500)</v>
      </c>
      <c r="F32" s="5" t="str">
        <f>_xlfn.CONCAT("(",FIXED(VLOOKUP($H31,logitme.main!$B:$W,3,0),4),")")</f>
        <v>(0.0508)</v>
      </c>
    </row>
    <row r="33" spans="2:8" x14ac:dyDescent="0.25">
      <c r="B33" s="121"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2"/>
      <c r="C34" s="5"/>
      <c r="D34" s="5" t="str">
        <f>_xlfn.CONCAT("(",FIXED(VLOOKUP($H33,logitme.main!$B:$W,11,0),4),")")</f>
        <v>(0.0773)</v>
      </c>
      <c r="E34" s="5" t="str">
        <f>_xlfn.CONCAT("(",FIXED(VLOOKUP($H33,logitme.main!$B:$W,7,0),4),")")</f>
        <v>(0.0772)</v>
      </c>
      <c r="F34" s="5" t="str">
        <f>_xlfn.CONCAT("(",FIXED(VLOOKUP($H33,logitme.main!$B:$W,3,0),4),")")</f>
        <v>(0.0781)</v>
      </c>
    </row>
    <row r="35" spans="2:8" x14ac:dyDescent="0.25">
      <c r="B35" s="121"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2"/>
      <c r="C36" s="5"/>
      <c r="D36" s="5" t="str">
        <f>_xlfn.CONCAT("(",FIXED(VLOOKUP($H35,logitme.main!$B:$W,11,0),4),")")</f>
        <v>(0.0005)</v>
      </c>
      <c r="E36" s="5" t="str">
        <f>_xlfn.CONCAT("(",FIXED(VLOOKUP($H35,logitme.main!$B:$W,7,0),4),")")</f>
        <v>(0.0005)</v>
      </c>
      <c r="F36" s="5" t="str">
        <f>_xlfn.CONCAT("(",FIXED(VLOOKUP($H35,logitme.main!$B:$W,3,0),4),")")</f>
        <v>(0.0005)</v>
      </c>
    </row>
    <row r="37" spans="2:8" x14ac:dyDescent="0.25">
      <c r="B37" s="121"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2"/>
      <c r="C38" s="5"/>
      <c r="D38" s="5" t="str">
        <f>_xlfn.CONCAT("(",FIXED(VLOOKUP($H37,logitme.main!$B:$W,11,0),4),")")</f>
        <v>(0.0002)</v>
      </c>
      <c r="E38" s="5" t="str">
        <f>_xlfn.CONCAT("(",FIXED(VLOOKUP($H37,logitme.main!$B:$W,7,0),4),")")</f>
        <v>(0.0002)</v>
      </c>
      <c r="F38" s="5" t="str">
        <f>_xlfn.CONCAT("(",FIXED(VLOOKUP($H37,logitme.main!$B:$W,3,0),4),")")</f>
        <v>(0.0002)</v>
      </c>
    </row>
    <row r="39" spans="2:8" x14ac:dyDescent="0.25">
      <c r="B39" s="121"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2"/>
      <c r="C40" s="5"/>
      <c r="D40" s="5" t="str">
        <f>_xlfn.CONCAT("(",FIXED(VLOOKUP($H39,logitme.main!$B:$W,11,0),4),")")</f>
        <v>(0.0001)</v>
      </c>
      <c r="E40" s="5" t="str">
        <f>_xlfn.CONCAT("(",FIXED(VLOOKUP($H39,logitme.main!$B:$W,7,0),4),")")</f>
        <v>(0.0001)</v>
      </c>
      <c r="F40" s="5" t="str">
        <f>_xlfn.CONCAT("(",FIXED(VLOOKUP($H39,logitme.main!$B:$W,3,0),4),")")</f>
        <v>(0.0001)</v>
      </c>
    </row>
    <row r="41" spans="2:8" x14ac:dyDescent="0.25">
      <c r="B41" s="121"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2"/>
      <c r="C42" s="5"/>
      <c r="D42" s="5" t="str">
        <f>_xlfn.CONCAT("(",FIXED(VLOOKUP($H41,logitme.main!$B:$W,11,0),4),")")</f>
        <v>(0.0223)</v>
      </c>
      <c r="E42" s="5" t="str">
        <f>_xlfn.CONCAT("(",FIXED(VLOOKUP($H41,logitme.main!$B:$W,7,0),4),")")</f>
        <v>(0.0223)</v>
      </c>
      <c r="F42" s="5" t="str">
        <f>_xlfn.CONCAT("(",FIXED(VLOOKUP($H41,logitme.main!$B:$W,3,0),4),")")</f>
        <v>(0.0223)</v>
      </c>
    </row>
    <row r="43" spans="2:8" x14ac:dyDescent="0.25">
      <c r="B43" s="121"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2"/>
      <c r="C44" s="5"/>
      <c r="D44" s="5" t="str">
        <f>_xlfn.CONCAT("(",FIXED(VLOOKUP($H43,logitme.main!$B:$W,11,0),4),")")</f>
        <v>(0.0335)</v>
      </c>
      <c r="E44" s="5" t="str">
        <f>_xlfn.CONCAT("(",FIXED(VLOOKUP($H43,logitme.main!$B:$W,7,0),4),")")</f>
        <v>(0.0334)</v>
      </c>
      <c r="F44" s="5" t="str">
        <f>_xlfn.CONCAT("(",FIXED(VLOOKUP($H43,logitme.main!$B:$W,3,0),4),")")</f>
        <v>(0.0334)</v>
      </c>
    </row>
    <row r="45" spans="2:8" x14ac:dyDescent="0.25">
      <c r="B45" s="121" t="s">
        <v>130</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2"/>
      <c r="C46" s="5"/>
      <c r="D46" s="5" t="str">
        <f>_xlfn.CONCAT("(",FIXED(VLOOKUP($H45,logitme.main!$B:$W,11,0),4),")")</f>
        <v>(0.0354)</v>
      </c>
      <c r="E46" s="5" t="str">
        <f>_xlfn.CONCAT("(",FIXED(VLOOKUP($H45,logitme.main!$B:$W,7,0),4),")")</f>
        <v>(0.0355)</v>
      </c>
      <c r="F46" s="5" t="str">
        <f>_xlfn.CONCAT("(",FIXED(VLOOKUP($H45,logitme.main!$B:$W,3,0),4),")")</f>
        <v>(0.0355)</v>
      </c>
    </row>
    <row r="47" spans="2:8" x14ac:dyDescent="0.25">
      <c r="B47" s="121" t="s">
        <v>129</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2"/>
      <c r="C48" s="5"/>
      <c r="D48" s="5" t="str">
        <f>_xlfn.CONCAT("(",FIXED(VLOOKUP($H47,logitme.main!$B:$W,11,0),4),")")</f>
        <v>(0.0384)</v>
      </c>
      <c r="E48" s="5" t="str">
        <f>_xlfn.CONCAT("(",FIXED(VLOOKUP($H47,logitme.main!$B:$W,7,0),4),")")</f>
        <v>(0.0388)</v>
      </c>
      <c r="F48" s="5" t="str">
        <f>_xlfn.CONCAT("(",FIXED(VLOOKUP($H47,logitme.main!$B:$W,3,0),4),")")</f>
        <v>(0.0389)</v>
      </c>
    </row>
    <row r="49" spans="2:8" x14ac:dyDescent="0.25">
      <c r="B49" s="121"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2"/>
      <c r="C50" s="5"/>
      <c r="D50" s="5" t="str">
        <f>_xlfn.CONCAT("(",FIXED(VLOOKUP($H49,logitme.main!$B:$W,11,0),4),")")</f>
        <v>(0.0318)</v>
      </c>
      <c r="E50" s="5" t="str">
        <f>_xlfn.CONCAT("(",FIXED(VLOOKUP($H49,logitme.main!$B:$W,7,0),4),")")</f>
        <v>(0.0322)</v>
      </c>
      <c r="F50" s="5" t="str">
        <f>_xlfn.CONCAT("(",FIXED(VLOOKUP($H49,logitme.main!$B:$W,3,0),4),")")</f>
        <v>(0.0323)</v>
      </c>
    </row>
    <row r="51" spans="2:8" x14ac:dyDescent="0.25">
      <c r="B51" s="121"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2"/>
      <c r="C52" s="5"/>
      <c r="D52" s="5"/>
      <c r="E52" s="5" t="str">
        <f>_xlfn.CONCAT("(",FIXED(VLOOKUP($H51,logitme.main!$B:$W,7,0),4),")")</f>
        <v>(0.0075)</v>
      </c>
      <c r="F52" s="5" t="str">
        <f>_xlfn.CONCAT("(",FIXED(VLOOKUP($H51,logitme.main!$B:$W,3,0),4),")")</f>
        <v>(0.0075)</v>
      </c>
    </row>
    <row r="53" spans="2:8" x14ac:dyDescent="0.25">
      <c r="B53" s="121"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2"/>
      <c r="C54" s="5"/>
      <c r="D54" s="39"/>
      <c r="E54" s="5" t="str">
        <f>_xlfn.CONCAT("(",FIXED(VLOOKUP($H53,logitme.main!$B:$W,7,0),4),")")</f>
        <v>(0.0176)</v>
      </c>
      <c r="F54" s="5" t="str">
        <f>_xlfn.CONCAT("(",FIXED(VLOOKUP($H53,logitme.main!$B:$W,3,0),4),")")</f>
        <v>(0.0177)</v>
      </c>
    </row>
    <row r="55" spans="2:8" x14ac:dyDescent="0.25">
      <c r="B55" s="121" t="s">
        <v>135</v>
      </c>
      <c r="C55" s="4"/>
      <c r="D55" s="40"/>
      <c r="E55" s="4" t="str">
        <f>_xlfn.CONCAT(FIXED(VLOOKUP($H55,logitme.main!$B:$W,6,0),4)," ",VLOOKUP($H55,logitme.main!$B:$W,20,0))</f>
        <v>-0.3211 ^</v>
      </c>
      <c r="F55" s="4" t="str">
        <f>_xlfn.CONCAT(FIXED(VLOOKUP($H55,logitme.main!$B:$W,2,0),4)," ",VLOOKUP($H55,logitme.main!$B:$W,19,0))</f>
        <v xml:space="preserve">0.0932 </v>
      </c>
      <c r="H55" t="s">
        <v>45</v>
      </c>
    </row>
    <row r="56" spans="2:8" x14ac:dyDescent="0.25">
      <c r="B56" s="122"/>
      <c r="C56" s="5"/>
      <c r="D56" s="39"/>
      <c r="E56" s="5" t="str">
        <f>_xlfn.CONCAT("(",FIXED(VLOOKUP($H55,logitme.main!$B:$W,7,0),4),")")</f>
        <v>(0.1858)</v>
      </c>
      <c r="F56" s="5" t="str">
        <f>_xlfn.CONCAT("(",FIXED(VLOOKUP($H55,logitme.main!$B:$W,3,0),4),")")</f>
        <v>(0.2815)</v>
      </c>
    </row>
    <row r="57" spans="2:8" x14ac:dyDescent="0.25">
      <c r="B57" s="121" t="s">
        <v>136</v>
      </c>
      <c r="C57" s="4"/>
      <c r="D57" s="40"/>
      <c r="E57" s="4" t="str">
        <f>_xlfn.CONCAT(FIXED(VLOOKUP($H57,logitme.main!$B:$W,6,0),4)," ",VLOOKUP($H57,logitme.main!$B:$W,20,0))</f>
        <v>-0.5203 ***</v>
      </c>
      <c r="F57" s="4" t="str">
        <f>_xlfn.CONCAT(FIXED(VLOOKUP($H57,logitme.main!$B:$W,2,0),4)," ",VLOOKUP($H57,logitme.main!$B:$W,19,0))</f>
        <v xml:space="preserve">-0.1027 </v>
      </c>
      <c r="H57" t="s">
        <v>132</v>
      </c>
    </row>
    <row r="58" spans="2:8" x14ac:dyDescent="0.25">
      <c r="B58" s="122"/>
      <c r="C58" s="5"/>
      <c r="D58" s="39"/>
      <c r="E58" s="5" t="str">
        <f>_xlfn.CONCAT("(",FIXED(VLOOKUP($H57,logitme.main!$B:$W,7,0),4),")")</f>
        <v>(0.0849)</v>
      </c>
      <c r="F58" s="5" t="str">
        <f>_xlfn.CONCAT("(",FIXED(VLOOKUP($H57,logitme.main!$B:$W,3,0),4),")")</f>
        <v>(0.2257)</v>
      </c>
    </row>
    <row r="59" spans="2:8" x14ac:dyDescent="0.25">
      <c r="B59" s="121" t="s">
        <v>137</v>
      </c>
      <c r="C59" s="4"/>
      <c r="D59" s="40"/>
      <c r="E59" s="4" t="str">
        <f>_xlfn.CONCAT(FIXED(VLOOKUP($H59,logitme.main!$B:$W,6,0),4)," ",VLOOKUP($H59,logitme.main!$B:$W,20,0))</f>
        <v>-0.3573 ***</v>
      </c>
      <c r="F59" s="4" t="str">
        <f>_xlfn.CONCAT(FIXED(VLOOKUP($H59,logitme.main!$B:$W,2,0),4)," ",VLOOKUP($H59,logitme.main!$B:$W,19,0))</f>
        <v xml:space="preserve">0.0387 </v>
      </c>
      <c r="H59" t="s">
        <v>133</v>
      </c>
    </row>
    <row r="60" spans="2:8" x14ac:dyDescent="0.25">
      <c r="B60" s="122"/>
      <c r="C60" s="5"/>
      <c r="D60" s="39"/>
      <c r="E60" s="5" t="str">
        <f>_xlfn.CONCAT("(",FIXED(VLOOKUP($H59,logitme.main!$B:$W,7,0),4),")")</f>
        <v>(0.0766)</v>
      </c>
      <c r="F60" s="5" t="str">
        <f>_xlfn.CONCAT("(",FIXED(VLOOKUP($H59,logitme.main!$B:$W,3,0),4),")")</f>
        <v>(0.2226)</v>
      </c>
    </row>
    <row r="61" spans="2:8" x14ac:dyDescent="0.25">
      <c r="B61" s="121" t="s">
        <v>139</v>
      </c>
      <c r="C61" s="4"/>
      <c r="D61" s="40"/>
      <c r="E61" s="4" t="str">
        <f>_xlfn.CONCAT(FIXED(VLOOKUP($H61,logitme.main!$B:$W,6,0),4)," ",VLOOKUP($H61,logitme.main!$B:$W,20,0))</f>
        <v>-0.3561 ***</v>
      </c>
      <c r="F61" s="4" t="str">
        <f>_xlfn.CONCAT(FIXED(VLOOKUP($H61,logitme.main!$B:$W,2,0),4)," ",VLOOKUP($H61,logitme.main!$B:$W,19,0))</f>
        <v xml:space="preserve">0.0634 </v>
      </c>
      <c r="H61" t="s">
        <v>46</v>
      </c>
    </row>
    <row r="62" spans="2:8" x14ac:dyDescent="0.25">
      <c r="B62" s="122"/>
      <c r="C62" s="5"/>
      <c r="D62" s="39"/>
      <c r="E62" s="5" t="str">
        <f>_xlfn.CONCAT("(",FIXED(VLOOKUP($H61,logitme.main!$B:$W,7,0),4),")")</f>
        <v>(0.0692)</v>
      </c>
      <c r="F62" s="5" t="str">
        <f>_xlfn.CONCAT("(",FIXED(VLOOKUP($H61,logitme.main!$B:$W,3,0),4),")")</f>
        <v>(0.2213)</v>
      </c>
    </row>
    <row r="63" spans="2:8" x14ac:dyDescent="0.25">
      <c r="B63" s="121" t="s">
        <v>138</v>
      </c>
      <c r="C63" s="4"/>
      <c r="D63" s="40"/>
      <c r="E63" s="4" t="str">
        <f>_xlfn.CONCAT(FIXED(VLOOKUP($H63,logitme.main!$B:$W,6,0),4)," ",VLOOKUP($H63,logitme.main!$B:$W,20,0))</f>
        <v>-0.1226 ***</v>
      </c>
      <c r="F63" s="4" t="str">
        <f>_xlfn.CONCAT(FIXED(VLOOKUP($H63,logitme.main!$B:$W,2,0),4)," ",VLOOKUP($H63,logitme.main!$B:$W,19,0))</f>
        <v xml:space="preserve">0.2965 </v>
      </c>
      <c r="H63" t="s">
        <v>134</v>
      </c>
    </row>
    <row r="64" spans="2:8" x14ac:dyDescent="0.25">
      <c r="B64" s="122"/>
      <c r="C64" s="5"/>
      <c r="D64" s="39"/>
      <c r="E64" s="5" t="str">
        <f>_xlfn.CONCAT("(",FIXED(VLOOKUP($H63,logitme.main!$B:$W,7,0),4),")")</f>
        <v>(0.0249)</v>
      </c>
      <c r="F64" s="5" t="str">
        <f>_xlfn.CONCAT("(",FIXED(VLOOKUP($H63,logitme.main!$B:$W,3,0),4),")")</f>
        <v>(0.2105)</v>
      </c>
    </row>
    <row r="65" spans="2:8" x14ac:dyDescent="0.25">
      <c r="B65" s="121" t="s">
        <v>106</v>
      </c>
      <c r="C65" s="4"/>
      <c r="D65" s="40"/>
      <c r="E65" s="4"/>
      <c r="F65" s="4" t="str">
        <f>_xlfn.CONCAT(FIXED(VLOOKUP($H65,logitme.main!$B:$W,2,0),4)," ",VLOOKUP($H65,logitme.main!$B:$W,19,0))</f>
        <v xml:space="preserve">0.0134 </v>
      </c>
      <c r="H65" t="s">
        <v>106</v>
      </c>
    </row>
    <row r="66" spans="2:8" x14ac:dyDescent="0.25">
      <c r="B66" s="122"/>
      <c r="C66" s="5"/>
      <c r="D66" s="39"/>
      <c r="E66" s="5"/>
      <c r="F66" s="5" t="str">
        <f>_xlfn.CONCAT("(",FIXED(VLOOKUP($H65,logitme.main!$B:$W,3,0),4),")")</f>
        <v>(0.0656)</v>
      </c>
    </row>
    <row r="67" spans="2:8" x14ac:dyDescent="0.25">
      <c r="B67" s="121" t="s">
        <v>20</v>
      </c>
      <c r="C67" s="4" t="str">
        <f>_xlfn.CONCAT(FIXED(VLOOKUP($H67,logitme.main!$B:$W,14,0),4)," ",VLOOKUP($H67,logitme.main!$B:$W,22,0))</f>
        <v>-3.2037 ***</v>
      </c>
      <c r="D67" s="40"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175</v>
      </c>
    </row>
    <row r="68" spans="2:8" x14ac:dyDescent="0.25">
      <c r="B68" s="122"/>
      <c r="C68" s="5" t="str">
        <f>_xlfn.CONCAT("(",FIXED(VLOOKUP($H67,logitme.main!$B:$W,15,0),4),")")</f>
        <v>(0.0440)</v>
      </c>
      <c r="D68" s="39" t="str">
        <f>_xlfn.CONCAT("(",FIXED(VLOOKUP($H67,logitme.main!$B:$W,11,0),4),")")</f>
        <v>(0.1351)</v>
      </c>
      <c r="E68" s="5" t="str">
        <f>_xlfn.CONCAT("(",FIXED(VLOOKUP($H67,logitme.main!$B:$W,7,0),4),")")</f>
        <v>(0.1392)</v>
      </c>
      <c r="F68" s="5" t="str">
        <f>_xlfn.CONCAT("(",FIXED(VLOOKUP($H67,logitme.main!$B:$W,3,0),4),")")</f>
        <v>(0.1394)</v>
      </c>
    </row>
    <row r="69" spans="2:8" x14ac:dyDescent="0.25">
      <c r="B69" s="18" t="s">
        <v>107</v>
      </c>
      <c r="C69" s="4" t="s">
        <v>630</v>
      </c>
      <c r="D69" s="41" t="s">
        <v>630</v>
      </c>
      <c r="E69" s="4" t="s">
        <v>630</v>
      </c>
      <c r="F69" s="42" t="s">
        <v>112</v>
      </c>
    </row>
    <row r="70" spans="2:8" x14ac:dyDescent="0.25">
      <c r="B70" s="18" t="s">
        <v>108</v>
      </c>
      <c r="C70" s="4" t="s">
        <v>630</v>
      </c>
      <c r="D70" s="40" t="s">
        <v>630</v>
      </c>
      <c r="E70" s="4" t="s">
        <v>630</v>
      </c>
      <c r="F70" s="4" t="s">
        <v>112</v>
      </c>
    </row>
    <row r="71" spans="2:8" x14ac:dyDescent="0.25">
      <c r="B71" s="18" t="s">
        <v>174</v>
      </c>
      <c r="C71" s="52">
        <v>198142</v>
      </c>
      <c r="D71" s="52">
        <v>194724</v>
      </c>
      <c r="E71" s="52">
        <v>194724</v>
      </c>
      <c r="F71" s="33">
        <v>194724</v>
      </c>
    </row>
    <row r="72" spans="2:8" ht="15.75" thickBot="1" x14ac:dyDescent="0.3">
      <c r="B72" s="8" t="s">
        <v>632</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1" t="s">
        <v>505</v>
      </c>
      <c r="C1" s="131"/>
      <c r="D1" s="131"/>
      <c r="E1" s="131"/>
      <c r="F1" s="131"/>
      <c r="G1" s="131"/>
      <c r="H1" s="131"/>
      <c r="I1" s="131"/>
      <c r="J1" s="131"/>
      <c r="K1" s="131"/>
    </row>
    <row r="2" spans="2:12" x14ac:dyDescent="0.25">
      <c r="B2" s="12"/>
      <c r="C2" s="13" t="s">
        <v>164</v>
      </c>
      <c r="D2" s="22" t="s">
        <v>165</v>
      </c>
      <c r="E2" s="14" t="s">
        <v>166</v>
      </c>
      <c r="F2" s="13" t="s">
        <v>167</v>
      </c>
      <c r="G2" s="22" t="s">
        <v>168</v>
      </c>
      <c r="H2" s="14" t="s">
        <v>169</v>
      </c>
      <c r="I2" s="13" t="s">
        <v>170</v>
      </c>
      <c r="J2" s="22" t="s">
        <v>171</v>
      </c>
      <c r="K2" s="14" t="s">
        <v>172</v>
      </c>
    </row>
    <row r="3" spans="2:12" x14ac:dyDescent="0.25">
      <c r="B3" s="109" t="s">
        <v>123</v>
      </c>
      <c r="C3" s="15" t="str">
        <f>_xlfn.CONCAT(FIXED(VLOOKUP($L3,logitme.white!$B:$X,2,0),4)," ",VLOOKUP($L3,logitme.white!$B:$X,19,0))</f>
        <v xml:space="preserve">-0.0269 </v>
      </c>
      <c r="D3" s="45" t="str">
        <f>_xlfn.CONCAT(FIXED(VLOOKUP($L3,logitme.white!$B:$X,6,0),4)," ",VLOOKUP($L3,logitme.white!$B:$X,20,0))</f>
        <v xml:space="preserve">0.1209 </v>
      </c>
      <c r="E3" s="43" t="str">
        <f>_xlfn.CONCAT(FIXED(VLOOKUP($L3,logitme.white!$B:$X,10,0),4)," ",VLOOKUP($L3,logitme.white!$B:$X,21,0))</f>
        <v xml:space="preserve">-0.2314 </v>
      </c>
      <c r="F3" s="15" t="str">
        <f>_xlfn.CONCAT(FIXED(VLOOKUP($L3,logitme.black!$B:$X,2,0),4)," ",VLOOKUP($L3,logitme.black!$B:$X,19,0))</f>
        <v xml:space="preserve">-0.1424 </v>
      </c>
      <c r="G3" s="45" t="str">
        <f>_xlfn.CONCAT(FIXED(VLOOKUP($L3,logitme.black!$B:$X,6,0),4)," ",VLOOKUP($L3,logitme.black!$B:$X,20,0))</f>
        <v xml:space="preserve">-0.0896 </v>
      </c>
      <c r="H3" s="43" t="str">
        <f>_xlfn.CONCAT(FIXED(VLOOKUP($L3,logitme.black!$B:$X,10,0),4)," ",VLOOKUP($L3,logitme.black!$B:$X,21,0))</f>
        <v xml:space="preserve">-0.2081 </v>
      </c>
      <c r="I3" s="15" t="str">
        <f>_xlfn.CONCAT(FIXED(VLOOKUP($L3,logitme.hispan!$B:$X,2,0),4)," ",VLOOKUP($L3,logitme.hispan!$B:$X,19,0))</f>
        <v xml:space="preserve">-0.1893 </v>
      </c>
      <c r="J3" s="45" t="str">
        <f>_xlfn.CONCAT(FIXED(VLOOKUP($L3,logitme.hispan!$B:$X,6,0),4)," ",VLOOKUP($L3,logitme.hispan!$B:$X,20,0))</f>
        <v xml:space="preserve">0.0541 </v>
      </c>
      <c r="K3" s="45" t="str">
        <f>_xlfn.CONCAT(FIXED(VLOOKUP($L3,logitme.hispan!$B:$X,10,0),4)," ",VLOOKUP($L3,logitme.hispan!$B:$X,21,0))</f>
        <v>-0.5065 ^</v>
      </c>
      <c r="L3" s="11" t="s">
        <v>120</v>
      </c>
    </row>
    <row r="4" spans="2:12" x14ac:dyDescent="0.25">
      <c r="B4" s="110" t="s">
        <v>1</v>
      </c>
      <c r="C4" s="13" t="str">
        <f>_xlfn.CONCAT("(",FIXED(VLOOKUP($L3,logitme.white!$B:$X,3,0),4),")")</f>
        <v>(0.0839)</v>
      </c>
      <c r="D4" s="29" t="str">
        <f>_xlfn.CONCAT("(",FIXED(VLOOKUP($L3,logitme.white!$B:$X,7,0),4),")")</f>
        <v>(0.1100)</v>
      </c>
      <c r="E4" s="44" t="str">
        <f>_xlfn.CONCAT("(",FIXED(VLOOKUP($L3,logitme.white!$B:$X,11,0),4),")")</f>
        <v>(0.1465)</v>
      </c>
      <c r="F4" s="13" t="str">
        <f>_xlfn.CONCAT("(",FIXED(VLOOKUP($L3,logitme.black!$B:$X,3,0),4),")")</f>
        <v>(0.1267)</v>
      </c>
      <c r="G4" s="29" t="str">
        <f>_xlfn.CONCAT("(",FIXED(VLOOKUP($L3,logitme.black!$B:$X,7,0),4),")")</f>
        <v>(0.1596)</v>
      </c>
      <c r="H4" s="44"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9" t="s">
        <v>0</v>
      </c>
      <c r="C5" s="15" t="str">
        <f>_xlfn.CONCAT(FIXED(VLOOKUP($L5,logitme.white!$B:$X,2,0),4)," ",VLOOKUP($L5,logitme.white!$B:$X,19,0))</f>
        <v xml:space="preserve">-0.0518 </v>
      </c>
      <c r="D5" s="45" t="str">
        <f>_xlfn.CONCAT(FIXED(VLOOKUP($L5,logitme.white!$B:$X,6,0),4)," ",VLOOKUP($L5,logitme.white!$B:$X,20,0))</f>
        <v xml:space="preserve">-0.0763 </v>
      </c>
      <c r="E5" s="43" t="str">
        <f>_xlfn.CONCAT(FIXED(VLOOKUP($L5,logitme.white!$B:$X,10,0),4)," ",VLOOKUP($L5,logitme.white!$B:$X,21,0))</f>
        <v xml:space="preserve">-0.0037 </v>
      </c>
      <c r="F5" s="15" t="str">
        <f>_xlfn.CONCAT(FIXED(VLOOKUP($L5,logitme.black!$B:$X,2,0),4)," ",VLOOKUP($L5,logitme.black!$B:$X,19,0))</f>
        <v xml:space="preserve">0.0432 </v>
      </c>
      <c r="G5" s="45" t="str">
        <f>_xlfn.CONCAT(FIXED(VLOOKUP($L5,logitme.black!$B:$X,6,0),4)," ",VLOOKUP($L5,logitme.black!$B:$X,20,0))</f>
        <v xml:space="preserve">0.0271 </v>
      </c>
      <c r="H5" s="43" t="str">
        <f>_xlfn.CONCAT(FIXED(VLOOKUP($L5,logitme.black!$B:$X,10,0),4)," ",VLOOKUP($L5,logitme.black!$B:$X,21,0))</f>
        <v xml:space="preserve">0.0398 </v>
      </c>
      <c r="I5" s="15" t="str">
        <f>_xlfn.CONCAT(FIXED(VLOOKUP($L5,logitme.hispan!$B:$X,2,0),4)," ",VLOOKUP($L5,logitme.hispan!$B:$X,19,0))</f>
        <v xml:space="preserve">-0.0098 </v>
      </c>
      <c r="J5" s="45" t="str">
        <f>_xlfn.CONCAT(FIXED(VLOOKUP($L5,logitme.hispan!$B:$X,6,0),4)," ",VLOOKUP($L5,logitme.hispan!$B:$X,20,0))</f>
        <v xml:space="preserve">-0.0239 </v>
      </c>
      <c r="K5" s="45" t="str">
        <f>_xlfn.CONCAT(FIXED(VLOOKUP($L5,logitme.hispan!$B:$X,10,0),4)," ",VLOOKUP($L5,logitme.hispan!$B:$X,21,0))</f>
        <v xml:space="preserve">-0.0138 </v>
      </c>
      <c r="L5" s="11" t="s">
        <v>10</v>
      </c>
    </row>
    <row r="6" spans="2:12" x14ac:dyDescent="0.25">
      <c r="B6" s="110" t="s">
        <v>1</v>
      </c>
      <c r="C6" s="13" t="str">
        <f>_xlfn.CONCAT("(",FIXED(VLOOKUP($L5,logitme.white!$B:$X,3,0),4),")")</f>
        <v>(0.0380)</v>
      </c>
      <c r="D6" s="29" t="str">
        <f>_xlfn.CONCAT("(",FIXED(VLOOKUP($L5,logitme.white!$B:$X,7,0),4),")")</f>
        <v>(0.0595)</v>
      </c>
      <c r="E6" s="44" t="str">
        <f>_xlfn.CONCAT("(",FIXED(VLOOKUP($L5,logitme.white!$B:$X,11,0),4),")")</f>
        <v>(0.0512)</v>
      </c>
      <c r="F6" s="13" t="str">
        <f>_xlfn.CONCAT("(",FIXED(VLOOKUP($L5,logitme.black!$B:$X,3,0),4),")")</f>
        <v>(0.0449)</v>
      </c>
      <c r="G6" s="29" t="str">
        <f>_xlfn.CONCAT("(",FIXED(VLOOKUP($L5,logitme.black!$B:$X,7,0),4),")")</f>
        <v>(0.0653)</v>
      </c>
      <c r="H6" s="44"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9" t="s">
        <v>2</v>
      </c>
      <c r="C7" s="15" t="str">
        <f>_xlfn.CONCAT(FIXED(VLOOKUP($L7,logitme.white!$B:$X,2,0),4)," ",VLOOKUP($L7,logitme.white!$B:$X,19,0))</f>
        <v xml:space="preserve">-0.0425 </v>
      </c>
      <c r="D7" s="45" t="str">
        <f>_xlfn.CONCAT(FIXED(VLOOKUP($L7,logitme.white!$B:$X,6,0),4)," ",VLOOKUP($L7,logitme.white!$B:$X,20,0))</f>
        <v>-0.1369 *</v>
      </c>
      <c r="E7" s="43" t="str">
        <f>_xlfn.CONCAT(FIXED(VLOOKUP($L7,logitme.white!$B:$X,10,0),4)," ",VLOOKUP($L7,logitme.white!$B:$X,21,0))</f>
        <v xml:space="preserve">0.0814 </v>
      </c>
      <c r="F7" s="15" t="str">
        <f>_xlfn.CONCAT(FIXED(VLOOKUP($L7,logitme.black!$B:$X,2,0),4)," ",VLOOKUP($L7,logitme.black!$B:$X,19,0))</f>
        <v xml:space="preserve">-0.0857 </v>
      </c>
      <c r="G7" s="45" t="str">
        <f>_xlfn.CONCAT(FIXED(VLOOKUP($L7,logitme.black!$B:$X,6,0),4)," ",VLOOKUP($L7,logitme.black!$B:$X,20,0))</f>
        <v>-0.1523 *</v>
      </c>
      <c r="H7" s="43" t="str">
        <f>_xlfn.CONCAT(FIXED(VLOOKUP($L7,logitme.black!$B:$X,10,0),4)," ",VLOOKUP($L7,logitme.black!$B:$X,21,0))</f>
        <v xml:space="preserve">-0.0160 </v>
      </c>
      <c r="I7" s="15" t="str">
        <f>_xlfn.CONCAT(FIXED(VLOOKUP($L7,logitme.hispan!$B:$X,2,0),4)," ",VLOOKUP($L7,logitme.hispan!$B:$X,19,0))</f>
        <v>-0.1693 *</v>
      </c>
      <c r="J7" s="45" t="str">
        <f>_xlfn.CONCAT(FIXED(VLOOKUP($L7,logitme.hispan!$B:$X,6,0),4)," ",VLOOKUP($L7,logitme.hispan!$B:$X,20,0))</f>
        <v>-0.1740 ^</v>
      </c>
      <c r="K7" s="45" t="str">
        <f>_xlfn.CONCAT(FIXED(VLOOKUP($L7,logitme.hispan!$B:$X,10,0),4)," ",VLOOKUP($L7,logitme.hispan!$B:$X,21,0))</f>
        <v xml:space="preserve">-0.1445 </v>
      </c>
      <c r="L7" s="11" t="s">
        <v>12</v>
      </c>
    </row>
    <row r="8" spans="2:12" x14ac:dyDescent="0.25">
      <c r="B8" s="110" t="s">
        <v>1</v>
      </c>
      <c r="C8" s="13" t="str">
        <f>_xlfn.CONCAT("(",FIXED(VLOOKUP($L7,logitme.white!$B:$X,3,0),4),")")</f>
        <v>(0.0458)</v>
      </c>
      <c r="D8" s="29" t="str">
        <f>_xlfn.CONCAT("(",FIXED(VLOOKUP($L7,logitme.white!$B:$X,7,0),4),")")</f>
        <v>(0.0633)</v>
      </c>
      <c r="E8" s="44" t="str">
        <f>_xlfn.CONCAT("(",FIXED(VLOOKUP($L7,logitme.white!$B:$X,11,0),4),")")</f>
        <v>(0.0687)</v>
      </c>
      <c r="F8" s="13" t="str">
        <f>_xlfn.CONCAT("(",FIXED(VLOOKUP($L7,logitme.black!$B:$X,3,0),4),")")</f>
        <v>(0.0534)</v>
      </c>
      <c r="G8" s="29" t="str">
        <f>_xlfn.CONCAT("(",FIXED(VLOOKUP($L7,logitme.black!$B:$X,7,0),4),")")</f>
        <v>(0.0713)</v>
      </c>
      <c r="H8" s="44"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9" t="s">
        <v>92</v>
      </c>
      <c r="C9" s="15" t="str">
        <f>_xlfn.CONCAT(FIXED(VLOOKUP($L9,logitme.white!$B:$X,2,0),4)," ",VLOOKUP($L9,logitme.white!$B:$X,19,0))</f>
        <v>0.0847 ^</v>
      </c>
      <c r="D9" s="45" t="str">
        <f>_xlfn.CONCAT(FIXED(VLOOKUP($L9,logitme.white!$B:$X,6,0),4)," ",VLOOKUP($L9,logitme.white!$B:$X,20,0))</f>
        <v xml:space="preserve">0.0732 </v>
      </c>
      <c r="E9" s="43" t="str">
        <f>_xlfn.CONCAT(FIXED(VLOOKUP($L9,logitme.white!$B:$X,10,0),4)," ",VLOOKUP($L9,logitme.white!$B:$X,21,0))</f>
        <v xml:space="preserve">0.0892 </v>
      </c>
      <c r="F9" s="15" t="str">
        <f>_xlfn.CONCAT(FIXED(VLOOKUP($L9,logitme.black!$B:$X,2,0),4)," ",VLOOKUP($L9,logitme.black!$B:$X,19,0))</f>
        <v xml:space="preserve">-0.0454 </v>
      </c>
      <c r="G9" s="45" t="str">
        <f>_xlfn.CONCAT(FIXED(VLOOKUP($L9,logitme.black!$B:$X,6,0),4)," ",VLOOKUP($L9,logitme.black!$B:$X,20,0))</f>
        <v xml:space="preserve">-0.0343 </v>
      </c>
      <c r="H9" s="43" t="str">
        <f>_xlfn.CONCAT(FIXED(VLOOKUP($L9,logitme.black!$B:$X,10,0),4)," ",VLOOKUP($L9,logitme.black!$B:$X,21,0))</f>
        <v xml:space="preserve">-0.0848 </v>
      </c>
      <c r="I9" s="15" t="str">
        <f>_xlfn.CONCAT(FIXED(VLOOKUP($L9,logitme.hispan!$B:$X,2,0),4)," ",VLOOKUP($L9,logitme.hispan!$B:$X,19,0))</f>
        <v xml:space="preserve">0.0938 </v>
      </c>
      <c r="J9" s="45" t="str">
        <f>_xlfn.CONCAT(FIXED(VLOOKUP($L9,logitme.hispan!$B:$X,6,0),4)," ",VLOOKUP($L9,logitme.hispan!$B:$X,20,0))</f>
        <v xml:space="preserve">0.0629 </v>
      </c>
      <c r="K9" s="45" t="str">
        <f>_xlfn.CONCAT(FIXED(VLOOKUP($L9,logitme.hispan!$B:$X,10,0),4)," ",VLOOKUP($L9,logitme.hispan!$B:$X,21,0))</f>
        <v xml:space="preserve">0.1047 </v>
      </c>
      <c r="L9" s="11" t="s">
        <v>25</v>
      </c>
    </row>
    <row r="10" spans="2:12" x14ac:dyDescent="0.25">
      <c r="B10" s="110"/>
      <c r="C10" s="13" t="str">
        <f>_xlfn.CONCAT("(",FIXED(VLOOKUP($L9,logitme.white!$B:$X,3,0),4),")")</f>
        <v>(0.0472)</v>
      </c>
      <c r="D10" s="29" t="str">
        <f>_xlfn.CONCAT("(",FIXED(VLOOKUP($L9,logitme.white!$B:$X,7,0),4),")")</f>
        <v>(0.0628)</v>
      </c>
      <c r="E10" s="44" t="str">
        <f>_xlfn.CONCAT("(",FIXED(VLOOKUP($L9,logitme.white!$B:$X,11,0),4),")")</f>
        <v>(0.0757)</v>
      </c>
      <c r="F10" s="13" t="str">
        <f>_xlfn.CONCAT("(",FIXED(VLOOKUP($L9,logitme.black!$B:$X,3,0),4),")")</f>
        <v>(0.0670)</v>
      </c>
      <c r="G10" s="29" t="str">
        <f>_xlfn.CONCAT("(",FIXED(VLOOKUP($L9,logitme.black!$B:$X,7,0),4),")")</f>
        <v>(0.0902)</v>
      </c>
      <c r="H10" s="44"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9" t="s">
        <v>93</v>
      </c>
      <c r="C11" s="15" t="str">
        <f>_xlfn.CONCAT(FIXED(VLOOKUP($L11,logitme.white!$B:$X,2,0),4)," ",VLOOKUP($L11,logitme.white!$B:$X,19,0))</f>
        <v xml:space="preserve">-0.1197 </v>
      </c>
      <c r="D11" s="45" t="str">
        <f>_xlfn.CONCAT(FIXED(VLOOKUP($L11,logitme.white!$B:$X,6,0),4)," ",VLOOKUP($L11,logitme.white!$B:$X,20,0))</f>
        <v>-0.2359 *</v>
      </c>
      <c r="E11" s="43" t="str">
        <f>_xlfn.CONCAT(FIXED(VLOOKUP($L11,logitme.white!$B:$X,10,0),4)," ",VLOOKUP($L11,logitme.white!$B:$X,21,0))</f>
        <v xml:space="preserve">0.0324 </v>
      </c>
      <c r="F11" s="15" t="str">
        <f>_xlfn.CONCAT(FIXED(VLOOKUP($L11,logitme.black!$B:$X,2,0),4)," ",VLOOKUP($L11,logitme.black!$B:$X,19,0))</f>
        <v xml:space="preserve">0.0024 </v>
      </c>
      <c r="G11" s="45" t="str">
        <f>_xlfn.CONCAT(FIXED(VLOOKUP($L11,logitme.black!$B:$X,6,0),4)," ",VLOOKUP($L11,logitme.black!$B:$X,20,0))</f>
        <v xml:space="preserve">0.0389 </v>
      </c>
      <c r="H11" s="43" t="str">
        <f>_xlfn.CONCAT(FIXED(VLOOKUP($L11,logitme.black!$B:$X,10,0),4)," ",VLOOKUP($L11,logitme.black!$B:$X,21,0))</f>
        <v xml:space="preserve">-0.0832 </v>
      </c>
      <c r="I11" s="15" t="str">
        <f>_xlfn.CONCAT(FIXED(VLOOKUP($L11,logitme.hispan!$B:$X,2,0),4)," ",VLOOKUP($L11,logitme.hispan!$B:$X,19,0))</f>
        <v xml:space="preserve">0.0856 </v>
      </c>
      <c r="J11" s="45" t="str">
        <f>_xlfn.CONCAT(FIXED(VLOOKUP($L11,logitme.hispan!$B:$X,6,0),4)," ",VLOOKUP($L11,logitme.hispan!$B:$X,20,0))</f>
        <v xml:space="preserve">0.0451 </v>
      </c>
      <c r="K11" s="45" t="str">
        <f>_xlfn.CONCAT(FIXED(VLOOKUP($L11,logitme.hispan!$B:$X,10,0),4)," ",VLOOKUP($L11,logitme.hispan!$B:$X,21,0))</f>
        <v xml:space="preserve">0.0977 </v>
      </c>
      <c r="L11" s="11" t="s">
        <v>26</v>
      </c>
    </row>
    <row r="12" spans="2:12" x14ac:dyDescent="0.25">
      <c r="B12" s="110"/>
      <c r="C12" s="13" t="str">
        <f>_xlfn.CONCAT("(",FIXED(VLOOKUP($L11,logitme.white!$B:$X,3,0),4),")")</f>
        <v>(0.0745)</v>
      </c>
      <c r="D12" s="29" t="str">
        <f>_xlfn.CONCAT("(",FIXED(VLOOKUP($L11,logitme.white!$B:$X,7,0),4),")")</f>
        <v>(0.0989)</v>
      </c>
      <c r="E12" s="44" t="str">
        <f>_xlfn.CONCAT("(",FIXED(VLOOKUP($L11,logitme.white!$B:$X,11,0),4),")")</f>
        <v>(0.1191)</v>
      </c>
      <c r="F12" s="13" t="str">
        <f>_xlfn.CONCAT("(",FIXED(VLOOKUP($L11,logitme.black!$B:$X,3,0),4),")")</f>
        <v>(0.1398)</v>
      </c>
      <c r="G12" s="29" t="str">
        <f>_xlfn.CONCAT("(",FIXED(VLOOKUP($L11,logitme.black!$B:$X,7,0),4),")")</f>
        <v>(0.1675)</v>
      </c>
      <c r="H12" s="44"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9" t="s">
        <v>32</v>
      </c>
      <c r="C13" s="15" t="str">
        <f>_xlfn.CONCAT(FIXED(VLOOKUP($L13,logitme.white!$B:$X,2,0),4)," ",VLOOKUP($L13,logitme.white!$B:$X,19,0))</f>
        <v xml:space="preserve">0.0137 </v>
      </c>
      <c r="D13" s="45" t="str">
        <f>_xlfn.CONCAT(FIXED(VLOOKUP($L13,logitme.white!$B:$X,6,0),4)," ",VLOOKUP($L13,logitme.white!$B:$X,20,0))</f>
        <v xml:space="preserve">0.0098 </v>
      </c>
      <c r="E13" s="43" t="str">
        <f>_xlfn.CONCAT(FIXED(VLOOKUP($L13,logitme.white!$B:$X,10,0),4)," ",VLOOKUP($L13,logitme.white!$B:$X,21,0))</f>
        <v xml:space="preserve">0.0116 </v>
      </c>
      <c r="F13" s="15" t="str">
        <f>_xlfn.CONCAT(FIXED(VLOOKUP($L13,logitme.black!$B:$X,2,0),4)," ",VLOOKUP($L13,logitme.black!$B:$X,19,0))</f>
        <v xml:space="preserve">0.0270 </v>
      </c>
      <c r="G13" s="45" t="str">
        <f>_xlfn.CONCAT(FIXED(VLOOKUP($L13,logitme.black!$B:$X,6,0),4)," ",VLOOKUP($L13,logitme.black!$B:$X,20,0))</f>
        <v xml:space="preserve">0.0153 </v>
      </c>
      <c r="H13" s="43" t="str">
        <f>_xlfn.CONCAT(FIXED(VLOOKUP($L13,logitme.black!$B:$X,10,0),4)," ",VLOOKUP($L13,logitme.black!$B:$X,21,0))</f>
        <v xml:space="preserve">0.0530 </v>
      </c>
      <c r="I13" s="15" t="str">
        <f>_xlfn.CONCAT(FIXED(VLOOKUP($L13,logitme.hispan!$B:$X,2,0),4)," ",VLOOKUP($L13,logitme.hispan!$B:$X,19,0))</f>
        <v xml:space="preserve">0.0246 </v>
      </c>
      <c r="J13" s="45" t="str">
        <f>_xlfn.CONCAT(FIXED(VLOOKUP($L13,logitme.hispan!$B:$X,6,0),4)," ",VLOOKUP($L13,logitme.hispan!$B:$X,20,0))</f>
        <v xml:space="preserve">0.0299 </v>
      </c>
      <c r="K13" s="45" t="str">
        <f>_xlfn.CONCAT(FIXED(VLOOKUP($L13,logitme.hispan!$B:$X,10,0),4)," ",VLOOKUP($L13,logitme.hispan!$B:$X,21,0))</f>
        <v xml:space="preserve">0.0060 </v>
      </c>
      <c r="L13" s="11" t="s">
        <v>32</v>
      </c>
    </row>
    <row r="14" spans="2:12" x14ac:dyDescent="0.25">
      <c r="B14" s="110"/>
      <c r="C14" s="13" t="str">
        <f>_xlfn.CONCAT("(",FIXED(VLOOKUP($L13,logitme.white!$B:$X,3,0),4),")")</f>
        <v>(0.0278)</v>
      </c>
      <c r="D14" s="29" t="str">
        <f>_xlfn.CONCAT("(",FIXED(VLOOKUP($L13,logitme.white!$B:$X,7,0),4),")")</f>
        <v>(0.0378)</v>
      </c>
      <c r="E14" s="44" t="str">
        <f>_xlfn.CONCAT("(",FIXED(VLOOKUP($L13,logitme.white!$B:$X,11,0),4),")")</f>
        <v>(0.0430)</v>
      </c>
      <c r="F14" s="13" t="str">
        <f>_xlfn.CONCAT("(",FIXED(VLOOKUP($L13,logitme.black!$B:$X,3,0),4),")")</f>
        <v>(0.0240)</v>
      </c>
      <c r="G14" s="29" t="str">
        <f>_xlfn.CONCAT("(",FIXED(VLOOKUP($L13,logitme.black!$B:$X,7,0),4),")")</f>
        <v>(0.0301)</v>
      </c>
      <c r="H14" s="44"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9" t="s">
        <v>94</v>
      </c>
      <c r="C15" s="15" t="str">
        <f>_xlfn.CONCAT(FIXED(VLOOKUP($L15,logitme.white!$B:$X,2,0),4)," ",VLOOKUP($L15,logitme.white!$B:$X,19,0))</f>
        <v>0.0296 ***</v>
      </c>
      <c r="D15" s="45" t="str">
        <f>_xlfn.CONCAT(FIXED(VLOOKUP($L15,logitme.white!$B:$X,6,0),4)," ",VLOOKUP($L15,logitme.white!$B:$X,20,0))</f>
        <v>0.0471 ***</v>
      </c>
      <c r="E15" s="43" t="str">
        <f>_xlfn.CONCAT(FIXED(VLOOKUP($L15,logitme.white!$B:$X,10,0),4)," ",VLOOKUP($L15,logitme.white!$B:$X,21,0))</f>
        <v xml:space="preserve">0.0116 </v>
      </c>
      <c r="F15" s="15" t="str">
        <f>_xlfn.CONCAT(FIXED(VLOOKUP($L15,logitme.black!$B:$X,2,0),4)," ",VLOOKUP($L15,logitme.black!$B:$X,19,0))</f>
        <v xml:space="preserve">0.0095 </v>
      </c>
      <c r="G15" s="45" t="str">
        <f>_xlfn.CONCAT(FIXED(VLOOKUP($L15,logitme.black!$B:$X,6,0),4)," ",VLOOKUP($L15,logitme.black!$B:$X,20,0))</f>
        <v>0.0193 *</v>
      </c>
      <c r="H15" s="43" t="str">
        <f>_xlfn.CONCAT(FIXED(VLOOKUP($L15,logitme.black!$B:$X,10,0),4)," ",VLOOKUP($L15,logitme.black!$B:$X,21,0))</f>
        <v xml:space="preserve">0.0016 </v>
      </c>
      <c r="I15" s="15" t="str">
        <f>_xlfn.CONCAT(FIXED(VLOOKUP($L15,logitme.hispan!$B:$X,2,0),4)," ",VLOOKUP($L15,logitme.hispan!$B:$X,19,0))</f>
        <v xml:space="preserve">0.0143 </v>
      </c>
      <c r="J15" s="45" t="str">
        <f>_xlfn.CONCAT(FIXED(VLOOKUP($L15,logitme.hispan!$B:$X,6,0),4)," ",VLOOKUP($L15,logitme.hispan!$B:$X,20,0))</f>
        <v xml:space="preserve">0.0238 </v>
      </c>
      <c r="K15" s="45" t="str">
        <f>_xlfn.CONCAT(FIXED(VLOOKUP($L15,logitme.hispan!$B:$X,10,0),4)," ",VLOOKUP($L15,logitme.hispan!$B:$X,21,0))</f>
        <v xml:space="preserve">0.0102 </v>
      </c>
      <c r="L15" s="11" t="s">
        <v>33</v>
      </c>
    </row>
    <row r="16" spans="2:12" x14ac:dyDescent="0.25">
      <c r="B16" s="110"/>
      <c r="C16" s="13" t="str">
        <f>_xlfn.CONCAT("(",FIXED(VLOOKUP($L15,logitme.white!$B:$X,3,0),4),")")</f>
        <v>(0.0077)</v>
      </c>
      <c r="D16" s="29" t="str">
        <f>_xlfn.CONCAT("(",FIXED(VLOOKUP($L15,logitme.white!$B:$X,7,0),4),")")</f>
        <v>(0.0117)</v>
      </c>
      <c r="E16" s="44" t="str">
        <f>_xlfn.CONCAT("(",FIXED(VLOOKUP($L15,logitme.white!$B:$X,11,0),4),")")</f>
        <v>(0.0104)</v>
      </c>
      <c r="F16" s="13" t="str">
        <f>_xlfn.CONCAT("(",FIXED(VLOOKUP($L15,logitme.black!$B:$X,3,0),4),")")</f>
        <v>(0.0061)</v>
      </c>
      <c r="G16" s="29" t="str">
        <f>_xlfn.CONCAT("(",FIXED(VLOOKUP($L15,logitme.black!$B:$X,7,0),4),")")</f>
        <v>(0.0092)</v>
      </c>
      <c r="H16" s="44"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9" t="s">
        <v>128</v>
      </c>
      <c r="C17" s="15" t="str">
        <f>_xlfn.CONCAT(FIXED(VLOOKUP($L17,logitme.white!$B:$X,2,0),4)," ",VLOOKUP($L17,logitme.white!$B:$X,19,0))</f>
        <v xml:space="preserve">-0.0086 </v>
      </c>
      <c r="D17" s="45" t="str">
        <f>_xlfn.CONCAT(FIXED(VLOOKUP($L17,logitme.white!$B:$X,6,0),4)," ",VLOOKUP($L17,logitme.white!$B:$X,20,0))</f>
        <v xml:space="preserve">0.0145 </v>
      </c>
      <c r="E17" s="43" t="str">
        <f>_xlfn.CONCAT(FIXED(VLOOKUP($L17,logitme.white!$B:$X,10,0),4)," ",VLOOKUP($L17,logitme.white!$B:$X,21,0))</f>
        <v>-0.0270 ^</v>
      </c>
      <c r="F17" s="15" t="str">
        <f>_xlfn.CONCAT(FIXED(VLOOKUP($L17,logitme.black!$B:$X,2,0),4)," ",VLOOKUP($L17,logitme.black!$B:$X,19,0))</f>
        <v>-0.0203 ^</v>
      </c>
      <c r="G17" s="45" t="str">
        <f>_xlfn.CONCAT(FIXED(VLOOKUP($L17,logitme.black!$B:$X,6,0),4)," ",VLOOKUP($L17,logitme.black!$B:$X,20,0))</f>
        <v>-0.0336 *</v>
      </c>
      <c r="H17" s="43" t="str">
        <f>_xlfn.CONCAT(FIXED(VLOOKUP($L17,logitme.black!$B:$X,10,0),4)," ",VLOOKUP($L17,logitme.black!$B:$X,21,0))</f>
        <v xml:space="preserve">-0.0034 </v>
      </c>
      <c r="I17" s="15" t="str">
        <f>_xlfn.CONCAT(FIXED(VLOOKUP($L17,logitme.hispan!$B:$X,2,0),4)," ",VLOOKUP($L17,logitme.hispan!$B:$X,19,0))</f>
        <v xml:space="preserve">-0.0105 </v>
      </c>
      <c r="J17" s="45" t="str">
        <f>_xlfn.CONCAT(FIXED(VLOOKUP($L17,logitme.hispan!$B:$X,6,0),4)," ",VLOOKUP($L17,logitme.hispan!$B:$X,20,0))</f>
        <v xml:space="preserve">-0.0057 </v>
      </c>
      <c r="K17" s="45" t="str">
        <f>_xlfn.CONCAT(FIXED(VLOOKUP($L17,logitme.hispan!$B:$X,10,0),4)," ",VLOOKUP($L17,logitme.hispan!$B:$X,21,0))</f>
        <v xml:space="preserve">-0.0195 </v>
      </c>
      <c r="L17" s="11" t="s">
        <v>118</v>
      </c>
    </row>
    <row r="18" spans="2:12" x14ac:dyDescent="0.25">
      <c r="B18" s="110"/>
      <c r="C18" s="13" t="str">
        <f>_xlfn.CONCAT("(",FIXED(VLOOKUP($L17,logitme.white!$B:$X,3,0),4),")")</f>
        <v>(0.0112)</v>
      </c>
      <c r="D18" s="29" t="str">
        <f>_xlfn.CONCAT("(",FIXED(VLOOKUP($L17,logitme.white!$B:$X,7,0),4),")")</f>
        <v>(0.0168)</v>
      </c>
      <c r="E18" s="44" t="str">
        <f>_xlfn.CONCAT("(",FIXED(VLOOKUP($L17,logitme.white!$B:$X,11,0),4),")")</f>
        <v>(0.0155)</v>
      </c>
      <c r="F18" s="13" t="str">
        <f>_xlfn.CONCAT("(",FIXED(VLOOKUP($L17,logitme.black!$B:$X,3,0),4),")")</f>
        <v>(0.0107)</v>
      </c>
      <c r="G18" s="29" t="str">
        <f>_xlfn.CONCAT("(",FIXED(VLOOKUP($L17,logitme.black!$B:$X,7,0),4),")")</f>
        <v>(0.0144)</v>
      </c>
      <c r="H18" s="44"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9" t="s">
        <v>95</v>
      </c>
      <c r="C19" s="15" t="str">
        <f>_xlfn.CONCAT(FIXED(VLOOKUP($L19,logitme.white!$B:$X,2,0),4)," ",VLOOKUP($L19,logitme.white!$B:$X,19,0))</f>
        <v>0.1558 **</v>
      </c>
      <c r="D19" s="45" t="str">
        <f>_xlfn.CONCAT(FIXED(VLOOKUP($L19,logitme.white!$B:$X,6,0),4)," ",VLOOKUP($L19,logitme.white!$B:$X,20,0))</f>
        <v>0.1572 *</v>
      </c>
      <c r="E19" s="43" t="str">
        <f>_xlfn.CONCAT(FIXED(VLOOKUP($L19,logitme.white!$B:$X,10,0),4)," ",VLOOKUP($L19,logitme.white!$B:$X,21,0))</f>
        <v>0.1437 *</v>
      </c>
      <c r="F19" s="15" t="str">
        <f>_xlfn.CONCAT(FIXED(VLOOKUP($L19,logitme.black!$B:$X,2,0),4)," ",VLOOKUP($L19,logitme.black!$B:$X,19,0))</f>
        <v>0.1843 ***</v>
      </c>
      <c r="G19" s="45" t="str">
        <f>_xlfn.CONCAT(FIXED(VLOOKUP($L19,logitme.black!$B:$X,6,0),4)," ",VLOOKUP($L19,logitme.black!$B:$X,20,0))</f>
        <v xml:space="preserve">0.0858 </v>
      </c>
      <c r="H19" s="43" t="str">
        <f>_xlfn.CONCAT(FIXED(VLOOKUP($L19,logitme.black!$B:$X,10,0),4)," ",VLOOKUP($L19,logitme.black!$B:$X,21,0))</f>
        <v>0.2642 ***</v>
      </c>
      <c r="I19" s="15" t="str">
        <f>_xlfn.CONCAT(FIXED(VLOOKUP($L19,logitme.hispan!$B:$X,2,0),4)," ",VLOOKUP($L19,logitme.hispan!$B:$X,19,0))</f>
        <v xml:space="preserve">-0.0949 </v>
      </c>
      <c r="J19" s="45" t="str">
        <f>_xlfn.CONCAT(FIXED(VLOOKUP($L19,logitme.hispan!$B:$X,6,0),4)," ",VLOOKUP($L19,logitme.hispan!$B:$X,20,0))</f>
        <v xml:space="preserve">-0.0969 </v>
      </c>
      <c r="K19" s="45" t="str">
        <f>_xlfn.CONCAT(FIXED(VLOOKUP($L19,logitme.hispan!$B:$X,10,0),4)," ",VLOOKUP($L19,logitme.hispan!$B:$X,21,0))</f>
        <v xml:space="preserve">-0.0861 </v>
      </c>
      <c r="L19" s="11" t="s">
        <v>29</v>
      </c>
    </row>
    <row r="20" spans="2:12" x14ac:dyDescent="0.25">
      <c r="B20" s="110"/>
      <c r="C20" s="13" t="str">
        <f>_xlfn.CONCAT("(",FIXED(VLOOKUP($L19,logitme.white!$B:$X,3,0),4),")")</f>
        <v>(0.0492)</v>
      </c>
      <c r="D20" s="29" t="str">
        <f>_xlfn.CONCAT("(",FIXED(VLOOKUP($L19,logitme.white!$B:$X,7,0),4),")")</f>
        <v>(0.0746)</v>
      </c>
      <c r="E20" s="44" t="str">
        <f>_xlfn.CONCAT("(",FIXED(VLOOKUP($L19,logitme.white!$B:$X,11,0),4),")")</f>
        <v>(0.0670)</v>
      </c>
      <c r="F20" s="13" t="str">
        <f>_xlfn.CONCAT("(",FIXED(VLOOKUP($L19,logitme.black!$B:$X,3,0),4),")")</f>
        <v>(0.0497)</v>
      </c>
      <c r="G20" s="29" t="str">
        <f>_xlfn.CONCAT("(",FIXED(VLOOKUP($L19,logitme.black!$B:$X,7,0),4),")")</f>
        <v>(0.0747)</v>
      </c>
      <c r="H20" s="44"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9" t="s">
        <v>96</v>
      </c>
      <c r="C21" s="15" t="str">
        <f>_xlfn.CONCAT(FIXED(VLOOKUP($L21,logitme.white!$B:$X,2,0),4)," ",VLOOKUP($L21,logitme.white!$B:$X,19,0))</f>
        <v>0.3316 ***</v>
      </c>
      <c r="D21" s="45" t="str">
        <f>_xlfn.CONCAT(FIXED(VLOOKUP($L21,logitme.white!$B:$X,6,0),4)," ",VLOOKUP($L21,logitme.white!$B:$X,20,0))</f>
        <v>0.3798 ***</v>
      </c>
      <c r="E21" s="43" t="str">
        <f>_xlfn.CONCAT(FIXED(VLOOKUP($L21,logitme.white!$B:$X,10,0),4)," ",VLOOKUP($L21,logitme.white!$B:$X,21,0))</f>
        <v>0.2874 ***</v>
      </c>
      <c r="F21" s="15" t="str">
        <f>_xlfn.CONCAT(FIXED(VLOOKUP($L21,logitme.black!$B:$X,2,0),4)," ",VLOOKUP($L21,logitme.black!$B:$X,19,0))</f>
        <v>0.2238 ***</v>
      </c>
      <c r="G21" s="45" t="str">
        <f>_xlfn.CONCAT(FIXED(VLOOKUP($L21,logitme.black!$B:$X,6,0),4)," ",VLOOKUP($L21,logitme.black!$B:$X,20,0))</f>
        <v xml:space="preserve">0.0770 </v>
      </c>
      <c r="H21" s="43" t="str">
        <f>_xlfn.CONCAT(FIXED(VLOOKUP($L21,logitme.black!$B:$X,10,0),4)," ",VLOOKUP($L21,logitme.black!$B:$X,21,0))</f>
        <v>0.3942 ***</v>
      </c>
      <c r="I21" s="15" t="str">
        <f>_xlfn.CONCAT(FIXED(VLOOKUP($L21,logitme.hispan!$B:$X,2,0),4)," ",VLOOKUP($L21,logitme.hispan!$B:$X,19,0))</f>
        <v xml:space="preserve">0.0333 </v>
      </c>
      <c r="J21" s="45" t="str">
        <f>_xlfn.CONCAT(FIXED(VLOOKUP($L21,logitme.hispan!$B:$X,6,0),4)," ",VLOOKUP($L21,logitme.hispan!$B:$X,20,0))</f>
        <v xml:space="preserve">0.1058 </v>
      </c>
      <c r="K21" s="45" t="str">
        <f>_xlfn.CONCAT(FIXED(VLOOKUP($L21,logitme.hispan!$B:$X,10,0),4)," ",VLOOKUP($L21,logitme.hispan!$B:$X,21,0))</f>
        <v xml:space="preserve">-0.0381 </v>
      </c>
      <c r="L21" s="11" t="s">
        <v>30</v>
      </c>
    </row>
    <row r="22" spans="2:12" x14ac:dyDescent="0.25">
      <c r="B22" s="110"/>
      <c r="C22" s="13" t="str">
        <f>_xlfn.CONCAT("(",FIXED(VLOOKUP($L21,logitme.white!$B:$X,3,0),4),")")</f>
        <v>(0.0527)</v>
      </c>
      <c r="D22" s="29" t="str">
        <f>_xlfn.CONCAT("(",FIXED(VLOOKUP($L21,logitme.white!$B:$X,7,0),4),")")</f>
        <v>(0.0773)</v>
      </c>
      <c r="E22" s="44" t="str">
        <f>_xlfn.CONCAT("(",FIXED(VLOOKUP($L21,logitme.white!$B:$X,11,0),4),")")</f>
        <v>(0.0738)</v>
      </c>
      <c r="F22" s="13" t="str">
        <f>_xlfn.CONCAT("(",FIXED(VLOOKUP($L21,logitme.black!$B:$X,3,0),4),")")</f>
        <v>(0.0578)</v>
      </c>
      <c r="G22" s="29" t="str">
        <f>_xlfn.CONCAT("(",FIXED(VLOOKUP($L21,logitme.black!$B:$X,7,0),4),")")</f>
        <v>(0.0801)</v>
      </c>
      <c r="H22" s="44"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9" t="s">
        <v>97</v>
      </c>
      <c r="C23" s="15" t="str">
        <f>_xlfn.CONCAT(FIXED(VLOOKUP($L23,logitme.white!$B:$X,2,0),4)," ",VLOOKUP($L23,logitme.white!$B:$X,19,0))</f>
        <v>0.2937 ***</v>
      </c>
      <c r="D23" s="45" t="str">
        <f>_xlfn.CONCAT(FIXED(VLOOKUP($L23,logitme.white!$B:$X,6,0),4)," ",VLOOKUP($L23,logitme.white!$B:$X,20,0))</f>
        <v>0.3243 **</v>
      </c>
      <c r="E23" s="43" t="str">
        <f>_xlfn.CONCAT(FIXED(VLOOKUP($L23,logitme.white!$B:$X,10,0),4)," ",VLOOKUP($L23,logitme.white!$B:$X,21,0))</f>
        <v>0.2466 *</v>
      </c>
      <c r="F23" s="15" t="str">
        <f>_xlfn.CONCAT(FIXED(VLOOKUP($L23,logitme.black!$B:$X,2,0),4)," ",VLOOKUP($L23,logitme.black!$B:$X,19,0))</f>
        <v>0.1833 ^</v>
      </c>
      <c r="G23" s="45" t="str">
        <f>_xlfn.CONCAT(FIXED(VLOOKUP($L23,logitme.black!$B:$X,6,0),4)," ",VLOOKUP($L23,logitme.black!$B:$X,20,0))</f>
        <v xml:space="preserve">0.0673 </v>
      </c>
      <c r="H23" s="43" t="str">
        <f>_xlfn.CONCAT(FIXED(VLOOKUP($L23,logitme.black!$B:$X,10,0),4)," ",VLOOKUP($L23,logitme.black!$B:$X,21,0))</f>
        <v>0.2815 ^</v>
      </c>
      <c r="I23" s="15" t="str">
        <f>_xlfn.CONCAT(FIXED(VLOOKUP($L23,logitme.hispan!$B:$X,2,0),4)," ",VLOOKUP($L23,logitme.hispan!$B:$X,19,0))</f>
        <v xml:space="preserve">-0.0503 </v>
      </c>
      <c r="J23" s="45" t="str">
        <f>_xlfn.CONCAT(FIXED(VLOOKUP($L23,logitme.hispan!$B:$X,6,0),4)," ",VLOOKUP($L23,logitme.hispan!$B:$X,20,0))</f>
        <v xml:space="preserve">-0.0482 </v>
      </c>
      <c r="K23" s="45" t="str">
        <f>_xlfn.CONCAT(FIXED(VLOOKUP($L23,logitme.hispan!$B:$X,10,0),4)," ",VLOOKUP($L23,logitme.hispan!$B:$X,21,0))</f>
        <v xml:space="preserve">-0.0906 </v>
      </c>
      <c r="L23" s="11" t="s">
        <v>27</v>
      </c>
    </row>
    <row r="24" spans="2:12" x14ac:dyDescent="0.25">
      <c r="B24" s="110"/>
      <c r="C24" s="13" t="str">
        <f>_xlfn.CONCAT("(",FIXED(VLOOKUP($L23,logitme.white!$B:$X,3,0),4),")")</f>
        <v>(0.0710)</v>
      </c>
      <c r="D24" s="29" t="str">
        <f>_xlfn.CONCAT("(",FIXED(VLOOKUP($L23,logitme.white!$B:$X,7,0),4),")")</f>
        <v>(0.1025)</v>
      </c>
      <c r="E24" s="44" t="str">
        <f>_xlfn.CONCAT("(",FIXED(VLOOKUP($L23,logitme.white!$B:$X,11,0),4),")")</f>
        <v>(0.1015)</v>
      </c>
      <c r="F24" s="13" t="str">
        <f>_xlfn.CONCAT("(",FIXED(VLOOKUP($L23,logitme.black!$B:$X,3,0),4),")")</f>
        <v>(0.1031)</v>
      </c>
      <c r="G24" s="29" t="str">
        <f>_xlfn.CONCAT("(",FIXED(VLOOKUP($L23,logitme.black!$B:$X,7,0),4),")")</f>
        <v>(0.1394)</v>
      </c>
      <c r="H24" s="44"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9" t="s">
        <v>98</v>
      </c>
      <c r="C25" s="15" t="str">
        <f>_xlfn.CONCAT(FIXED(VLOOKUP($L25,logitme.white!$B:$X,2,0),4)," ",VLOOKUP($L25,logitme.white!$B:$X,19,0))</f>
        <v xml:space="preserve">0.1556 </v>
      </c>
      <c r="D25" s="45" t="str">
        <f>_xlfn.CONCAT(FIXED(VLOOKUP($L25,logitme.white!$B:$X,6,0),4)," ",VLOOKUP($L25,logitme.white!$B:$X,20,0))</f>
        <v xml:space="preserve">0.1270 </v>
      </c>
      <c r="E25" s="43" t="str">
        <f>_xlfn.CONCAT(FIXED(VLOOKUP($L25,logitme.white!$B:$X,10,0),4)," ",VLOOKUP($L25,logitme.white!$B:$X,21,0))</f>
        <v xml:space="preserve">0.1808 </v>
      </c>
      <c r="F25" s="15" t="str">
        <f>_xlfn.CONCAT(FIXED(VLOOKUP($L25,logitme.black!$B:$X,2,0),4)," ",VLOOKUP($L25,logitme.black!$B:$X,19,0))</f>
        <v xml:space="preserve">0.2386 </v>
      </c>
      <c r="G25" s="45" t="str">
        <f>_xlfn.CONCAT(FIXED(VLOOKUP($L25,logitme.black!$B:$X,6,0),4)," ",VLOOKUP($L25,logitme.black!$B:$X,20,0))</f>
        <v xml:space="preserve">0.0021 </v>
      </c>
      <c r="H25" s="43" t="str">
        <f>_xlfn.CONCAT(FIXED(VLOOKUP($L25,logitme.black!$B:$X,10,0),4)," ",VLOOKUP($L25,logitme.black!$B:$X,21,0))</f>
        <v>0.9485 *</v>
      </c>
      <c r="I25" s="15" t="str">
        <f>_xlfn.CONCAT(FIXED(VLOOKUP($L25,logitme.hispan!$B:$X,2,0),4)," ",VLOOKUP($L25,logitme.hispan!$B:$X,19,0))</f>
        <v xml:space="preserve">0.0710 </v>
      </c>
      <c r="J25" s="45" t="str">
        <f>_xlfn.CONCAT(FIXED(VLOOKUP($L25,logitme.hispan!$B:$X,6,0),4)," ",VLOOKUP($L25,logitme.hispan!$B:$X,20,0))</f>
        <v xml:space="preserve">0.1086 </v>
      </c>
      <c r="K25" s="45" t="str">
        <f>_xlfn.CONCAT(FIXED(VLOOKUP($L25,logitme.hispan!$B:$X,10,0),4)," ",VLOOKUP($L25,logitme.hispan!$B:$X,21,0))</f>
        <v xml:space="preserve">0.0449 </v>
      </c>
      <c r="L25" s="11" t="s">
        <v>28</v>
      </c>
    </row>
    <row r="26" spans="2:12" x14ac:dyDescent="0.25">
      <c r="B26" s="110"/>
      <c r="C26" s="13" t="str">
        <f>_xlfn.CONCAT("(",FIXED(VLOOKUP($L25,logitme.white!$B:$X,3,0),4),")")</f>
        <v>(0.1020)</v>
      </c>
      <c r="D26" s="29" t="str">
        <f>_xlfn.CONCAT("(",FIXED(VLOOKUP($L25,logitme.white!$B:$X,7,0),4),")")</f>
        <v>(0.1464)</v>
      </c>
      <c r="E26" s="44" t="str">
        <f>_xlfn.CONCAT("(",FIXED(VLOOKUP($L25,logitme.white!$B:$X,11,0),4),")")</f>
        <v>(0.1458)</v>
      </c>
      <c r="F26" s="13" t="str">
        <f>_xlfn.CONCAT("(",FIXED(VLOOKUP($L25,logitme.black!$B:$X,3,0),4),")")</f>
        <v>(0.1668)</v>
      </c>
      <c r="G26" s="29" t="str">
        <f>_xlfn.CONCAT("(",FIXED(VLOOKUP($L25,logitme.black!$B:$X,7,0),4),")")</f>
        <v>(0.1942)</v>
      </c>
      <c r="H26" s="44"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9" t="s">
        <v>31</v>
      </c>
      <c r="C27" s="15" t="str">
        <f>_xlfn.CONCAT(FIXED(VLOOKUP($L27,logitme.white!$B:$X,2,0),4)," ",VLOOKUP($L27,logitme.white!$B:$X,19,0))</f>
        <v>-0.0603 ***</v>
      </c>
      <c r="D27" s="45" t="str">
        <f>_xlfn.CONCAT(FIXED(VLOOKUP($L27,logitme.white!$B:$X,6,0),4)," ",VLOOKUP($L27,logitme.white!$B:$X,20,0))</f>
        <v>-0.0547 ***</v>
      </c>
      <c r="E27" s="43" t="str">
        <f>_xlfn.CONCAT(FIXED(VLOOKUP($L27,logitme.white!$B:$X,10,0),4)," ",VLOOKUP($L27,logitme.white!$B:$X,21,0))</f>
        <v>-0.0691 ***</v>
      </c>
      <c r="F27" s="15" t="str">
        <f>_xlfn.CONCAT(FIXED(VLOOKUP($L27,logitme.black!$B:$X,2,0),4)," ",VLOOKUP($L27,logitme.black!$B:$X,19,0))</f>
        <v>-0.0543 ***</v>
      </c>
      <c r="G27" s="45" t="str">
        <f>_xlfn.CONCAT(FIXED(VLOOKUP($L27,logitme.black!$B:$X,6,0),4)," ",VLOOKUP($L27,logitme.black!$B:$X,20,0))</f>
        <v>-0.0514 **</v>
      </c>
      <c r="H27" s="43" t="str">
        <f>_xlfn.CONCAT(FIXED(VLOOKUP($L27,logitme.black!$B:$X,10,0),4)," ",VLOOKUP($L27,logitme.black!$B:$X,21,0))</f>
        <v>-0.0553 **</v>
      </c>
      <c r="I27" s="15" t="str">
        <f>_xlfn.CONCAT(FIXED(VLOOKUP($L27,logitme.hispan!$B:$X,2,0),4)," ",VLOOKUP($L27,logitme.hispan!$B:$X,19,0))</f>
        <v>-0.0423 *</v>
      </c>
      <c r="J27" s="45" t="str">
        <f>_xlfn.CONCAT(FIXED(VLOOKUP($L27,logitme.hispan!$B:$X,6,0),4)," ",VLOOKUP($L27,logitme.hispan!$B:$X,20,0))</f>
        <v xml:space="preserve">-0.0022 </v>
      </c>
      <c r="K27" s="45" t="str">
        <f>_xlfn.CONCAT(FIXED(VLOOKUP($L27,logitme.hispan!$B:$X,10,0),4)," ",VLOOKUP($L27,logitme.hispan!$B:$X,21,0))</f>
        <v>-0.0792 **</v>
      </c>
      <c r="L27" s="11" t="s">
        <v>31</v>
      </c>
    </row>
    <row r="28" spans="2:12" x14ac:dyDescent="0.25">
      <c r="B28" s="110"/>
      <c r="C28" s="13" t="str">
        <f>_xlfn.CONCAT("(",FIXED(VLOOKUP($L27,logitme.white!$B:$X,3,0),4),")")</f>
        <v>(0.0112)</v>
      </c>
      <c r="D28" s="29" t="str">
        <f>_xlfn.CONCAT("(",FIXED(VLOOKUP($L27,logitme.white!$B:$X,7,0),4),")")</f>
        <v>(0.0166)</v>
      </c>
      <c r="E28" s="44" t="str">
        <f>_xlfn.CONCAT("(",FIXED(VLOOKUP($L27,logitme.white!$B:$X,11,0),4),")")</f>
        <v>(0.0154)</v>
      </c>
      <c r="F28" s="13" t="str">
        <f>_xlfn.CONCAT("(",FIXED(VLOOKUP($L27,logitme.black!$B:$X,3,0),4),")")</f>
        <v>(0.0114)</v>
      </c>
      <c r="G28" s="29" t="str">
        <f>_xlfn.CONCAT("(",FIXED(VLOOKUP($L27,logitme.black!$B:$X,7,0),4),")")</f>
        <v>(0.0158)</v>
      </c>
      <c r="H28" s="44"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9" t="s">
        <v>34</v>
      </c>
      <c r="C29" s="15" t="str">
        <f>_xlfn.CONCAT(FIXED(VLOOKUP($L29,logitme.white!$B:$X,2,0),4)," ",VLOOKUP($L29,logitme.white!$B:$X,19,0))</f>
        <v>0.0041 ***</v>
      </c>
      <c r="D29" s="45" t="str">
        <f>_xlfn.CONCAT(FIXED(VLOOKUP($L29,logitme.white!$B:$X,6,0),4)," ",VLOOKUP($L29,logitme.white!$B:$X,20,0))</f>
        <v>0.0045 ***</v>
      </c>
      <c r="E29" s="43" t="str">
        <f>_xlfn.CONCAT(FIXED(VLOOKUP($L29,logitme.white!$B:$X,10,0),4)," ",VLOOKUP($L29,logitme.white!$B:$X,21,0))</f>
        <v>0.0039 ***</v>
      </c>
      <c r="F29" s="15" t="str">
        <f>_xlfn.CONCAT(FIXED(VLOOKUP($L29,logitme.black!$B:$X,2,0),4)," ",VLOOKUP($L29,logitme.black!$B:$X,19,0))</f>
        <v>0.0048 ***</v>
      </c>
      <c r="G29" s="45" t="str">
        <f>_xlfn.CONCAT(FIXED(VLOOKUP($L29,logitme.black!$B:$X,6,0),4)," ",VLOOKUP($L29,logitme.black!$B:$X,20,0))</f>
        <v>0.0051 ***</v>
      </c>
      <c r="H29" s="43" t="str">
        <f>_xlfn.CONCAT(FIXED(VLOOKUP($L29,logitme.black!$B:$X,10,0),4)," ",VLOOKUP($L29,logitme.black!$B:$X,21,0))</f>
        <v>0.0037 *</v>
      </c>
      <c r="I29" s="15" t="str">
        <f>_xlfn.CONCAT(FIXED(VLOOKUP($L29,logitme.hispan!$B:$X,2,0),4)," ",VLOOKUP($L29,logitme.hispan!$B:$X,19,0))</f>
        <v>0.0040 ***</v>
      </c>
      <c r="J29" s="45" t="str">
        <f>_xlfn.CONCAT(FIXED(VLOOKUP($L29,logitme.hispan!$B:$X,6,0),4)," ",VLOOKUP($L29,logitme.hispan!$B:$X,20,0))</f>
        <v>0.0046 **</v>
      </c>
      <c r="K29" s="45" t="str">
        <f>_xlfn.CONCAT(FIXED(VLOOKUP($L29,logitme.hispan!$B:$X,10,0),4)," ",VLOOKUP($L29,logitme.hispan!$B:$X,21,0))</f>
        <v>0.0036 *</v>
      </c>
      <c r="L29" s="11" t="s">
        <v>34</v>
      </c>
    </row>
    <row r="30" spans="2:12" x14ac:dyDescent="0.25">
      <c r="B30" s="110"/>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(0.0011)</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9" t="s">
        <v>99</v>
      </c>
      <c r="C31" s="15" t="str">
        <f>_xlfn.CONCAT(FIXED(VLOOKUP($L31,logitme.white!$B:$X,2,0),4)," ",VLOOKUP($L31,logitme.white!$B:$X,19,0))</f>
        <v xml:space="preserve">0.0002 </v>
      </c>
      <c r="D31" s="45" t="str">
        <f>_xlfn.CONCAT(FIXED(VLOOKUP($L31,logitme.white!$B:$X,6,0),4)," ",VLOOKUP($L31,logitme.white!$B:$X,20,0))</f>
        <v xml:space="preserve">0.0002 </v>
      </c>
      <c r="E31" s="43" t="str">
        <f>_xlfn.CONCAT(FIXED(VLOOKUP($L31,logitme.white!$B:$X,10,0),4)," ",VLOOKUP($L31,logitme.white!$B:$X,21,0))</f>
        <v xml:space="preserve">0.0003 </v>
      </c>
      <c r="F31" s="15" t="str">
        <f>_xlfn.CONCAT(FIXED(VLOOKUP($L31,logitme.black!$B:$X,2,0),4)," ",VLOOKUP($L31,logitme.black!$B:$X,19,0))</f>
        <v xml:space="preserve">-0.0003 </v>
      </c>
      <c r="G31" s="45" t="str">
        <f>_xlfn.CONCAT(FIXED(VLOOKUP($L31,logitme.black!$B:$X,6,0),4)," ",VLOOKUP($L31,logitme.black!$B:$X,20,0))</f>
        <v xml:space="preserve">-0.0007 </v>
      </c>
      <c r="H31" s="43" t="str">
        <f>_xlfn.CONCAT(FIXED(VLOOKUP($L31,logitme.black!$B:$X,10,0),4)," ",VLOOKUP($L31,logitme.black!$B:$X,21,0))</f>
        <v xml:space="preserve">0.0002 </v>
      </c>
      <c r="I31" s="15" t="str">
        <f>_xlfn.CONCAT(FIXED(VLOOKUP($L31,logitme.hispan!$B:$X,2,0),4)," ",VLOOKUP($L31,logitme.hispan!$B:$X,19,0))</f>
        <v>-0.0009 *</v>
      </c>
      <c r="J31" s="45" t="str">
        <f>_xlfn.CONCAT(FIXED(VLOOKUP($L31,logitme.hispan!$B:$X,6,0),4)," ",VLOOKUP($L31,logitme.hispan!$B:$X,20,0))</f>
        <v xml:space="preserve">-0.0008 </v>
      </c>
      <c r="K31" s="45" t="str">
        <f>_xlfn.CONCAT(FIXED(VLOOKUP($L31,logitme.hispan!$B:$X,10,0),4)," ",VLOOKUP($L31,logitme.hispan!$B:$X,21,0))</f>
        <v xml:space="preserve">-0.0008 </v>
      </c>
      <c r="L31" s="11" t="s">
        <v>35</v>
      </c>
    </row>
    <row r="32" spans="2:12" x14ac:dyDescent="0.25">
      <c r="B32" s="110"/>
      <c r="C32" s="13" t="str">
        <f>_xlfn.CONCAT("(",FIXED(VLOOKUP($L31,logitme.white!$B:$X,3,0),4),")")</f>
        <v>(0.0003)</v>
      </c>
      <c r="D32" s="29" t="str">
        <f>_xlfn.CONCAT("(",FIXED(VLOOKUP($L31,logitme.white!$B:$X,7,0),4),")")</f>
        <v>(0.0005)</v>
      </c>
      <c r="E32" s="44" t="str">
        <f>_xlfn.CONCAT("(",FIXED(VLOOKUP($L31,logitme.white!$B:$X,11,0),4),")")</f>
        <v>(0.0003)</v>
      </c>
      <c r="F32" s="13" t="str">
        <f>_xlfn.CONCAT("(",FIXED(VLOOKUP($L31,logitme.black!$B:$X,3,0),4),")")</f>
        <v>(0.0004)</v>
      </c>
      <c r="G32" s="29" t="str">
        <f>_xlfn.CONCAT("(",FIXED(VLOOKUP($L31,logitme.black!$B:$X,7,0),4),")")</f>
        <v>(0.0006)</v>
      </c>
      <c r="H32" s="44"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9" t="s">
        <v>100</v>
      </c>
      <c r="C33" s="15" t="str">
        <f>_xlfn.CONCAT(FIXED(VLOOKUP($L33,logitme.white!$B:$X,2,0),4)," ",VLOOKUP($L33,logitme.white!$B:$X,19,0))</f>
        <v>0.0004 *</v>
      </c>
      <c r="D33" s="45" t="str">
        <f>_xlfn.CONCAT(FIXED(VLOOKUP($L33,logitme.white!$B:$X,6,0),4)," ",VLOOKUP($L33,logitme.white!$B:$X,20,0))</f>
        <v xml:space="preserve">0.0003 </v>
      </c>
      <c r="E33" s="43" t="str">
        <f>_xlfn.CONCAT(FIXED(VLOOKUP($L33,logitme.white!$B:$X,10,0),4)," ",VLOOKUP($L33,logitme.white!$B:$X,21,0))</f>
        <v>0.0005 *</v>
      </c>
      <c r="F33" s="15" t="str">
        <f>_xlfn.CONCAT(FIXED(VLOOKUP($L33,logitme.black!$B:$X,2,0),4)," ",VLOOKUP($L33,logitme.black!$B:$X,19,0))</f>
        <v xml:space="preserve">0.0002 </v>
      </c>
      <c r="G33" s="45" t="str">
        <f>_xlfn.CONCAT(FIXED(VLOOKUP($L33,logitme.black!$B:$X,6,0),4)," ",VLOOKUP($L33,logitme.black!$B:$X,20,0))</f>
        <v xml:space="preserve">-0.0001 </v>
      </c>
      <c r="H33" s="43" t="str">
        <f>_xlfn.CONCAT(FIXED(VLOOKUP($L33,logitme.black!$B:$X,10,0),4)," ",VLOOKUP($L33,logitme.black!$B:$X,21,0))</f>
        <v>0.0005 ^</v>
      </c>
      <c r="I33" s="15" t="str">
        <f>_xlfn.CONCAT(FIXED(VLOOKUP($L33,logitme.hispan!$B:$X,2,0),4)," ",VLOOKUP($L33,logitme.hispan!$B:$X,19,0))</f>
        <v>0.0006 *</v>
      </c>
      <c r="J33" s="45" t="str">
        <f>_xlfn.CONCAT(FIXED(VLOOKUP($L33,logitme.hispan!$B:$X,6,0),4)," ",VLOOKUP($L33,logitme.hispan!$B:$X,20,0))</f>
        <v xml:space="preserve">0.0002 </v>
      </c>
      <c r="K33" s="45" t="str">
        <f>_xlfn.CONCAT(FIXED(VLOOKUP($L33,logitme.hispan!$B:$X,10,0),4)," ",VLOOKUP($L33,logitme.hispan!$B:$X,21,0))</f>
        <v>0.0011 **</v>
      </c>
      <c r="L33" s="11" t="s">
        <v>36</v>
      </c>
    </row>
    <row r="34" spans="2:12" x14ac:dyDescent="0.25">
      <c r="B34" s="110"/>
      <c r="C34" s="13" t="str">
        <f>_xlfn.CONCAT("(",FIXED(VLOOKUP($L33,logitme.white!$B:$X,3,0),4),")")</f>
        <v>(0.0002)</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(0.0003)</v>
      </c>
      <c r="H34" s="44"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9" t="s">
        <v>101</v>
      </c>
      <c r="C35" s="15" t="str">
        <f>_xlfn.CONCAT(FIXED(VLOOKUP($L35,logitme.white!$B:$X,2,0),4)," ",VLOOKUP($L35,logitme.white!$B:$X,19,0))</f>
        <v xml:space="preserve">0.0267 </v>
      </c>
      <c r="D35" s="45" t="str">
        <f>_xlfn.CONCAT(FIXED(VLOOKUP($L35,logitme.white!$B:$X,6,0),4)," ",VLOOKUP($L35,logitme.white!$B:$X,20,0))</f>
        <v xml:space="preserve">-0.0034 </v>
      </c>
      <c r="E35" s="43" t="str">
        <f>_xlfn.CONCAT(FIXED(VLOOKUP($L35,logitme.white!$B:$X,10,0),4)," ",VLOOKUP($L35,logitme.white!$B:$X,21,0))</f>
        <v xml:space="preserve">0.0639 </v>
      </c>
      <c r="F35" s="15" t="str">
        <f>_xlfn.CONCAT(FIXED(VLOOKUP($L35,logitme.black!$B:$X,2,0),4)," ",VLOOKUP($L35,logitme.black!$B:$X,19,0))</f>
        <v xml:space="preserve">-0.0170 </v>
      </c>
      <c r="G35" s="45" t="str">
        <f>_xlfn.CONCAT(FIXED(VLOOKUP($L35,logitme.black!$B:$X,6,0),4)," ",VLOOKUP($L35,logitme.black!$B:$X,20,0))</f>
        <v xml:space="preserve">0.0221 </v>
      </c>
      <c r="H35" s="43" t="str">
        <f>_xlfn.CONCAT(FIXED(VLOOKUP($L35,logitme.black!$B:$X,10,0),4)," ",VLOOKUP($L35,logitme.black!$B:$X,21,0))</f>
        <v xml:space="preserve">-0.0677 </v>
      </c>
      <c r="I35" s="15" t="str">
        <f>_xlfn.CONCAT(FIXED(VLOOKUP($L35,logitme.hispan!$B:$X,2,0),4)," ",VLOOKUP($L35,logitme.hispan!$B:$X,19,0))</f>
        <v xml:space="preserve">-0.0283 </v>
      </c>
      <c r="J35" s="45" t="str">
        <f>_xlfn.CONCAT(FIXED(VLOOKUP($L35,logitme.hispan!$B:$X,6,0),4)," ",VLOOKUP($L35,logitme.hispan!$B:$X,20,0))</f>
        <v xml:space="preserve">0.0631 </v>
      </c>
      <c r="K35" s="45" t="str">
        <f>_xlfn.CONCAT(FIXED(VLOOKUP($L35,logitme.hispan!$B:$X,10,0),4)," ",VLOOKUP($L35,logitme.hispan!$B:$X,21,0))</f>
        <v>-0.1286 ^</v>
      </c>
      <c r="L35" s="11" t="s">
        <v>37</v>
      </c>
    </row>
    <row r="36" spans="2:12" x14ac:dyDescent="0.25">
      <c r="B36" s="110"/>
      <c r="C36" s="13" t="str">
        <f>_xlfn.CONCAT("(",FIXED(VLOOKUP($L35,logitme.white!$B:$X,3,0),4),")")</f>
        <v>(0.0331)</v>
      </c>
      <c r="D36" s="29" t="str">
        <f>_xlfn.CONCAT("(",FIXED(VLOOKUP($L35,logitme.white!$B:$X,7,0),4),")")</f>
        <v>(0.0481)</v>
      </c>
      <c r="E36" s="44" t="str">
        <f>_xlfn.CONCAT("(",FIXED(VLOOKUP($L35,logitme.white!$B:$X,11,0),4),")")</f>
        <v>(0.0465)</v>
      </c>
      <c r="F36" s="13" t="str">
        <f>_xlfn.CONCAT("(",FIXED(VLOOKUP($L35,logitme.black!$B:$X,3,0),4),")")</f>
        <v>(0.0381)</v>
      </c>
      <c r="G36" s="29" t="str">
        <f>_xlfn.CONCAT("(",FIXED(VLOOKUP($L35,logitme.black!$B:$X,7,0),4),")")</f>
        <v>(0.0519)</v>
      </c>
      <c r="H36" s="44"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9" t="s">
        <v>102</v>
      </c>
      <c r="C37" s="15" t="str">
        <f>_xlfn.CONCAT(FIXED(VLOOKUP($L37,logitme.white!$B:$X,2,0),4)," ",VLOOKUP($L37,logitme.white!$B:$X,19,0))</f>
        <v xml:space="preserve">-0.0388 </v>
      </c>
      <c r="D37" s="45" t="str">
        <f>_xlfn.CONCAT(FIXED(VLOOKUP($L37,logitme.white!$B:$X,6,0),4)," ",VLOOKUP($L37,logitme.white!$B:$X,20,0))</f>
        <v xml:space="preserve">-0.0359 </v>
      </c>
      <c r="E37" s="43" t="str">
        <f>_xlfn.CONCAT(FIXED(VLOOKUP($L37,logitme.white!$B:$X,10,0),4)," ",VLOOKUP($L37,logitme.white!$B:$X,21,0))</f>
        <v xml:space="preserve">-0.0350 </v>
      </c>
      <c r="F37" s="15" t="str">
        <f>_xlfn.CONCAT(FIXED(VLOOKUP($L37,logitme.black!$B:$X,2,0),4)," ",VLOOKUP($L37,logitme.black!$B:$X,19,0))</f>
        <v xml:space="preserve">0.0884 </v>
      </c>
      <c r="G37" s="45" t="str">
        <f>_xlfn.CONCAT(FIXED(VLOOKUP($L37,logitme.black!$B:$X,6,0),4)," ",VLOOKUP($L37,logitme.black!$B:$X,20,0))</f>
        <v>0.1699 *</v>
      </c>
      <c r="H37" s="43" t="str">
        <f>_xlfn.CONCAT(FIXED(VLOOKUP($L37,logitme.black!$B:$X,10,0),4)," ",VLOOKUP($L37,logitme.black!$B:$X,21,0))</f>
        <v xml:space="preserve">-0.0288 </v>
      </c>
      <c r="I37" s="15" t="str">
        <f>_xlfn.CONCAT(FIXED(VLOOKUP($L37,logitme.hispan!$B:$X,2,0),4)," ",VLOOKUP($L37,logitme.hispan!$B:$X,19,0))</f>
        <v xml:space="preserve">-0.0829 </v>
      </c>
      <c r="J37" s="45" t="str">
        <f>_xlfn.CONCAT(FIXED(VLOOKUP($L37,logitme.hispan!$B:$X,6,0),4)," ",VLOOKUP($L37,logitme.hispan!$B:$X,20,0))</f>
        <v xml:space="preserve">0.0270 </v>
      </c>
      <c r="K37" s="45" t="str">
        <f>_xlfn.CONCAT(FIXED(VLOOKUP($L37,logitme.hispan!$B:$X,10,0),4)," ",VLOOKUP($L37,logitme.hispan!$B:$X,21,0))</f>
        <v>-0.2074 ^</v>
      </c>
      <c r="L37" s="11" t="s">
        <v>38</v>
      </c>
    </row>
    <row r="38" spans="2:12" x14ac:dyDescent="0.25">
      <c r="B38" s="110"/>
      <c r="C38" s="13" t="str">
        <f>_xlfn.CONCAT("(",FIXED(VLOOKUP($L37,logitme.white!$B:$X,3,0),4),")")</f>
        <v>(0.0517)</v>
      </c>
      <c r="D38" s="29" t="str">
        <f>_xlfn.CONCAT("(",FIXED(VLOOKUP($L37,logitme.white!$B:$X,7,0),4),")")</f>
        <v>(0.0744)</v>
      </c>
      <c r="E38" s="44" t="str">
        <f>_xlfn.CONCAT("(",FIXED(VLOOKUP($L37,logitme.white!$B:$X,11,0),4),")")</f>
        <v>(0.0734)</v>
      </c>
      <c r="F38" s="13" t="str">
        <f>_xlfn.CONCAT("(",FIXED(VLOOKUP($L37,logitme.black!$B:$X,3,0),4),")")</f>
        <v>(0.0543)</v>
      </c>
      <c r="G38" s="29" t="str">
        <f>_xlfn.CONCAT("(",FIXED(VLOOKUP($L37,logitme.black!$B:$X,7,0),4),")")</f>
        <v>(0.0716)</v>
      </c>
      <c r="H38" s="44"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9" t="s">
        <v>130</v>
      </c>
      <c r="C39" s="15" t="str">
        <f>_xlfn.CONCAT(FIXED(VLOOKUP($L39,logitme.white!$B:$X,2,0),4)," ",VLOOKUP($L39,logitme.white!$B:$X,19,0))</f>
        <v>-0.1482 **</v>
      </c>
      <c r="D39" s="45" t="str">
        <f>_xlfn.CONCAT(FIXED(VLOOKUP($L39,logitme.white!$B:$X,6,0),4)," ",VLOOKUP($L39,logitme.white!$B:$X,20,0))</f>
        <v xml:space="preserve">-0.0678 </v>
      </c>
      <c r="E39" s="43" t="str">
        <f>_xlfn.CONCAT(FIXED(VLOOKUP($L39,logitme.white!$B:$X,10,0),4)," ",VLOOKUP($L39,logitme.white!$B:$X,21,0))</f>
        <v>-0.2398 ***</v>
      </c>
      <c r="F39" s="15" t="str">
        <f>_xlfn.CONCAT(FIXED(VLOOKUP($L39,logitme.black!$B:$X,2,0),4)," ",VLOOKUP($L39,logitme.black!$B:$X,19,0))</f>
        <v xml:space="preserve">-0.1148 </v>
      </c>
      <c r="G39" s="45" t="str">
        <f>_xlfn.CONCAT(FIXED(VLOOKUP($L39,logitme.black!$B:$X,6,0),4)," ",VLOOKUP($L39,logitme.black!$B:$X,20,0))</f>
        <v xml:space="preserve">-0.1371 </v>
      </c>
      <c r="H39" s="43" t="str">
        <f>_xlfn.CONCAT(FIXED(VLOOKUP($L39,logitme.black!$B:$X,10,0),4)," ",VLOOKUP($L39,logitme.black!$B:$X,21,0))</f>
        <v xml:space="preserve">-0.0772 </v>
      </c>
      <c r="I39" s="15" t="str">
        <f>_xlfn.CONCAT(FIXED(VLOOKUP($L39,logitme.hispan!$B:$X,2,0),4)," ",VLOOKUP($L39,logitme.hispan!$B:$X,19,0))</f>
        <v xml:space="preserve">-0.0774 </v>
      </c>
      <c r="J39" s="45" t="str">
        <f>_xlfn.CONCAT(FIXED(VLOOKUP($L39,logitme.hispan!$B:$X,6,0),4)," ",VLOOKUP($L39,logitme.hispan!$B:$X,20,0))</f>
        <v xml:space="preserve">0.1154 </v>
      </c>
      <c r="K39" s="45" t="str">
        <f>_xlfn.CONCAT(FIXED(VLOOKUP($L39,logitme.hispan!$B:$X,10,0),4)," ",VLOOKUP($L39,logitme.hispan!$B:$X,21,0))</f>
        <v xml:space="preserve">-0.1966 </v>
      </c>
      <c r="L39" s="11" t="s">
        <v>39</v>
      </c>
    </row>
    <row r="40" spans="2:12" x14ac:dyDescent="0.25">
      <c r="B40" s="110"/>
      <c r="C40" s="13" t="str">
        <f>_xlfn.CONCAT("(",FIXED(VLOOKUP($L39,logitme.white!$B:$X,3,0),4),")")</f>
        <v>(0.0455)</v>
      </c>
      <c r="D40" s="29" t="str">
        <f>_xlfn.CONCAT("(",FIXED(VLOOKUP($L39,logitme.white!$B:$X,7,0),4),")")</f>
        <v>(0.0674)</v>
      </c>
      <c r="E40" s="44" t="str">
        <f>_xlfn.CONCAT("(",FIXED(VLOOKUP($L39,logitme.white!$B:$X,11,0),4),")")</f>
        <v>(0.0627)</v>
      </c>
      <c r="F40" s="13" t="str">
        <f>_xlfn.CONCAT("(",FIXED(VLOOKUP($L39,logitme.black!$B:$X,3,0),4),")")</f>
        <v>(0.0944)</v>
      </c>
      <c r="G40" s="29" t="str">
        <f>_xlfn.CONCAT("(",FIXED(VLOOKUP($L39,logitme.black!$B:$X,7,0),4),")")</f>
        <v>(0.1394)</v>
      </c>
      <c r="H40" s="44"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9" t="s">
        <v>129</v>
      </c>
      <c r="C41" s="15" t="str">
        <f>_xlfn.CONCAT(FIXED(VLOOKUP($L41,logitme.white!$B:$X,2,0),4)," ",VLOOKUP($L41,logitme.white!$B:$X,19,0))</f>
        <v>-0.2065 ***</v>
      </c>
      <c r="D41" s="45" t="str">
        <f>_xlfn.CONCAT(FIXED(VLOOKUP($L41,logitme.white!$B:$X,6,0),4)," ",VLOOKUP($L41,logitme.white!$B:$X,20,0))</f>
        <v>-0.1480 ^</v>
      </c>
      <c r="E41" s="43" t="str">
        <f>_xlfn.CONCAT(FIXED(VLOOKUP($L41,logitme.white!$B:$X,10,0),4)," ",VLOOKUP($L41,logitme.white!$B:$X,21,0))</f>
        <v>-0.2696 ***</v>
      </c>
      <c r="F41" s="15" t="str">
        <f>_xlfn.CONCAT(FIXED(VLOOKUP($L41,logitme.black!$B:$X,2,0),4)," ",VLOOKUP($L41,logitme.black!$B:$X,19,0))</f>
        <v>-0.3164 **</v>
      </c>
      <c r="G41" s="45" t="str">
        <f>_xlfn.CONCAT(FIXED(VLOOKUP($L41,logitme.black!$B:$X,6,0),4)," ",VLOOKUP($L41,logitme.black!$B:$X,20,0))</f>
        <v xml:space="preserve">-0.1784 </v>
      </c>
      <c r="H41" s="43" t="str">
        <f>_xlfn.CONCAT(FIXED(VLOOKUP($L41,logitme.black!$B:$X,10,0),4)," ",VLOOKUP($L41,logitme.black!$B:$X,21,0))</f>
        <v>-0.4729 ***</v>
      </c>
      <c r="I41" s="15" t="str">
        <f>_xlfn.CONCAT(FIXED(VLOOKUP($L41,logitme.hispan!$B:$X,2,0),4)," ",VLOOKUP($L41,logitme.hispan!$B:$X,19,0))</f>
        <v>-0.3906 ***</v>
      </c>
      <c r="J41" s="45" t="str">
        <f>_xlfn.CONCAT(FIXED(VLOOKUP($L41,logitme.hispan!$B:$X,6,0),4)," ",VLOOKUP($L41,logitme.hispan!$B:$X,20,0))</f>
        <v>-0.3882 ***</v>
      </c>
      <c r="K41" s="45" t="str">
        <f>_xlfn.CONCAT(FIXED(VLOOKUP($L41,logitme.hispan!$B:$X,10,0),4)," ",VLOOKUP($L41,logitme.hispan!$B:$X,21,0))</f>
        <v>-0.3493 **</v>
      </c>
      <c r="L41" s="11" t="s">
        <v>40</v>
      </c>
    </row>
    <row r="42" spans="2:12" x14ac:dyDescent="0.25">
      <c r="B42" s="110"/>
      <c r="C42" s="13" t="str">
        <f>_xlfn.CONCAT("(",FIXED(VLOOKUP($L41,logitme.white!$B:$X,3,0),4),")")</f>
        <v>(0.0531)</v>
      </c>
      <c r="D42" s="29" t="str">
        <f>_xlfn.CONCAT("(",FIXED(VLOOKUP($L41,logitme.white!$B:$X,7,0),4),")")</f>
        <v>(0.0808)</v>
      </c>
      <c r="E42" s="44" t="str">
        <f>_xlfn.CONCAT("(",FIXED(VLOOKUP($L41,logitme.white!$B:$X,11,0),4),")")</f>
        <v>(0.0718)</v>
      </c>
      <c r="F42" s="13" t="str">
        <f>_xlfn.CONCAT("(",FIXED(VLOOKUP($L41,logitme.black!$B:$X,3,0),4),")")</f>
        <v>(0.0997)</v>
      </c>
      <c r="G42" s="29" t="str">
        <f>_xlfn.CONCAT("(",FIXED(VLOOKUP($L41,logitme.black!$B:$X,7,0),4),")")</f>
        <v>(0.1448)</v>
      </c>
      <c r="H42" s="44"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9" t="s">
        <v>103</v>
      </c>
      <c r="C43" s="15" t="str">
        <f>_xlfn.CONCAT(FIXED(VLOOKUP($L43,logitme.white!$B:$X,2,0),4)," ",VLOOKUP($L43,logitme.white!$B:$X,19,0))</f>
        <v>-0.1916 ***</v>
      </c>
      <c r="D43" s="45" t="str">
        <f>_xlfn.CONCAT(FIXED(VLOOKUP($L43,logitme.white!$B:$X,6,0),4)," ",VLOOKUP($L43,logitme.white!$B:$X,20,0))</f>
        <v>-0.1433 *</v>
      </c>
      <c r="E43" s="43" t="str">
        <f>_xlfn.CONCAT(FIXED(VLOOKUP($L43,logitme.white!$B:$X,10,0),4)," ",VLOOKUP($L43,logitme.white!$B:$X,21,0))</f>
        <v>-0.2463 ***</v>
      </c>
      <c r="F43" s="15" t="str">
        <f>_xlfn.CONCAT(FIXED(VLOOKUP($L43,logitme.black!$B:$X,2,0),4)," ",VLOOKUP($L43,logitme.black!$B:$X,19,0))</f>
        <v xml:space="preserve">-0.0873 </v>
      </c>
      <c r="G43" s="45" t="str">
        <f>_xlfn.CONCAT(FIXED(VLOOKUP($L43,logitme.black!$B:$X,6,0),4)," ",VLOOKUP($L43,logitme.black!$B:$X,20,0))</f>
        <v xml:space="preserve">-0.0049 </v>
      </c>
      <c r="H43" s="43" t="str">
        <f>_xlfn.CONCAT(FIXED(VLOOKUP($L43,logitme.black!$B:$X,10,0),4)," ",VLOOKUP($L43,logitme.black!$B:$X,21,0))</f>
        <v xml:space="preserve">-0.1668 </v>
      </c>
      <c r="I43" s="15" t="str">
        <f>_xlfn.CONCAT(FIXED(VLOOKUP($L43,logitme.hispan!$B:$X,2,0),4)," ",VLOOKUP($L43,logitme.hispan!$B:$X,19,0))</f>
        <v xml:space="preserve">-0.0171 </v>
      </c>
      <c r="J43" s="45" t="str">
        <f>_xlfn.CONCAT(FIXED(VLOOKUP($L43,logitme.hispan!$B:$X,6,0),4)," ",VLOOKUP($L43,logitme.hispan!$B:$X,20,0))</f>
        <v xml:space="preserve">0.1132 </v>
      </c>
      <c r="K43" s="45" t="str">
        <f>_xlfn.CONCAT(FIXED(VLOOKUP($L43,logitme.hispan!$B:$X,10,0),4)," ",VLOOKUP($L43,logitme.hispan!$B:$X,21,0))</f>
        <v xml:space="preserve">-0.1050 </v>
      </c>
      <c r="L43" s="11" t="s">
        <v>41</v>
      </c>
    </row>
    <row r="44" spans="2:12" x14ac:dyDescent="0.25">
      <c r="B44" s="110"/>
      <c r="C44" s="13" t="str">
        <f>_xlfn.CONCAT("(",FIXED(VLOOKUP($L43,logitme.white!$B:$X,3,0),4),")")</f>
        <v>(0.0453)</v>
      </c>
      <c r="D44" s="29" t="str">
        <f>_xlfn.CONCAT("(",FIXED(VLOOKUP($L43,logitme.white!$B:$X,7,0),4),")")</f>
        <v>(0.0650)</v>
      </c>
      <c r="E44" s="44" t="str">
        <f>_xlfn.CONCAT("(",FIXED(VLOOKUP($L43,logitme.white!$B:$X,11,0),4),")")</f>
        <v>(0.0645)</v>
      </c>
      <c r="F44" s="13" t="str">
        <f>_xlfn.CONCAT("(",FIXED(VLOOKUP($L43,logitme.black!$B:$X,3,0),4),")")</f>
        <v>(0.0863)</v>
      </c>
      <c r="G44" s="29" t="str">
        <f>_xlfn.CONCAT("(",FIXED(VLOOKUP($L43,logitme.black!$B:$X,7,0),4),")")</f>
        <v>(0.1272)</v>
      </c>
      <c r="H44" s="44"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9" t="s">
        <v>104</v>
      </c>
      <c r="C45" s="15" t="str">
        <f>_xlfn.CONCAT(FIXED(VLOOKUP($L45,logitme.white!$B:$X,2,0),4)," ",VLOOKUP($L45,logitme.white!$B:$X,19,0))</f>
        <v>-0.0932 ***</v>
      </c>
      <c r="D45" s="45" t="str">
        <f>_xlfn.CONCAT(FIXED(VLOOKUP($L45,logitme.white!$B:$X,6,0),4)," ",VLOOKUP($L45,logitme.white!$B:$X,20,0))</f>
        <v>-0.0861 ***</v>
      </c>
      <c r="E45" s="43" t="str">
        <f>_xlfn.CONCAT(FIXED(VLOOKUP($L45,logitme.white!$B:$X,10,0),4)," ",VLOOKUP($L45,logitme.white!$B:$X,21,0))</f>
        <v>-0.1050 ***</v>
      </c>
      <c r="F45" s="15" t="str">
        <f>_xlfn.CONCAT(FIXED(VLOOKUP($L45,logitme.black!$B:$X,2,0),4)," ",VLOOKUP($L45,logitme.black!$B:$X,19,0))</f>
        <v>-0.0916 ***</v>
      </c>
      <c r="G45" s="45" t="str">
        <f>_xlfn.CONCAT(FIXED(VLOOKUP($L45,logitme.black!$B:$X,6,0),4)," ",VLOOKUP($L45,logitme.black!$B:$X,20,0))</f>
        <v>-0.0909 ***</v>
      </c>
      <c r="H45" s="43" t="str">
        <f>_xlfn.CONCAT(FIXED(VLOOKUP($L45,logitme.black!$B:$X,10,0),4)," ",VLOOKUP($L45,logitme.black!$B:$X,21,0))</f>
        <v>-0.1011 ***</v>
      </c>
      <c r="I45" s="15" t="str">
        <f>_xlfn.CONCAT(FIXED(VLOOKUP($L45,logitme.hispan!$B:$X,2,0),4)," ",VLOOKUP($L45,logitme.hispan!$B:$X,19,0))</f>
        <v>-0.0757 ***</v>
      </c>
      <c r="J45" s="45" t="str">
        <f>_xlfn.CONCAT(FIXED(VLOOKUP($L45,logitme.hispan!$B:$X,6,0),4)," ",VLOOKUP($L45,logitme.hispan!$B:$X,20,0))</f>
        <v>-0.0825 **</v>
      </c>
      <c r="K45" s="45" t="str">
        <f>_xlfn.CONCAT(FIXED(VLOOKUP($L45,logitme.hispan!$B:$X,10,0),4)," ",VLOOKUP($L45,logitme.hispan!$B:$X,21,0))</f>
        <v>-0.0762 ***</v>
      </c>
      <c r="L45" s="11" t="s">
        <v>43</v>
      </c>
    </row>
    <row r="46" spans="2:12" x14ac:dyDescent="0.25">
      <c r="B46" s="110"/>
      <c r="C46" s="13" t="str">
        <f>_xlfn.CONCAT("(",FIXED(VLOOKUP($L45,logitme.white!$B:$X,3,0),4),")")</f>
        <v>(0.0114)</v>
      </c>
      <c r="D46" s="29" t="str">
        <f>_xlfn.CONCAT("(",FIXED(VLOOKUP($L45,logitme.white!$B:$X,7,0),4),")")</f>
        <v>(0.0172)</v>
      </c>
      <c r="E46" s="44" t="str">
        <f>_xlfn.CONCAT("(",FIXED(VLOOKUP($L45,logitme.white!$B:$X,11,0),4),")")</f>
        <v>(0.0155)</v>
      </c>
      <c r="F46" s="13" t="str">
        <f>_xlfn.CONCAT("(",FIXED(VLOOKUP($L45,logitme.black!$B:$X,3,0),4),")")</f>
        <v>(0.0128)</v>
      </c>
      <c r="G46" s="29" t="str">
        <f>_xlfn.CONCAT("(",FIXED(VLOOKUP($L45,logitme.black!$B:$X,7,0),4),")")</f>
        <v>(0.0180)</v>
      </c>
      <c r="H46" s="44"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9" t="s">
        <v>105</v>
      </c>
      <c r="C47" s="15" t="str">
        <f>_xlfn.CONCAT(FIXED(VLOOKUP($L47,logitme.white!$B:$X,2,0),4)," ",VLOOKUP($L47,logitme.white!$B:$X,19,0))</f>
        <v xml:space="preserve">0.0296 </v>
      </c>
      <c r="D47" s="45" t="str">
        <f>_xlfn.CONCAT(FIXED(VLOOKUP($L47,logitme.white!$B:$X,6,0),4)," ",VLOOKUP($L47,logitme.white!$B:$X,20,0))</f>
        <v xml:space="preserve">0.0299 </v>
      </c>
      <c r="E47" s="43" t="str">
        <f>_xlfn.CONCAT(FIXED(VLOOKUP($L47,logitme.white!$B:$X,10,0),4)," ",VLOOKUP($L47,logitme.white!$B:$X,21,0))</f>
        <v xml:space="preserve">0.0242 </v>
      </c>
      <c r="F47" s="15" t="str">
        <f>_xlfn.CONCAT(FIXED(VLOOKUP($L47,logitme.black!$B:$X,2,0),4)," ",VLOOKUP($L47,logitme.black!$B:$X,19,0))</f>
        <v xml:space="preserve">-0.0307 </v>
      </c>
      <c r="G47" s="45" t="str">
        <f>_xlfn.CONCAT(FIXED(VLOOKUP($L47,logitme.black!$B:$X,6,0),4)," ",VLOOKUP($L47,logitme.black!$B:$X,20,0))</f>
        <v xml:space="preserve">0.0352 </v>
      </c>
      <c r="H47" s="43" t="str">
        <f>_xlfn.CONCAT(FIXED(VLOOKUP($L47,logitme.black!$B:$X,10,0),4)," ",VLOOKUP($L47,logitme.black!$B:$X,21,0))</f>
        <v>-0.1302 *</v>
      </c>
      <c r="I47" s="15" t="str">
        <f>_xlfn.CONCAT(FIXED(VLOOKUP($L47,logitme.hispan!$B:$X,2,0),4)," ",VLOOKUP($L47,logitme.hispan!$B:$X,19,0))</f>
        <v xml:space="preserve">0.0541 </v>
      </c>
      <c r="J47" s="45" t="str">
        <f>_xlfn.CONCAT(FIXED(VLOOKUP($L47,logitme.hispan!$B:$X,6,0),4)," ",VLOOKUP($L47,logitme.hispan!$B:$X,20,0))</f>
        <v xml:space="preserve">0.0729 </v>
      </c>
      <c r="K47" s="45" t="str">
        <f>_xlfn.CONCAT(FIXED(VLOOKUP($L47,logitme.hispan!$B:$X,10,0),4)," ",VLOOKUP($L47,logitme.hispan!$B:$X,21,0))</f>
        <v xml:space="preserve">0.0354 </v>
      </c>
      <c r="L47" s="11" t="s">
        <v>44</v>
      </c>
    </row>
    <row r="48" spans="2:12" x14ac:dyDescent="0.25">
      <c r="B48" s="110"/>
      <c r="C48" s="13" t="str">
        <f>_xlfn.CONCAT("(",FIXED(VLOOKUP($L47,logitme.white!$B:$X,3,0),4),")")</f>
        <v>(0.0229)</v>
      </c>
      <c r="D48" s="29" t="str">
        <f>_xlfn.CONCAT("(",FIXED(VLOOKUP($L47,logitme.white!$B:$X,7,0),4),")")</f>
        <v>(0.0335)</v>
      </c>
      <c r="E48" s="44" t="str">
        <f>_xlfn.CONCAT("(",FIXED(VLOOKUP($L47,logitme.white!$B:$X,11,0),4),")")</f>
        <v>(0.0323)</v>
      </c>
      <c r="F48" s="13" t="str">
        <f>_xlfn.CONCAT("(",FIXED(VLOOKUP($L47,logitme.black!$B:$X,3,0),4),")")</f>
        <v>(0.0339)</v>
      </c>
      <c r="G48" s="29" t="str">
        <f>_xlfn.CONCAT("(",FIXED(VLOOKUP($L47,logitme.black!$B:$X,7,0),4),")")</f>
        <v>(0.0457)</v>
      </c>
      <c r="H48" s="44"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9" t="s">
        <v>149</v>
      </c>
      <c r="C49" s="15" t="str">
        <f>_xlfn.CONCAT(FIXED(VLOOKUP($L49,logitme.white!$B:$X,2,0),4)," ",VLOOKUP($L49,logitme.white!$B:$X,19,0))</f>
        <v xml:space="preserve">-0.4026 </v>
      </c>
      <c r="D49" s="45" t="str">
        <f>_xlfn.CONCAT(FIXED(VLOOKUP($L49,logitme.white!$B:$X,6,0),4)," ",VLOOKUP($L49,logitme.white!$B:$X,20,0))</f>
        <v xml:space="preserve">-0.5402 </v>
      </c>
      <c r="E49" s="43" t="str">
        <f>_xlfn.CONCAT(FIXED(VLOOKUP($L49,logitme.white!$B:$X,10,0),4)," ",VLOOKUP($L49,logitme.white!$B:$X,21,0))</f>
        <v xml:space="preserve">-0.4407 </v>
      </c>
      <c r="F49" s="15" t="str">
        <f>_xlfn.CONCAT(FIXED(VLOOKUP($L49,logitme.black!$B:$X,2,0),4)," ",VLOOKUP($L49,logitme.black!$B:$X,19,0))</f>
        <v xml:space="preserve">-0.2232 </v>
      </c>
      <c r="G49" s="45" t="str">
        <f>_xlfn.CONCAT(FIXED(VLOOKUP($L49,logitme.black!$B:$X,6,0),4)," ",VLOOKUP($L49,logitme.black!$B:$X,20,0))</f>
        <v xml:space="preserve">-0.0808 </v>
      </c>
      <c r="H49" s="43" t="str">
        <f>_xlfn.CONCAT(FIXED(VLOOKUP($L49,logitme.black!$B:$X,10,0),4)," ",VLOOKUP($L49,logitme.black!$B:$X,21,0))</f>
        <v xml:space="preserve">-0.0159 </v>
      </c>
      <c r="I49" s="15" t="str">
        <f>_xlfn.CONCAT(FIXED(VLOOKUP($L49,logitme.hispan!$B:$X,2,0),4)," ",VLOOKUP($L49,logitme.hispan!$B:$X,19,0))</f>
        <v>1.2456 *</v>
      </c>
      <c r="J49" s="45" t="str">
        <f>_xlfn.CONCAT(FIXED(VLOOKUP($L49,logitme.hispan!$B:$X,6,0),4)," ",VLOOKUP($L49,logitme.hispan!$B:$X,20,0))</f>
        <v xml:space="preserve">20.8168 </v>
      </c>
      <c r="K49" s="45" t="str">
        <f>_xlfn.CONCAT(FIXED(VLOOKUP($L49,logitme.hispan!$B:$X,10,0),4)," ",VLOOKUP($L49,logitme.hispan!$B:$X,21,0))</f>
        <v xml:space="preserve">0.6347 </v>
      </c>
      <c r="L49" s="11" t="s">
        <v>148</v>
      </c>
    </row>
    <row r="50" spans="2:12" x14ac:dyDescent="0.25">
      <c r="B50" s="110"/>
      <c r="C50" s="13" t="str">
        <f>_xlfn.CONCAT("(",FIXED(VLOOKUP($L49,logitme.white!$B:$X,3,0),4),")")</f>
        <v>(0.3193)</v>
      </c>
      <c r="D50" s="29" t="str">
        <f>_xlfn.CONCAT("(",FIXED(VLOOKUP($L49,logitme.white!$B:$X,7,0),4),")")</f>
        <v>(0.5721)</v>
      </c>
      <c r="E50" s="44" t="str">
        <f>_xlfn.CONCAT("(",FIXED(VLOOKUP($L49,logitme.white!$B:$X,11,0),4),")")</f>
        <v>(0.3991)</v>
      </c>
      <c r="F50" s="13" t="str">
        <f>_xlfn.CONCAT("(",FIXED(VLOOKUP($L49,logitme.black!$B:$X,3,0),4),")")</f>
        <v>(0.4793)</v>
      </c>
      <c r="G50" s="29" t="str">
        <f>_xlfn.CONCAT("(",FIXED(VLOOKUP($L49,logitme.black!$B:$X,7,0),4),")")</f>
        <v>(0.9038)</v>
      </c>
      <c r="H50" s="44"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9" t="s">
        <v>135</v>
      </c>
      <c r="C51" s="15" t="str">
        <f>_xlfn.CONCAT(FIXED(VLOOKUP($L51,logitme.white!$B:$X,2,0),4)," ",VLOOKUP($L51,logitme.white!$B:$X,19,0))</f>
        <v xml:space="preserve">-0.0318 </v>
      </c>
      <c r="D51" s="45" t="str">
        <f>_xlfn.CONCAT(FIXED(VLOOKUP($L51,logitme.white!$B:$X,6,0),4)," ",VLOOKUP($L51,logitme.white!$B:$X,20,0))</f>
        <v xml:space="preserve">-0.1384 </v>
      </c>
      <c r="E51" s="43" t="str">
        <f>_xlfn.CONCAT(FIXED(VLOOKUP($L51,logitme.white!$B:$X,10,0),4)," ",VLOOKUP($L51,logitme.white!$B:$X,21,0))</f>
        <v xml:space="preserve">-0.1576 </v>
      </c>
      <c r="F51" s="15" t="str">
        <f>_xlfn.CONCAT(FIXED(VLOOKUP($L51,logitme.black!$B:$X,2,0),4)," ",VLOOKUP($L51,logitme.black!$B:$X,19,0))</f>
        <v xml:space="preserve">-0.2411 </v>
      </c>
      <c r="G51" s="45" t="str">
        <f>_xlfn.CONCAT(FIXED(VLOOKUP($L51,logitme.black!$B:$X,6,0),4)," ",VLOOKUP($L51,logitme.black!$B:$X,20,0))</f>
        <v xml:space="preserve">-0.1012 </v>
      </c>
      <c r="H51" s="43" t="str">
        <f>_xlfn.CONCAT(FIXED(VLOOKUP($L51,logitme.black!$B:$X,10,0),4)," ",VLOOKUP($L51,logitme.black!$B:$X,21,0))</f>
        <v xml:space="preserve">-0.2382 </v>
      </c>
      <c r="I51" s="15" t="str">
        <f>_xlfn.CONCAT(FIXED(VLOOKUP($L51,logitme.hispan!$B:$X,2,0),4)," ",VLOOKUP($L51,logitme.hispan!$B:$X,19,0))</f>
        <v>1.9562 **</v>
      </c>
      <c r="J51" s="45" t="str">
        <f>_xlfn.CONCAT(FIXED(VLOOKUP($L51,logitme.hispan!$B:$X,6,0),4)," ",VLOOKUP($L51,logitme.hispan!$B:$X,20,0))</f>
        <v xml:space="preserve">20.3710 </v>
      </c>
      <c r="K51" s="45" t="str">
        <f>_xlfn.CONCAT(FIXED(VLOOKUP($L51,logitme.hispan!$B:$X,10,0),4)," ",VLOOKUP($L51,logitme.hispan!$B:$X,21,0))</f>
        <v>1.8162 *</v>
      </c>
      <c r="L51" s="11" t="s">
        <v>45</v>
      </c>
    </row>
    <row r="52" spans="2:12" x14ac:dyDescent="0.25">
      <c r="B52" s="110"/>
      <c r="C52" s="13" t="str">
        <f>_xlfn.CONCAT("(",FIXED(VLOOKUP($L51,logitme.white!$B:$X,3,0),4),")")</f>
        <v>(0.4090)</v>
      </c>
      <c r="D52" s="29" t="str">
        <f>_xlfn.CONCAT("(",FIXED(VLOOKUP($L51,logitme.white!$B:$X,7,0),4),")")</f>
        <v>(0.6646)</v>
      </c>
      <c r="E52" s="44" t="str">
        <f>_xlfn.CONCAT("(",FIXED(VLOOKUP($L51,logitme.white!$B:$X,11,0),4),")")</f>
        <v>(0.5501)</v>
      </c>
      <c r="F52" s="13" t="str">
        <f>_xlfn.CONCAT("(",FIXED(VLOOKUP($L51,logitme.black!$B:$X,3,0),4),")")</f>
        <v>(0.5219)</v>
      </c>
      <c r="G52" s="29" t="str">
        <f>_xlfn.CONCAT("(",FIXED(VLOOKUP($L51,logitme.black!$B:$X,7,0),4),")")</f>
        <v>(1.0348)</v>
      </c>
      <c r="H52" s="44"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9" t="s">
        <v>136</v>
      </c>
      <c r="C53" s="15" t="str">
        <f>_xlfn.CONCAT(FIXED(VLOOKUP($L53,logitme.white!$B:$X,2,0),4)," ",VLOOKUP($L53,logitme.white!$B:$X,19,0))</f>
        <v xml:space="preserve">-0.2850 </v>
      </c>
      <c r="D53" s="45" t="str">
        <f>_xlfn.CONCAT(FIXED(VLOOKUP($L53,logitme.white!$B:$X,6,0),4)," ",VLOOKUP($L53,logitme.white!$B:$X,20,0))</f>
        <v xml:space="preserve">-0.7455 </v>
      </c>
      <c r="E53" s="43" t="str">
        <f>_xlfn.CONCAT(FIXED(VLOOKUP($L53,logitme.white!$B:$X,10,0),4)," ",VLOOKUP($L53,logitme.white!$B:$X,21,0))</f>
        <v xml:space="preserve">-0.0742 </v>
      </c>
      <c r="F53" s="15" t="str">
        <f>_xlfn.CONCAT(FIXED(VLOOKUP($L53,logitme.black!$B:$X,2,0),4)," ",VLOOKUP($L53,logitme.black!$B:$X,19,0))</f>
        <v xml:space="preserve">-0.2395 </v>
      </c>
      <c r="G53" s="45" t="str">
        <f>_xlfn.CONCAT(FIXED(VLOOKUP($L53,logitme.black!$B:$X,6,0),4)," ",VLOOKUP($L53,logitme.black!$B:$X,20,0))</f>
        <v xml:space="preserve">0.1747 </v>
      </c>
      <c r="H53" s="43" t="str">
        <f>_xlfn.CONCAT(FIXED(VLOOKUP($L53,logitme.black!$B:$X,10,0),4)," ",VLOOKUP($L53,logitme.black!$B:$X,21,0))</f>
        <v xml:space="preserve">-0.3772 </v>
      </c>
      <c r="I53" s="15" t="str">
        <f>_xlfn.CONCAT(FIXED(VLOOKUP($L53,logitme.hispan!$B:$X,2,0),4)," ",VLOOKUP($L53,logitme.hispan!$B:$X,19,0))</f>
        <v>1.1534 *</v>
      </c>
      <c r="J53" s="45" t="str">
        <f>_xlfn.CONCAT(FIXED(VLOOKUP($L53,logitme.hispan!$B:$X,6,0),4)," ",VLOOKUP($L53,logitme.hispan!$B:$X,20,0))</f>
        <v xml:space="preserve">19.8244 </v>
      </c>
      <c r="K53" s="45" t="str">
        <f>_xlfn.CONCAT(FIXED(VLOOKUP($L53,logitme.hispan!$B:$X,10,0),4)," ",VLOOKUP($L53,logitme.hispan!$B:$X,21,0))</f>
        <v xml:space="preserve">0.9398 </v>
      </c>
      <c r="L53" s="11" t="s">
        <v>132</v>
      </c>
    </row>
    <row r="54" spans="2:12" x14ac:dyDescent="0.25">
      <c r="B54" s="110"/>
      <c r="C54" s="13" t="str">
        <f>_xlfn.CONCAT("(",FIXED(VLOOKUP($L53,logitme.white!$B:$X,3,0),4),")")</f>
        <v>(0.3106)</v>
      </c>
      <c r="D54" s="29" t="str">
        <f>_xlfn.CONCAT("(",FIXED(VLOOKUP($L53,logitme.white!$B:$X,7,0),4),")")</f>
        <v>(0.5790)</v>
      </c>
      <c r="E54" s="44" t="str">
        <f>_xlfn.CONCAT("(",FIXED(VLOOKUP($L53,logitme.white!$B:$X,11,0),4),")")</f>
        <v>(0.3713)</v>
      </c>
      <c r="F54" s="13" t="str">
        <f>_xlfn.CONCAT("(",FIXED(VLOOKUP($L53,logitme.black!$B:$X,3,0),4),")")</f>
        <v>(0.4520)</v>
      </c>
      <c r="G54" s="29" t="str">
        <f>_xlfn.CONCAT("(",FIXED(VLOOKUP($L53,logitme.black!$B:$X,7,0),4),")")</f>
        <v>(0.8780)</v>
      </c>
      <c r="H54" s="44"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9" t="s">
        <v>137</v>
      </c>
      <c r="C55" s="15" t="str">
        <f>_xlfn.CONCAT(FIXED(VLOOKUP($L55,logitme.white!$B:$X,2,0),4)," ",VLOOKUP($L55,logitme.white!$B:$X,19,0))</f>
        <v xml:space="preserve">-0.2212 </v>
      </c>
      <c r="D55" s="45" t="str">
        <f>_xlfn.CONCAT(FIXED(VLOOKUP($L55,logitme.white!$B:$X,6,0),4)," ",VLOOKUP($L55,logitme.white!$B:$X,20,0))</f>
        <v xml:space="preserve">-0.4889 </v>
      </c>
      <c r="E55" s="43" t="str">
        <f>_xlfn.CONCAT(FIXED(VLOOKUP($L55,logitme.white!$B:$X,10,0),4)," ",VLOOKUP($L55,logitme.white!$B:$X,21,0))</f>
        <v xml:space="preserve">-0.0837 </v>
      </c>
      <c r="F55" s="15" t="str">
        <f>_xlfn.CONCAT(FIXED(VLOOKUP($L55,logitme.black!$B:$X,2,0),4)," ",VLOOKUP($L55,logitme.black!$B:$X,19,0))</f>
        <v xml:space="preserve">0.0259 </v>
      </c>
      <c r="G55" s="45" t="str">
        <f>_xlfn.CONCAT(FIXED(VLOOKUP($L55,logitme.black!$B:$X,6,0),4)," ",VLOOKUP($L55,logitme.black!$B:$X,20,0))</f>
        <v xml:space="preserve">0.4202 </v>
      </c>
      <c r="H55" s="43" t="str">
        <f>_xlfn.CONCAT(FIXED(VLOOKUP($L55,logitme.black!$B:$X,10,0),4)," ",VLOOKUP($L55,logitme.black!$B:$X,21,0))</f>
        <v xml:space="preserve">-0.1382 </v>
      </c>
      <c r="I55" s="15" t="str">
        <f>_xlfn.CONCAT(FIXED(VLOOKUP($L55,logitme.hispan!$B:$X,2,0),4)," ",VLOOKUP($L55,logitme.hispan!$B:$X,19,0))</f>
        <v>1.1158 ^</v>
      </c>
      <c r="J55" s="45" t="str">
        <f>_xlfn.CONCAT(FIXED(VLOOKUP($L55,logitme.hispan!$B:$X,6,0),4)," ",VLOOKUP($L55,logitme.hispan!$B:$X,20,0))</f>
        <v xml:space="preserve">20.4554 </v>
      </c>
      <c r="K55" s="45" t="str">
        <f>_xlfn.CONCAT(FIXED(VLOOKUP($L55,logitme.hispan!$B:$X,10,0),4)," ",VLOOKUP($L55,logitme.hispan!$B:$X,21,0))</f>
        <v xml:space="preserve">0.5609 </v>
      </c>
      <c r="L55" s="11" t="s">
        <v>133</v>
      </c>
    </row>
    <row r="56" spans="2:12" x14ac:dyDescent="0.25">
      <c r="B56" s="110"/>
      <c r="C56" s="13" t="str">
        <f>_xlfn.CONCAT("(",FIXED(VLOOKUP($L55,logitme.white!$B:$X,3,0),4),")")</f>
        <v>(0.3070)</v>
      </c>
      <c r="D56" s="29" t="str">
        <f>_xlfn.CONCAT("(",FIXED(VLOOKUP($L55,logitme.white!$B:$X,7,0),4),")")</f>
        <v>(0.5702)</v>
      </c>
      <c r="E56" s="44" t="str">
        <f>_xlfn.CONCAT("(",FIXED(VLOOKUP($L55,logitme.white!$B:$X,11,0),4),")")</f>
        <v>(0.3685)</v>
      </c>
      <c r="F56" s="13" t="str">
        <f>_xlfn.CONCAT("(",FIXED(VLOOKUP($L55,logitme.black!$B:$X,3,0),4),")")</f>
        <v>(0.4402)</v>
      </c>
      <c r="G56" s="29" t="str">
        <f>_xlfn.CONCAT("(",FIXED(VLOOKUP($L55,logitme.black!$B:$X,7,0),4),")")</f>
        <v>(0.8742)</v>
      </c>
      <c r="H56" s="44"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9" t="s">
        <v>139</v>
      </c>
      <c r="C57" s="15" t="str">
        <f>_xlfn.CONCAT(FIXED(VLOOKUP($L57,logitme.white!$B:$X,2,0),4)," ",VLOOKUP($L57,logitme.white!$B:$X,19,0))</f>
        <v xml:space="preserve">-0.3424 </v>
      </c>
      <c r="D57" s="45" t="str">
        <f>_xlfn.CONCAT(FIXED(VLOOKUP($L57,logitme.white!$B:$X,6,0),4)," ",VLOOKUP($L57,logitme.white!$B:$X,20,0))</f>
        <v xml:space="preserve">-0.7518 </v>
      </c>
      <c r="E57" s="43" t="str">
        <f>_xlfn.CONCAT(FIXED(VLOOKUP($L57,logitme.white!$B:$X,10,0),4)," ",VLOOKUP($L57,logitme.white!$B:$X,21,0))</f>
        <v xml:space="preserve">-0.0556 </v>
      </c>
      <c r="F57" s="15" t="str">
        <f>_xlfn.CONCAT(FIXED(VLOOKUP($L57,logitme.black!$B:$X,2,0),4)," ",VLOOKUP($L57,logitme.black!$B:$X,19,0))</f>
        <v xml:space="preserve">0.1226 </v>
      </c>
      <c r="G57" s="45" t="str">
        <f>_xlfn.CONCAT(FIXED(VLOOKUP($L57,logitme.black!$B:$X,6,0),4)," ",VLOOKUP($L57,logitme.black!$B:$X,20,0))</f>
        <v xml:space="preserve">0.7125 </v>
      </c>
      <c r="H57" s="43" t="str">
        <f>_xlfn.CONCAT(FIXED(VLOOKUP($L57,logitme.black!$B:$X,10,0),4)," ",VLOOKUP($L57,logitme.black!$B:$X,21,0))</f>
        <v xml:space="preserve">-0.1994 </v>
      </c>
      <c r="I57" s="15" t="str">
        <f>_xlfn.CONCAT(FIXED(VLOOKUP($L57,logitme.hispan!$B:$X,2,0),4)," ",VLOOKUP($L57,logitme.hispan!$B:$X,19,0))</f>
        <v>1.5245 **</v>
      </c>
      <c r="J57" s="45" t="str">
        <f>_xlfn.CONCAT(FIXED(VLOOKUP($L57,logitme.hispan!$B:$X,6,0),4)," ",VLOOKUP($L57,logitme.hispan!$B:$X,20,0))</f>
        <v xml:space="preserve">20.3636 </v>
      </c>
      <c r="K57" s="45" t="str">
        <f>_xlfn.CONCAT(FIXED(VLOOKUP($L57,logitme.hispan!$B:$X,10,0),4)," ",VLOOKUP($L57,logitme.hispan!$B:$X,21,0))</f>
        <v>1.3074 *</v>
      </c>
      <c r="L57" s="11" t="s">
        <v>46</v>
      </c>
    </row>
    <row r="58" spans="2:12" x14ac:dyDescent="0.25">
      <c r="B58" s="110"/>
      <c r="C58" s="13" t="str">
        <f>_xlfn.CONCAT("(",FIXED(VLOOKUP($L57,logitme.white!$B:$X,3,0),4),")")</f>
        <v>(0.3010)</v>
      </c>
      <c r="D58" s="29" t="str">
        <f>_xlfn.CONCAT("(",FIXED(VLOOKUP($L57,logitme.white!$B:$X,7,0),4),")")</f>
        <v>(0.5539)</v>
      </c>
      <c r="E58" s="44" t="str">
        <f>_xlfn.CONCAT("(",FIXED(VLOOKUP($L57,logitme.white!$B:$X,11,0),4),")")</f>
        <v>(0.3654)</v>
      </c>
      <c r="F58" s="13" t="str">
        <f>_xlfn.CONCAT("(",FIXED(VLOOKUP($L57,logitme.black!$B:$X,3,0),4),")")</f>
        <v>(0.4484)</v>
      </c>
      <c r="G58" s="29" t="str">
        <f>_xlfn.CONCAT("(",FIXED(VLOOKUP($L57,logitme.black!$B:$X,7,0),4),")")</f>
        <v>(0.8749)</v>
      </c>
      <c r="H58" s="44"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9" t="s">
        <v>138</v>
      </c>
      <c r="C59" s="15" t="str">
        <f>_xlfn.CONCAT(FIXED(VLOOKUP($L59,logitme.white!$B:$X,2,0),4)," ",VLOOKUP($L59,logitme.white!$B:$X,19,0))</f>
        <v xml:space="preserve">0.0186 </v>
      </c>
      <c r="D59" s="45" t="str">
        <f>_xlfn.CONCAT(FIXED(VLOOKUP($L59,logitme.white!$B:$X,6,0),4)," ",VLOOKUP($L59,logitme.white!$B:$X,20,0))</f>
        <v xml:space="preserve">-0.3244 </v>
      </c>
      <c r="E59" s="43" t="str">
        <f>_xlfn.CONCAT(FIXED(VLOOKUP($L59,logitme.white!$B:$X,10,0),4)," ",VLOOKUP($L59,logitme.white!$B:$X,21,0))</f>
        <v xml:space="preserve">0.1901 </v>
      </c>
      <c r="F59" s="15" t="str">
        <f>_xlfn.CONCAT(FIXED(VLOOKUP($L59,logitme.black!$B:$X,2,0),4)," ",VLOOKUP($L59,logitme.black!$B:$X,19,0))</f>
        <v xml:space="preserve">0.2284 </v>
      </c>
      <c r="G59" s="45" t="str">
        <f>_xlfn.CONCAT(FIXED(VLOOKUP($L59,logitme.black!$B:$X,6,0),4)," ",VLOOKUP($L59,logitme.black!$B:$X,20,0))</f>
        <v xml:space="preserve">0.5896 </v>
      </c>
      <c r="H59" s="43" t="str">
        <f>_xlfn.CONCAT(FIXED(VLOOKUP($L59,logitme.black!$B:$X,10,0),4)," ",VLOOKUP($L59,logitme.black!$B:$X,21,0))</f>
        <v xml:space="preserve">0.0970 </v>
      </c>
      <c r="I59" s="15" t="str">
        <f>_xlfn.CONCAT(FIXED(VLOOKUP($L59,logitme.hispan!$B:$X,2,0),4)," ",VLOOKUP($L59,logitme.hispan!$B:$X,19,0))</f>
        <v>1.5571 **</v>
      </c>
      <c r="J59" s="45" t="str">
        <f>_xlfn.CONCAT(FIXED(VLOOKUP($L59,logitme.hispan!$B:$X,6,0),4)," ",VLOOKUP($L59,logitme.hispan!$B:$X,20,0))</f>
        <v xml:space="preserve">20.4575 </v>
      </c>
      <c r="K59" s="45" t="str">
        <f>_xlfn.CONCAT(FIXED(VLOOKUP($L59,logitme.hispan!$B:$X,10,0),4)," ",VLOOKUP($L59,logitme.hispan!$B:$X,21,0))</f>
        <v>1.2690 *</v>
      </c>
      <c r="L59" s="11" t="s">
        <v>134</v>
      </c>
    </row>
    <row r="60" spans="2:12" x14ac:dyDescent="0.25">
      <c r="B60" s="110"/>
      <c r="C60" s="13" t="str">
        <f>_xlfn.CONCAT("(",FIXED(VLOOKUP($L59,logitme.white!$B:$X,3,0),4),")")</f>
        <v>(0.2851)</v>
      </c>
      <c r="D60" s="29" t="str">
        <f>_xlfn.CONCAT("(",FIXED(VLOOKUP($L59,logitme.white!$B:$X,7,0),4),")")</f>
        <v>(0.5347)</v>
      </c>
      <c r="E60" s="44" t="str">
        <f>_xlfn.CONCAT("(",FIXED(VLOOKUP($L59,logitme.white!$B:$X,11,0),4),")")</f>
        <v>(0.3409)</v>
      </c>
      <c r="F60" s="13" t="str">
        <f>_xlfn.CONCAT("(",FIXED(VLOOKUP($L59,logitme.black!$B:$X,3,0),4),")")</f>
        <v>(0.4313)</v>
      </c>
      <c r="G60" s="29" t="str">
        <f>_xlfn.CONCAT("(",FIXED(VLOOKUP($L59,logitme.black!$B:$X,7,0),4),")")</f>
        <v>(0.8555)</v>
      </c>
      <c r="H60" s="44"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9" t="s">
        <v>106</v>
      </c>
      <c r="C61" s="15" t="str">
        <f>_xlfn.CONCAT(FIXED(VLOOKUP($L61,logitme.white!$B:$X,2,0),4)," ",VLOOKUP($L61,logitme.white!$B:$X,19,0))</f>
        <v xml:space="preserve">-0.1558 </v>
      </c>
      <c r="D61" s="45" t="str">
        <f>_xlfn.CONCAT(FIXED(VLOOKUP($L61,logitme.white!$B:$X,6,0),4)," ",VLOOKUP($L61,logitme.white!$B:$X,20,0))</f>
        <v xml:space="preserve">-0.2235 </v>
      </c>
      <c r="E61" s="43" t="str">
        <f>_xlfn.CONCAT(FIXED(VLOOKUP($L61,logitme.white!$B:$X,10,0),4)," ",VLOOKUP($L61,logitme.white!$B:$X,21,0))</f>
        <v xml:space="preserve">-0.1362 </v>
      </c>
      <c r="F61" s="15" t="str">
        <f>_xlfn.CONCAT(FIXED(VLOOKUP($L61,logitme.black!$B:$X,2,0),4)," ",VLOOKUP($L61,logitme.black!$B:$X,19,0))</f>
        <v xml:space="preserve">0.1461 </v>
      </c>
      <c r="G61" s="45" t="str">
        <f>_xlfn.CONCAT(FIXED(VLOOKUP($L61,logitme.black!$B:$X,6,0),4)," ",VLOOKUP($L61,logitme.black!$B:$X,20,0))</f>
        <v>0.3121 ^</v>
      </c>
      <c r="H61" s="43" t="str">
        <f>_xlfn.CONCAT(FIXED(VLOOKUP($L61,logitme.black!$B:$X,10,0),4)," ",VLOOKUP($L61,logitme.black!$B:$X,21,0))</f>
        <v xml:space="preserve">-0.0035 </v>
      </c>
      <c r="I61" s="15" t="str">
        <f>_xlfn.CONCAT(FIXED(VLOOKUP($L61,logitme.hispan!$B:$X,2,0),4)," ",VLOOKUP($L61,logitme.hispan!$B:$X,19,0))</f>
        <v xml:space="preserve">0.1537 </v>
      </c>
      <c r="J61" s="45" t="str">
        <f>_xlfn.CONCAT(FIXED(VLOOKUP($L61,logitme.hispan!$B:$X,6,0),4)," ",VLOOKUP($L61,logitme.hispan!$B:$X,20,0))</f>
        <v xml:space="preserve">-0.0361 </v>
      </c>
      <c r="K61" s="45" t="str">
        <f>_xlfn.CONCAT(FIXED(VLOOKUP($L61,logitme.hispan!$B:$X,10,0),4)," ",VLOOKUP($L61,logitme.hispan!$B:$X,21,0))</f>
        <v xml:space="preserve">0.1378 </v>
      </c>
      <c r="L61" s="11" t="s">
        <v>106</v>
      </c>
    </row>
    <row r="62" spans="2:12" x14ac:dyDescent="0.25">
      <c r="B62" s="110"/>
      <c r="C62" s="13" t="str">
        <f>_xlfn.CONCAT("(",FIXED(VLOOKUP($L61,logitme.white!$B:$X,3,0),4),")")</f>
        <v>(0.0974)</v>
      </c>
      <c r="D62" s="29" t="str">
        <f>_xlfn.CONCAT("(",FIXED(VLOOKUP($L61,logitme.white!$B:$X,7,0),4),")")</f>
        <v>(0.1848)</v>
      </c>
      <c r="E62" s="44" t="str">
        <f>_xlfn.CONCAT("(",FIXED(VLOOKUP($L61,logitme.white!$B:$X,11,0),4),")")</f>
        <v>(0.1162)</v>
      </c>
      <c r="F62" s="13" t="str">
        <f>_xlfn.CONCAT("(",FIXED(VLOOKUP($L61,logitme.black!$B:$X,3,0),4),")")</f>
        <v>(0.1116)</v>
      </c>
      <c r="G62" s="29" t="str">
        <f>_xlfn.CONCAT("(",FIXED(VLOOKUP($L61,logitme.black!$B:$X,7,0),4),")")</f>
        <v>(0.1678)</v>
      </c>
      <c r="H62" s="44"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9" t="s">
        <v>20</v>
      </c>
      <c r="C63" s="16" t="str">
        <f>_xlfn.CONCAT(FIXED(VLOOKUP($L63,logitme.white!$B:$X,2,0),4)," ",VLOOKUP($L63,logitme.white!$B:$X,19,0))</f>
        <v>-1.7722 ***</v>
      </c>
      <c r="D63" s="45" t="str">
        <f>_xlfn.CONCAT(FIXED(VLOOKUP($L63,logitme.white!$B:$X,6,0),4)," ",VLOOKUP($L63,logitme.white!$B:$X,20,0))</f>
        <v>-2.2645 ***</v>
      </c>
      <c r="E63" s="43" t="str">
        <f>_xlfn.CONCAT(FIXED(VLOOKUP($L63,logitme.white!$B:$X,10,0),4)," ",VLOOKUP($L63,logitme.white!$B:$X,21,0))</f>
        <v>-1.1350 ***</v>
      </c>
      <c r="F63" s="16" t="str">
        <f>_xlfn.CONCAT(FIXED(VLOOKUP($L63,logitme.black!$B:$X,2,0),4)," ",VLOOKUP($L63,logitme.black!$B:$X,19,0))</f>
        <v>-2.2521 ***</v>
      </c>
      <c r="G63" s="45" t="str">
        <f>_xlfn.CONCAT(FIXED(VLOOKUP($L63,logitme.black!$B:$X,6,0),4)," ",VLOOKUP($L63,logitme.black!$B:$X,20,0))</f>
        <v>-2.1762 ***</v>
      </c>
      <c r="H63" s="43" t="str">
        <f>_xlfn.CONCAT(FIXED(VLOOKUP($L63,logitme.black!$B:$X,10,0),4)," ",VLOOKUP($L63,logitme.black!$B:$X,21,0))</f>
        <v>-2.3437 ***</v>
      </c>
      <c r="I63" s="16" t="str">
        <f>_xlfn.CONCAT(FIXED(VLOOKUP($L63,logitme.hispan!$B:$X,2,0),4)," ",VLOOKUP($L63,logitme.hispan!$B:$X,19,0))</f>
        <v>-2.0532 ***</v>
      </c>
      <c r="J63" s="45" t="str">
        <f>_xlfn.CONCAT(FIXED(VLOOKUP($L63,logitme.hispan!$B:$X,6,0),4)," ",VLOOKUP($L63,logitme.hispan!$B:$X,20,0))</f>
        <v>-3.0375 ***</v>
      </c>
      <c r="K63" s="45" t="str">
        <f>_xlfn.CONCAT(FIXED(VLOOKUP($L63,logitme.hispan!$B:$X,10,0),4)," ",VLOOKUP($L63,logitme.hispan!$B:$X,21,0))</f>
        <v>-1.1161 *</v>
      </c>
      <c r="L63" t="s">
        <v>175</v>
      </c>
    </row>
    <row r="64" spans="2:12" ht="15.75" thickBot="1" x14ac:dyDescent="0.3">
      <c r="B64" s="110"/>
      <c r="C64" s="17" t="str">
        <f>_xlfn.CONCAT("(",FIXED(VLOOKUP($L63,logitme.white!$B:$X,3,0),4),")")</f>
        <v>(0.2184)</v>
      </c>
      <c r="D64" s="46" t="str">
        <f>_xlfn.CONCAT("(",FIXED(VLOOKUP($L63,logitme.white!$B:$X,7,0),4),")")</f>
        <v>(0.3179)</v>
      </c>
      <c r="E64" s="47" t="str">
        <f>_xlfn.CONCAT("(",FIXED(VLOOKUP($L63,logitme.white!$B:$X,11,0),4),")")</f>
        <v>(0.3017)</v>
      </c>
      <c r="F64" s="17" t="str">
        <f>_xlfn.CONCAT("(",FIXED(VLOOKUP($L63,logitme.black!$B:$X,3,0),4),")")</f>
        <v>(0.2376)</v>
      </c>
      <c r="G64" s="46" t="str">
        <f>_xlfn.CONCAT("(",FIXED(VLOOKUP($L63,logitme.black!$B:$X,7,0),4),")")</f>
        <v>(0.3279)</v>
      </c>
      <c r="H64" s="47" t="str">
        <f>_xlfn.CONCAT("(",FIXED(VLOOKUP($L63,logitme.black!$B:$X,11,0),4),")")</f>
        <v>(0.3525)</v>
      </c>
      <c r="I64" s="17" t="str">
        <f>_xlfn.CONCAT("(",FIXED(VLOOKUP($L63,logitme.hispan!$B:$X,3,0),4),")")</f>
        <v>(0.3228)</v>
      </c>
      <c r="J64" s="46" t="str">
        <f>_xlfn.CONCAT("(",FIXED(VLOOKUP($L63,logitme.hispan!$B:$X,7,0),4),")")</f>
        <v>(0.4768)</v>
      </c>
      <c r="K64" s="46"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174</v>
      </c>
      <c r="C67" s="48">
        <v>75298</v>
      </c>
      <c r="D67" s="33">
        <v>33508</v>
      </c>
      <c r="E67" s="49">
        <v>41790</v>
      </c>
      <c r="F67" s="48">
        <v>84108</v>
      </c>
      <c r="G67" s="33">
        <v>43657</v>
      </c>
      <c r="H67" s="49">
        <v>40451</v>
      </c>
      <c r="I67" s="48">
        <v>35318</v>
      </c>
      <c r="J67" s="33">
        <v>16300</v>
      </c>
      <c r="K67" s="33">
        <v>19018</v>
      </c>
    </row>
    <row r="68" spans="2:11" ht="15.75" thickBot="1" x14ac:dyDescent="0.3">
      <c r="B68" s="8" t="s">
        <v>632</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4"/>
      <c r="D1" s="124"/>
      <c r="E1" s="124"/>
      <c r="F1" s="124"/>
      <c r="H1" s="95" t="s">
        <v>760</v>
      </c>
      <c r="I1" s="95"/>
      <c r="J1" s="95"/>
      <c r="K1" s="95"/>
      <c r="L1" s="95"/>
      <c r="M1" s="95"/>
      <c r="N1" s="95"/>
      <c r="O1" s="95"/>
      <c r="P1" s="95"/>
    </row>
    <row r="2" spans="3:16" ht="18.75" x14ac:dyDescent="0.3">
      <c r="C2" s="129"/>
      <c r="D2" s="129"/>
      <c r="E2" s="129"/>
      <c r="F2" s="129"/>
      <c r="H2" s="96" t="s">
        <v>761</v>
      </c>
      <c r="I2" s="96"/>
      <c r="J2" s="96"/>
      <c r="K2" s="96"/>
      <c r="L2" s="96"/>
      <c r="M2" s="96"/>
      <c r="N2" s="96"/>
      <c r="O2" s="96"/>
      <c r="P2" s="96"/>
    </row>
    <row r="3" spans="3:16" ht="16.5" thickBot="1" x14ac:dyDescent="0.3">
      <c r="C3" s="27"/>
      <c r="D3" s="65" t="s">
        <v>123</v>
      </c>
      <c r="E3" s="65" t="s">
        <v>0</v>
      </c>
      <c r="F3" s="65" t="s">
        <v>2</v>
      </c>
      <c r="H3" s="66"/>
      <c r="I3" s="134" t="s">
        <v>755</v>
      </c>
      <c r="J3" s="134"/>
      <c r="K3" s="134"/>
      <c r="L3" s="134"/>
      <c r="M3" s="134"/>
      <c r="N3" s="135" t="s">
        <v>756</v>
      </c>
      <c r="O3" s="134"/>
      <c r="P3" s="134"/>
    </row>
    <row r="4" spans="3:16" ht="16.5" thickBot="1" x14ac:dyDescent="0.3">
      <c r="C4" s="127" t="s">
        <v>164</v>
      </c>
      <c r="D4" s="55" t="s">
        <v>701</v>
      </c>
      <c r="E4" s="55" t="s">
        <v>703</v>
      </c>
      <c r="F4" s="55" t="s">
        <v>705</v>
      </c>
      <c r="H4" s="27"/>
      <c r="I4" s="65" t="s">
        <v>123</v>
      </c>
      <c r="J4" s="65" t="s">
        <v>0</v>
      </c>
      <c r="K4" s="65" t="s">
        <v>2</v>
      </c>
      <c r="L4" s="64"/>
      <c r="M4" s="27"/>
      <c r="N4" s="68" t="s">
        <v>123</v>
      </c>
      <c r="O4" s="65" t="s">
        <v>0</v>
      </c>
      <c r="P4" s="65" t="s">
        <v>2</v>
      </c>
    </row>
    <row r="5" spans="3:16" x14ac:dyDescent="0.25">
      <c r="C5" s="128"/>
      <c r="D5" s="56" t="s">
        <v>702</v>
      </c>
      <c r="E5" s="56" t="s">
        <v>704</v>
      </c>
      <c r="F5" s="56" t="s">
        <v>706</v>
      </c>
      <c r="H5" s="127" t="s">
        <v>164</v>
      </c>
      <c r="I5" s="55" t="s">
        <v>647</v>
      </c>
      <c r="J5" s="55" t="s">
        <v>649</v>
      </c>
      <c r="K5" s="55" t="s">
        <v>651</v>
      </c>
      <c r="L5" s="61" t="s">
        <v>696</v>
      </c>
      <c r="M5" s="54">
        <v>6745</v>
      </c>
      <c r="N5" s="69" t="s">
        <v>701</v>
      </c>
      <c r="O5" s="55" t="s">
        <v>703</v>
      </c>
      <c r="P5" s="55" t="s">
        <v>705</v>
      </c>
    </row>
    <row r="6" spans="3:16" x14ac:dyDescent="0.25">
      <c r="C6" s="127" t="s">
        <v>165</v>
      </c>
      <c r="D6" s="55" t="s">
        <v>707</v>
      </c>
      <c r="E6" s="55" t="s">
        <v>709</v>
      </c>
      <c r="F6" s="55" t="s">
        <v>711</v>
      </c>
      <c r="H6" s="128"/>
      <c r="I6" s="56" t="s">
        <v>648</v>
      </c>
      <c r="J6" s="56" t="s">
        <v>650</v>
      </c>
      <c r="K6" s="56" t="s">
        <v>652</v>
      </c>
      <c r="L6" s="60" t="s">
        <v>697</v>
      </c>
      <c r="M6" s="12">
        <v>0.38950000000000001</v>
      </c>
      <c r="N6" s="70" t="s">
        <v>702</v>
      </c>
      <c r="O6" s="56" t="s">
        <v>704</v>
      </c>
      <c r="P6" s="56" t="s">
        <v>706</v>
      </c>
    </row>
    <row r="7" spans="3:16" x14ac:dyDescent="0.25">
      <c r="C7" s="127"/>
      <c r="D7" s="55" t="s">
        <v>708</v>
      </c>
      <c r="E7" s="55" t="s">
        <v>710</v>
      </c>
      <c r="F7" s="55" t="s">
        <v>712</v>
      </c>
      <c r="H7" s="127" t="s">
        <v>165</v>
      </c>
      <c r="I7" s="55" t="s">
        <v>653</v>
      </c>
      <c r="J7" s="55" t="s">
        <v>655</v>
      </c>
      <c r="K7" s="55" t="s">
        <v>657</v>
      </c>
      <c r="L7" s="61" t="s">
        <v>696</v>
      </c>
      <c r="M7" s="54">
        <v>3187</v>
      </c>
      <c r="N7" s="69" t="s">
        <v>707</v>
      </c>
      <c r="O7" s="55" t="s">
        <v>709</v>
      </c>
      <c r="P7" s="55" t="s">
        <v>711</v>
      </c>
    </row>
    <row r="8" spans="3:16" x14ac:dyDescent="0.25">
      <c r="C8" s="125" t="s">
        <v>166</v>
      </c>
      <c r="D8" s="57" t="s">
        <v>713</v>
      </c>
      <c r="E8" s="57" t="s">
        <v>715</v>
      </c>
      <c r="F8" s="57" t="s">
        <v>717</v>
      </c>
      <c r="H8" s="127"/>
      <c r="I8" s="55" t="s">
        <v>654</v>
      </c>
      <c r="J8" s="55" t="s">
        <v>656</v>
      </c>
      <c r="K8" s="55" t="s">
        <v>658</v>
      </c>
      <c r="L8" s="60" t="s">
        <v>697</v>
      </c>
      <c r="M8" s="12">
        <v>0.39700000000000002</v>
      </c>
      <c r="N8" s="69" t="s">
        <v>708</v>
      </c>
      <c r="O8" s="55" t="s">
        <v>710</v>
      </c>
      <c r="P8" s="55" t="s">
        <v>712</v>
      </c>
    </row>
    <row r="9" spans="3:16" ht="15.75" thickBot="1" x14ac:dyDescent="0.3">
      <c r="C9" s="126"/>
      <c r="D9" s="58" t="s">
        <v>714</v>
      </c>
      <c r="E9" s="58" t="s">
        <v>716</v>
      </c>
      <c r="F9" s="58" t="s">
        <v>718</v>
      </c>
      <c r="H9" s="125" t="s">
        <v>166</v>
      </c>
      <c r="I9" s="57" t="s">
        <v>659</v>
      </c>
      <c r="J9" s="57" t="str">
        <f>FIXED(-0.014,4)</f>
        <v>-0.0140</v>
      </c>
      <c r="K9" s="57" t="s">
        <v>662</v>
      </c>
      <c r="L9" s="59" t="s">
        <v>696</v>
      </c>
      <c r="M9" s="63">
        <v>3558</v>
      </c>
      <c r="N9" s="71" t="s">
        <v>713</v>
      </c>
      <c r="O9" s="57" t="s">
        <v>715</v>
      </c>
      <c r="P9" s="57" t="s">
        <v>717</v>
      </c>
    </row>
    <row r="10" spans="3:16" ht="15.75" thickBot="1" x14ac:dyDescent="0.3">
      <c r="C10" s="127" t="s">
        <v>167</v>
      </c>
      <c r="D10" s="55" t="s">
        <v>719</v>
      </c>
      <c r="E10" s="55" t="s">
        <v>721</v>
      </c>
      <c r="F10" s="55" t="s">
        <v>723</v>
      </c>
      <c r="H10" s="126"/>
      <c r="I10" s="58" t="s">
        <v>660</v>
      </c>
      <c r="J10" s="58" t="s">
        <v>661</v>
      </c>
      <c r="K10" s="58" t="s">
        <v>663</v>
      </c>
      <c r="L10" s="64" t="s">
        <v>697</v>
      </c>
      <c r="M10" s="27">
        <v>0.38379999999999997</v>
      </c>
      <c r="N10" s="72" t="s">
        <v>714</v>
      </c>
      <c r="O10" s="58" t="s">
        <v>716</v>
      </c>
      <c r="P10" s="58" t="s">
        <v>718</v>
      </c>
    </row>
    <row r="11" spans="3:16" x14ac:dyDescent="0.25">
      <c r="C11" s="128"/>
      <c r="D11" s="56" t="s">
        <v>720</v>
      </c>
      <c r="E11" s="56" t="s">
        <v>722</v>
      </c>
      <c r="F11" s="56" t="s">
        <v>724</v>
      </c>
      <c r="H11" s="127" t="s">
        <v>167</v>
      </c>
      <c r="I11" s="55" t="s">
        <v>664</v>
      </c>
      <c r="J11" s="55" t="s">
        <v>666</v>
      </c>
      <c r="K11" s="55" t="s">
        <v>668</v>
      </c>
      <c r="L11" s="61" t="s">
        <v>696</v>
      </c>
      <c r="M11" s="54">
        <v>5553</v>
      </c>
      <c r="N11" s="69" t="s">
        <v>719</v>
      </c>
      <c r="O11" s="55" t="s">
        <v>721</v>
      </c>
      <c r="P11" s="55" t="s">
        <v>723</v>
      </c>
    </row>
    <row r="12" spans="3:16" x14ac:dyDescent="0.25">
      <c r="C12" s="127" t="s">
        <v>168</v>
      </c>
      <c r="D12" s="55" t="s">
        <v>725</v>
      </c>
      <c r="E12" s="55" t="s">
        <v>727</v>
      </c>
      <c r="F12" s="55" t="s">
        <v>729</v>
      </c>
      <c r="H12" s="128"/>
      <c r="I12" s="56" t="s">
        <v>665</v>
      </c>
      <c r="J12" s="56" t="s">
        <v>667</v>
      </c>
      <c r="K12" s="56" t="s">
        <v>669</v>
      </c>
      <c r="L12" s="60" t="s">
        <v>697</v>
      </c>
      <c r="M12" s="12">
        <v>0.42249999999999999</v>
      </c>
      <c r="N12" s="70" t="s">
        <v>720</v>
      </c>
      <c r="O12" s="56" t="s">
        <v>722</v>
      </c>
      <c r="P12" s="56" t="s">
        <v>724</v>
      </c>
    </row>
    <row r="13" spans="3:16" x14ac:dyDescent="0.25">
      <c r="C13" s="127"/>
      <c r="D13" s="55" t="s">
        <v>726</v>
      </c>
      <c r="E13" s="55" t="s">
        <v>728</v>
      </c>
      <c r="F13" s="55" t="s">
        <v>730</v>
      </c>
      <c r="H13" s="127" t="s">
        <v>168</v>
      </c>
      <c r="I13" s="55" t="s">
        <v>670</v>
      </c>
      <c r="J13" s="55" t="s">
        <v>672</v>
      </c>
      <c r="K13" s="55" t="s">
        <v>674</v>
      </c>
      <c r="L13" s="61" t="s">
        <v>696</v>
      </c>
      <c r="M13" s="54">
        <v>2955</v>
      </c>
      <c r="N13" s="69" t="s">
        <v>725</v>
      </c>
      <c r="O13" s="55" t="s">
        <v>727</v>
      </c>
      <c r="P13" s="55" t="s">
        <v>729</v>
      </c>
    </row>
    <row r="14" spans="3:16" x14ac:dyDescent="0.25">
      <c r="C14" s="125" t="s">
        <v>169</v>
      </c>
      <c r="D14" s="57" t="s">
        <v>731</v>
      </c>
      <c r="E14" s="57" t="s">
        <v>733</v>
      </c>
      <c r="F14" s="57" t="s">
        <v>735</v>
      </c>
      <c r="H14" s="127"/>
      <c r="I14" s="55" t="s">
        <v>671</v>
      </c>
      <c r="J14" s="55" t="s">
        <v>673</v>
      </c>
      <c r="K14" s="55" t="s">
        <v>675</v>
      </c>
      <c r="L14" s="60" t="s">
        <v>697</v>
      </c>
      <c r="M14" s="12">
        <v>0.40820000000000001</v>
      </c>
      <c r="N14" s="69" t="s">
        <v>726</v>
      </c>
      <c r="O14" s="55" t="s">
        <v>728</v>
      </c>
      <c r="P14" s="55" t="s">
        <v>730</v>
      </c>
    </row>
    <row r="15" spans="3:16" ht="15.75" thickBot="1" x14ac:dyDescent="0.3">
      <c r="C15" s="126"/>
      <c r="D15" s="58" t="s">
        <v>732</v>
      </c>
      <c r="E15" s="58" t="s">
        <v>734</v>
      </c>
      <c r="F15" s="58" t="s">
        <v>736</v>
      </c>
      <c r="H15" s="125" t="s">
        <v>169</v>
      </c>
      <c r="I15" s="57" t="s">
        <v>676</v>
      </c>
      <c r="J15" s="57" t="s">
        <v>678</v>
      </c>
      <c r="K15" s="57" t="s">
        <v>680</v>
      </c>
      <c r="L15" s="59" t="s">
        <v>696</v>
      </c>
      <c r="M15" s="63">
        <v>2598</v>
      </c>
      <c r="N15" s="71" t="s">
        <v>731</v>
      </c>
      <c r="O15" s="57" t="s">
        <v>733</v>
      </c>
      <c r="P15" s="57" t="s">
        <v>735</v>
      </c>
    </row>
    <row r="16" spans="3:16" ht="15.75" thickBot="1" x14ac:dyDescent="0.3">
      <c r="C16" s="127" t="s">
        <v>170</v>
      </c>
      <c r="D16" s="55" t="s">
        <v>737</v>
      </c>
      <c r="E16" s="55" t="s">
        <v>739</v>
      </c>
      <c r="F16" s="55" t="s">
        <v>741</v>
      </c>
      <c r="H16" s="126"/>
      <c r="I16" s="58" t="s">
        <v>677</v>
      </c>
      <c r="J16" s="58" t="s">
        <v>679</v>
      </c>
      <c r="K16" s="58" t="s">
        <v>681</v>
      </c>
      <c r="L16" s="64" t="s">
        <v>697</v>
      </c>
      <c r="M16" s="27">
        <v>0.42759999999999998</v>
      </c>
      <c r="N16" s="72" t="s">
        <v>732</v>
      </c>
      <c r="O16" s="58" t="s">
        <v>734</v>
      </c>
      <c r="P16" s="58" t="s">
        <v>736</v>
      </c>
    </row>
    <row r="17" spans="3:16" x14ac:dyDescent="0.25">
      <c r="C17" s="128"/>
      <c r="D17" s="62" t="s">
        <v>738</v>
      </c>
      <c r="E17" s="56" t="s">
        <v>740</v>
      </c>
      <c r="F17" s="56" t="s">
        <v>742</v>
      </c>
      <c r="H17" s="127" t="s">
        <v>170</v>
      </c>
      <c r="I17" s="55" t="str">
        <f>FIXED(-0.157,4)</f>
        <v>-0.1570</v>
      </c>
      <c r="J17" s="55" t="s">
        <v>682</v>
      </c>
      <c r="K17" s="55" t="s">
        <v>684</v>
      </c>
      <c r="L17" s="61" t="s">
        <v>696</v>
      </c>
      <c r="M17" s="54">
        <v>2930</v>
      </c>
      <c r="N17" s="69" t="s">
        <v>737</v>
      </c>
      <c r="O17" s="55" t="s">
        <v>739</v>
      </c>
      <c r="P17" s="55" t="s">
        <v>741</v>
      </c>
    </row>
    <row r="18" spans="3:16" x14ac:dyDescent="0.25">
      <c r="C18" s="125" t="s">
        <v>171</v>
      </c>
      <c r="D18" s="57" t="s">
        <v>743</v>
      </c>
      <c r="E18" s="57" t="s">
        <v>745</v>
      </c>
      <c r="F18" s="57" t="s">
        <v>747</v>
      </c>
      <c r="H18" s="128"/>
      <c r="I18" s="62" t="s">
        <v>698</v>
      </c>
      <c r="J18" s="56" t="s">
        <v>683</v>
      </c>
      <c r="K18" s="56" t="s">
        <v>685</v>
      </c>
      <c r="L18" s="60" t="s">
        <v>697</v>
      </c>
      <c r="M18" s="12">
        <v>0.38300000000000001</v>
      </c>
      <c r="N18" s="73" t="s">
        <v>738</v>
      </c>
      <c r="O18" s="56" t="s">
        <v>740</v>
      </c>
      <c r="P18" s="56" t="s">
        <v>742</v>
      </c>
    </row>
    <row r="19" spans="3:16" x14ac:dyDescent="0.25">
      <c r="C19" s="128"/>
      <c r="D19" s="56" t="s">
        <v>744</v>
      </c>
      <c r="E19" s="56" t="s">
        <v>746</v>
      </c>
      <c r="F19" s="56" t="s">
        <v>748</v>
      </c>
      <c r="H19" s="125" t="s">
        <v>171</v>
      </c>
      <c r="I19" s="57" t="str">
        <f>FIXED(0.086,4)</f>
        <v>0.0860</v>
      </c>
      <c r="J19" s="57" t="s">
        <v>687</v>
      </c>
      <c r="K19" s="57" t="s">
        <v>689</v>
      </c>
      <c r="L19" s="61" t="s">
        <v>696</v>
      </c>
      <c r="M19" s="54">
        <v>1451</v>
      </c>
      <c r="N19" s="71" t="s">
        <v>743</v>
      </c>
      <c r="O19" s="57" t="s">
        <v>745</v>
      </c>
      <c r="P19" s="57" t="s">
        <v>747</v>
      </c>
    </row>
    <row r="20" spans="3:16" x14ac:dyDescent="0.25">
      <c r="C20" s="125" t="s">
        <v>172</v>
      </c>
      <c r="D20" s="57" t="s">
        <v>749</v>
      </c>
      <c r="E20" s="57" t="s">
        <v>751</v>
      </c>
      <c r="F20" s="57" t="s">
        <v>753</v>
      </c>
      <c r="H20" s="128"/>
      <c r="I20" s="56" t="s">
        <v>686</v>
      </c>
      <c r="J20" s="56" t="s">
        <v>688</v>
      </c>
      <c r="K20" s="56" t="s">
        <v>690</v>
      </c>
      <c r="L20" s="60" t="s">
        <v>697</v>
      </c>
      <c r="M20" s="12">
        <v>0.39429999999999998</v>
      </c>
      <c r="N20" s="70" t="s">
        <v>744</v>
      </c>
      <c r="O20" s="56" t="s">
        <v>746</v>
      </c>
      <c r="P20" s="56" t="s">
        <v>748</v>
      </c>
    </row>
    <row r="21" spans="3:16" ht="15.75" thickBot="1" x14ac:dyDescent="0.3">
      <c r="C21" s="126"/>
      <c r="D21" s="58" t="s">
        <v>750</v>
      </c>
      <c r="E21" s="58" t="s">
        <v>752</v>
      </c>
      <c r="F21" s="58" t="s">
        <v>754</v>
      </c>
      <c r="H21" s="125" t="s">
        <v>172</v>
      </c>
      <c r="I21" s="57" t="s">
        <v>691</v>
      </c>
      <c r="J21" s="57" t="s">
        <v>693</v>
      </c>
      <c r="K21" s="57" t="str">
        <f>FIXED(-0.138,4)</f>
        <v>-0.1380</v>
      </c>
      <c r="L21" s="59" t="s">
        <v>696</v>
      </c>
      <c r="M21" s="63">
        <v>1479</v>
      </c>
      <c r="N21" s="71" t="s">
        <v>749</v>
      </c>
      <c r="O21" s="57" t="s">
        <v>751</v>
      </c>
      <c r="P21" s="57" t="s">
        <v>753</v>
      </c>
    </row>
    <row r="22" spans="3:16" ht="15.75" thickBot="1" x14ac:dyDescent="0.3">
      <c r="H22" s="126"/>
      <c r="I22" s="58" t="s">
        <v>692</v>
      </c>
      <c r="J22" s="58" t="s">
        <v>694</v>
      </c>
      <c r="K22" s="58" t="s">
        <v>695</v>
      </c>
      <c r="L22" s="64" t="s">
        <v>697</v>
      </c>
      <c r="M22" s="27">
        <v>0.38169999999999998</v>
      </c>
      <c r="N22" s="72" t="s">
        <v>750</v>
      </c>
      <c r="O22" s="58" t="s">
        <v>752</v>
      </c>
      <c r="P22" s="58" t="s">
        <v>754</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4"/>
  <sheetViews>
    <sheetView workbookViewId="0">
      <selection activeCell="H21" sqref="H21"/>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119</v>
      </c>
      <c r="G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7"/>
  <sheetViews>
    <sheetView workbookViewId="0">
      <selection activeCell="D8" sqref="D8"/>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122</v>
      </c>
      <c r="D6" t="s">
        <v>18</v>
      </c>
    </row>
    <row r="7" spans="1:7" x14ac:dyDescent="0.25">
      <c r="A7" t="s">
        <v>19</v>
      </c>
      <c r="B7" t="s">
        <v>20</v>
      </c>
      <c r="C7">
        <v>0.47044720000000001</v>
      </c>
      <c r="D7">
        <v>0.22132060000000001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7"/>
  <sheetViews>
    <sheetView workbookViewId="0">
      <selection activeCell="I26" sqref="I26"/>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122</v>
      </c>
      <c r="D6" t="s">
        <v>18</v>
      </c>
    </row>
    <row r="7" spans="1:7" x14ac:dyDescent="0.25">
      <c r="A7" t="s">
        <v>19</v>
      </c>
      <c r="B7" t="s">
        <v>20</v>
      </c>
      <c r="C7">
        <v>0.47316550000000002</v>
      </c>
      <c r="D7">
        <v>0.22388559999999999</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3" t="s">
        <v>610</v>
      </c>
      <c r="B1" s="113"/>
      <c r="C1" s="113"/>
      <c r="D1" s="113"/>
      <c r="E1" s="113"/>
    </row>
    <row r="2" spans="1:10" ht="16.5" thickBot="1" x14ac:dyDescent="0.3">
      <c r="A2" s="114" t="s">
        <v>611</v>
      </c>
      <c r="B2" s="114"/>
      <c r="C2" s="114"/>
      <c r="D2" s="114"/>
      <c r="E2" s="114"/>
    </row>
    <row r="3" spans="1:10" ht="15.75" thickBot="1" x14ac:dyDescent="0.3">
      <c r="A3" s="27"/>
      <c r="B3" s="31" t="s">
        <v>114</v>
      </c>
      <c r="C3" s="31" t="s">
        <v>115</v>
      </c>
      <c r="D3" s="31" t="s">
        <v>116</v>
      </c>
      <c r="E3" s="37" t="s">
        <v>117</v>
      </c>
    </row>
    <row r="4" spans="1:10" x14ac:dyDescent="0.25">
      <c r="A4" s="109" t="s">
        <v>123</v>
      </c>
      <c r="B4" s="28" t="str">
        <f>_xlfn.CONCAT(ROUND(VLOOKUP($G4,'mod1'!$A:$G,2,0),4)," ",VLOOKUP(Table2!$G4,'mod1'!$A:$G,7,0))</f>
        <v xml:space="preserve">-0.0008 </v>
      </c>
      <c r="C4" s="28" t="str">
        <f>_xlfn.CONCAT(ROUND(VLOOKUP($H4,mod1L!$A:$G,2,0),4)," ",VLOOKUP($H4,mod1L!$A:$G,7,0))</f>
        <v xml:space="preserve">0.0671 </v>
      </c>
      <c r="D4" s="28" t="str">
        <f>_xlfn.CONCAT(ROUND(VLOOKUP($G4,'mod1.fr'!$A:$G,2,0),4)," ",VLOOKUP(Table2!$G4,'mod1.fr'!$A:$G,7,0))</f>
        <v xml:space="preserve">0.0366 </v>
      </c>
      <c r="E4" s="28" t="str">
        <f>_xlfn.CONCAT(ROUND(VLOOKUP($H4,mod1L.fr!$A:$G,2,0),4)," ",VLOOKUP($H4,mod1L.fr!$A:$G,7,0))</f>
        <v>0.129 *</v>
      </c>
      <c r="G4" t="s">
        <v>120</v>
      </c>
      <c r="H4" t="s">
        <v>121</v>
      </c>
      <c r="J4">
        <f>(0.129-0.0366)/(SQRT(((1.1376^2)/15021)+((1.0373^2)/15021)))</f>
        <v>7.3558991108595295</v>
      </c>
    </row>
    <row r="5" spans="1:10" x14ac:dyDescent="0.25">
      <c r="A5" s="110"/>
      <c r="B5" s="29" t="str">
        <f>_xlfn.CONCAT("(",ROUND(VLOOKUP($G4,'mod1'!$A:$G,4,0),4),")")</f>
        <v>(0.052)</v>
      </c>
      <c r="C5" s="29" t="str">
        <f>_xlfn.CONCAT("(",ROUND(VLOOKUP($H4,mod1L!$A:$G,4,0),4),")")</f>
        <v>(0.0486)</v>
      </c>
      <c r="D5" s="29" t="str">
        <f>_xlfn.CONCAT("(",ROUND(VLOOKUP($G4,'mod1.fr'!$A:$G,4,0),4),")")</f>
        <v>(0.0643)</v>
      </c>
      <c r="E5" s="29" t="str">
        <f>_xlfn.CONCAT("(",ROUND(VLOOKUP($H4,mod1L.fr!$A:$G,4,0),4),")")</f>
        <v>(0.0609)</v>
      </c>
    </row>
    <row r="6" spans="1:10" x14ac:dyDescent="0.25">
      <c r="A6" s="109" t="s">
        <v>0</v>
      </c>
      <c r="B6" s="28" t="str">
        <f>_xlfn.CONCAT(ROUND(VLOOKUP($G6,'mod1'!$A:$G,2,0),4)," ",VLOOKUP(Table2!$G6,'mod1'!$A:$G,7,0))</f>
        <v>-0.1025 ***</v>
      </c>
      <c r="C6" s="28" t="str">
        <f>_xlfn.CONCAT(ROUND(VLOOKUP($H6,mod1L!$A:$G,2,0),4)," ",VLOOKUP($H6,mod1L!$A:$G,7,0))</f>
        <v>-0.1262 ***</v>
      </c>
      <c r="D6" s="28" t="str">
        <f>_xlfn.CONCAT(ROUND(VLOOKUP($G6,'mod1.fr'!$A:$G,2,0),4)," ",VLOOKUP(Table2!$G6,'mod1.fr'!$A:$G,7,0))</f>
        <v>-0.1398 ***</v>
      </c>
      <c r="E6" s="28" t="str">
        <f>_xlfn.CONCAT(ROUND(VLOOKUP($H6,mod1L.fr!$A:$G,2,0),4)," ",VLOOKUP($H6,mod1L.fr!$A:$G,7,0))</f>
        <v>-0.1822 ***</v>
      </c>
      <c r="G6" t="s">
        <v>10</v>
      </c>
      <c r="H6" t="s">
        <v>13</v>
      </c>
      <c r="J6">
        <f>(0.1822-0.1398)/(SQRT(((0.0242^2)/15021)+((0.0242^2)/15228)))</f>
        <v>152.35820127655697</v>
      </c>
    </row>
    <row r="7" spans="1:10" x14ac:dyDescent="0.25">
      <c r="A7" s="110" t="s">
        <v>1</v>
      </c>
      <c r="B7" s="29" t="str">
        <f>_xlfn.CONCAT("(",ROUND(VLOOKUP($G6,'mod1'!$A:$G,4,0),4),")")</f>
        <v>(0.0197)</v>
      </c>
      <c r="C7" s="29" t="str">
        <f>_xlfn.CONCAT("(",ROUND(VLOOKUP($H6,mod1L!$A:$G,4,0),4),")")</f>
        <v>(0.0198)</v>
      </c>
      <c r="D7" s="29" t="str">
        <f>_xlfn.CONCAT("(",ROUND(VLOOKUP($G6,'mod1.fr'!$A:$G,4,0),4),")")</f>
        <v>(0.0242)</v>
      </c>
      <c r="E7" s="29" t="str">
        <f>_xlfn.CONCAT("(",ROUND(VLOOKUP($H6,mod1L.fr!$A:$G,4,0),4),")")</f>
        <v>(0.0242)</v>
      </c>
    </row>
    <row r="8" spans="1:10" x14ac:dyDescent="0.25">
      <c r="A8" s="109" t="s">
        <v>2</v>
      </c>
      <c r="B8" s="28" t="str">
        <f>_xlfn.CONCAT(ROUND(VLOOKUP($G8,'mod1'!$A:$G,2,0),4)," ",VLOOKUP(Table2!$G8,'mod1'!$A:$G,7,0))</f>
        <v>-0.2022 ***</v>
      </c>
      <c r="C8" s="28" t="str">
        <f>_xlfn.CONCAT(ROUND(VLOOKUP($H8,mod1L!$A:$G,2,0),4)," ",VLOOKUP($H8,mod1L!$A:$G,7,0))</f>
        <v>-0.2107 ***</v>
      </c>
      <c r="D8" s="28" t="str">
        <f>_xlfn.CONCAT(ROUND(VLOOKUP($G8,'mod1.fr'!$A:$G,2,0),4)," ",VLOOKUP(Table2!$G8,'mod1.fr'!$A:$G,7,0))</f>
        <v>-0.2843 ***</v>
      </c>
      <c r="E8" s="28" t="str">
        <f>_xlfn.CONCAT(ROUND(VLOOKUP($H8,mod1L.fr!$A:$G,2,0),4)," ",VLOOKUP($H8,mod1L.fr!$A:$G,7,0))</f>
        <v>-0.3043 ***</v>
      </c>
      <c r="G8" t="s">
        <v>12</v>
      </c>
      <c r="H8" t="s">
        <v>14</v>
      </c>
      <c r="J8">
        <f>(0.3043-0.2843)/(SQRT(((0.0278^2)/15021)+((0.0271^2)/15228)))</f>
        <v>63.347547956472681</v>
      </c>
    </row>
    <row r="9" spans="1:10" x14ac:dyDescent="0.25">
      <c r="A9" s="110"/>
      <c r="B9" s="29" t="str">
        <f>_xlfn.CONCAT("(",ROUND(VLOOKUP($G8,'mod1'!$A:$G,4,0),4),")")</f>
        <v>(0.0203)</v>
      </c>
      <c r="C9" s="29" t="str">
        <f>_xlfn.CONCAT("(",ROUND(VLOOKUP($H8,mod1L!$A:$G,4,0),4),")")</f>
        <v>(0.0209)</v>
      </c>
      <c r="D9" s="29" t="str">
        <f>_xlfn.CONCAT("(",ROUND(VLOOKUP($G8,'mod1.fr'!$A:$G,4,0),4),")")</f>
        <v>(0.0271)</v>
      </c>
      <c r="E9" s="29" t="str">
        <f>_xlfn.CONCAT("(",ROUND(VLOOKUP($H8,mod1L.fr!$A:$G,4,0),4),")")</f>
        <v>(0.0278)</v>
      </c>
    </row>
    <row r="10" spans="1:10" ht="15.75" thickBot="1" x14ac:dyDescent="0.3">
      <c r="A10" s="30" t="s">
        <v>113</v>
      </c>
      <c r="B10" s="32"/>
      <c r="C10" s="32"/>
      <c r="D10" s="32">
        <f>ROUND('mod1.fr'!C7,4)</f>
        <v>0.47039999999999998</v>
      </c>
      <c r="E10" s="32">
        <f>ROUND(mod1L.fr!C7,4)</f>
        <v>0.47320000000000001</v>
      </c>
    </row>
    <row r="11" spans="1:10" x14ac:dyDescent="0.25">
      <c r="A11" s="11" t="s">
        <v>109</v>
      </c>
      <c r="B11" s="33">
        <v>15228</v>
      </c>
      <c r="C11" s="33">
        <v>15021</v>
      </c>
      <c r="D11" s="33">
        <v>15228</v>
      </c>
      <c r="E11" s="33">
        <v>15021</v>
      </c>
    </row>
    <row r="12" spans="1:10" x14ac:dyDescent="0.25">
      <c r="A12" s="11" t="s">
        <v>3</v>
      </c>
      <c r="B12" s="34">
        <v>262774.3</v>
      </c>
      <c r="C12" s="34">
        <v>258772.9</v>
      </c>
      <c r="D12" s="34">
        <v>261605.3</v>
      </c>
      <c r="E12" s="34">
        <v>257602.7</v>
      </c>
    </row>
    <row r="13" spans="1:10" x14ac:dyDescent="0.25">
      <c r="A13" s="11" t="s">
        <v>4</v>
      </c>
      <c r="B13" s="34">
        <v>262797.2</v>
      </c>
      <c r="C13" s="34">
        <v>258795.7</v>
      </c>
      <c r="D13" s="34">
        <v>274152.7</v>
      </c>
      <c r="E13" s="34">
        <v>270072.40000000002</v>
      </c>
    </row>
    <row r="14" spans="1:10" ht="15.75" thickBot="1" x14ac:dyDescent="0.3">
      <c r="A14" s="27" t="s">
        <v>110</v>
      </c>
      <c r="B14" s="35">
        <v>-13184.2</v>
      </c>
      <c r="C14" s="35">
        <v>-129383.4</v>
      </c>
      <c r="D14" s="36">
        <v>-129158.3</v>
      </c>
      <c r="E14" s="36">
        <v>-127164.3</v>
      </c>
    </row>
    <row r="15" spans="1:10" x14ac:dyDescent="0.25">
      <c r="A15" s="111" t="s">
        <v>612</v>
      </c>
      <c r="B15" s="111"/>
      <c r="C15" s="111"/>
      <c r="D15" s="111"/>
      <c r="E15" s="111"/>
    </row>
    <row r="16" spans="1:10" x14ac:dyDescent="0.25">
      <c r="A16" s="112"/>
      <c r="B16" s="112"/>
      <c r="C16" s="112"/>
      <c r="D16" s="112"/>
      <c r="E16" s="112"/>
    </row>
    <row r="17" spans="1:5" x14ac:dyDescent="0.25">
      <c r="A17" s="112"/>
      <c r="B17" s="112"/>
      <c r="C17" s="112"/>
      <c r="D17" s="112"/>
      <c r="E17" s="112"/>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29"/>
  <sheetViews>
    <sheetView workbookViewId="0">
      <selection activeCell="G14" sqref="G14"/>
    </sheetView>
  </sheetViews>
  <sheetFormatPr defaultRowHeight="15" x14ac:dyDescent="0.25"/>
  <cols>
    <col min="1" max="1" width="20.85546875" bestFit="1" customWidth="1"/>
    <col min="9" max="9" width="20.85546875" bestFit="1" customWidth="1"/>
  </cols>
  <sheetData>
    <row r="1" spans="1:14" x14ac:dyDescent="0.25">
      <c r="B1" t="s">
        <v>6</v>
      </c>
      <c r="C1" t="s">
        <v>124</v>
      </c>
      <c r="D1" t="s">
        <v>125</v>
      </c>
      <c r="E1" t="s">
        <v>126</v>
      </c>
    </row>
    <row r="2" spans="1:14" x14ac:dyDescent="0.25">
      <c r="A2" t="s">
        <v>120</v>
      </c>
      <c r="B2" s="10">
        <v>-5.4207600000000002E-2</v>
      </c>
      <c r="C2" s="10">
        <v>0.94723550000000001</v>
      </c>
      <c r="D2" s="10">
        <v>5.2493900000000003E-2</v>
      </c>
      <c r="E2" s="10">
        <v>-1.0329999999999999</v>
      </c>
      <c r="F2">
        <v>0.30176999999999998</v>
      </c>
      <c r="J2" s="1"/>
      <c r="K2" s="1"/>
      <c r="L2" s="1"/>
      <c r="N2" s="1"/>
    </row>
    <row r="3" spans="1:14" x14ac:dyDescent="0.25">
      <c r="A3" t="s">
        <v>10</v>
      </c>
      <c r="B3" s="10">
        <v>-2.8284699999999999E-2</v>
      </c>
      <c r="C3" s="10">
        <v>0.97211159999999996</v>
      </c>
      <c r="D3" s="10">
        <v>2.12578E-2</v>
      </c>
      <c r="E3" s="10">
        <v>-1.331</v>
      </c>
      <c r="F3" s="1">
        <v>0.183336</v>
      </c>
      <c r="J3" s="1"/>
      <c r="K3" s="1"/>
      <c r="L3" s="1"/>
      <c r="N3" s="1"/>
    </row>
    <row r="4" spans="1:14" x14ac:dyDescent="0.25">
      <c r="A4" t="s">
        <v>12</v>
      </c>
      <c r="B4" s="10">
        <v>-7.4317999999999995E-2</v>
      </c>
      <c r="C4" s="10">
        <v>0.92837639999999999</v>
      </c>
      <c r="D4" s="10">
        <v>2.4287599999999999E-2</v>
      </c>
      <c r="E4" s="10">
        <v>-3.06</v>
      </c>
      <c r="F4">
        <v>2.2139999999999998E-3</v>
      </c>
      <c r="G4" t="s">
        <v>22</v>
      </c>
      <c r="J4" s="1"/>
      <c r="K4" s="1"/>
      <c r="L4" s="1"/>
      <c r="N4" s="1"/>
    </row>
    <row r="5" spans="1:14" x14ac:dyDescent="0.25">
      <c r="A5" t="s">
        <v>127</v>
      </c>
      <c r="B5" s="10">
        <v>6.1679299999999999E-2</v>
      </c>
      <c r="C5" s="10">
        <v>1.0636212</v>
      </c>
      <c r="D5" s="10">
        <v>1.82796E-2</v>
      </c>
      <c r="E5" s="10">
        <v>3.3740000000000001</v>
      </c>
      <c r="F5" s="1">
        <v>7.3999999999999999E-4</v>
      </c>
      <c r="G5" t="s">
        <v>11</v>
      </c>
      <c r="J5" s="1"/>
      <c r="K5" s="1"/>
      <c r="L5" s="1"/>
      <c r="N5" s="1"/>
    </row>
    <row r="6" spans="1:14" x14ac:dyDescent="0.25">
      <c r="A6" t="s">
        <v>24</v>
      </c>
      <c r="B6" s="10">
        <v>-1.54459E-2</v>
      </c>
      <c r="C6" s="10">
        <v>0.98467280000000001</v>
      </c>
      <c r="D6" s="10">
        <v>2.40469E-2</v>
      </c>
      <c r="E6" s="10">
        <v>-0.64200000000000002</v>
      </c>
      <c r="F6" s="1">
        <v>0.52066400000000002</v>
      </c>
      <c r="J6" s="1"/>
      <c r="K6" s="1"/>
      <c r="L6" s="1"/>
      <c r="N6" s="1"/>
    </row>
    <row r="7" spans="1:14" x14ac:dyDescent="0.25">
      <c r="A7" t="s">
        <v>23</v>
      </c>
      <c r="B7" s="10">
        <v>-0.14764289999999999</v>
      </c>
      <c r="C7" s="10">
        <v>0.86273909999999998</v>
      </c>
      <c r="D7" s="10">
        <v>2.1773500000000001E-2</v>
      </c>
      <c r="E7" s="10">
        <v>-6.7809999999999997</v>
      </c>
      <c r="F7" s="1">
        <v>1.1900000000000001E-11</v>
      </c>
      <c r="G7" t="s">
        <v>11</v>
      </c>
      <c r="J7" s="1"/>
      <c r="K7" s="1"/>
      <c r="L7" s="1"/>
      <c r="N7" s="1"/>
    </row>
    <row r="8" spans="1:14" x14ac:dyDescent="0.25">
      <c r="A8" t="s">
        <v>25</v>
      </c>
      <c r="B8" s="10">
        <v>3.3733899999999997E-2</v>
      </c>
      <c r="C8" s="10">
        <v>1.0343093000000001</v>
      </c>
      <c r="D8" s="10">
        <v>2.6766399999999999E-2</v>
      </c>
      <c r="E8" s="10">
        <v>1.26</v>
      </c>
      <c r="F8">
        <v>0.20755899999999999</v>
      </c>
      <c r="J8" s="1"/>
      <c r="K8" s="1"/>
      <c r="L8" s="1"/>
      <c r="N8" s="1"/>
    </row>
    <row r="9" spans="1:14" x14ac:dyDescent="0.25">
      <c r="A9" t="s">
        <v>26</v>
      </c>
      <c r="B9" s="10">
        <v>-7.3025900000000005E-2</v>
      </c>
      <c r="C9" s="10">
        <v>0.92957679999999998</v>
      </c>
      <c r="D9" s="10">
        <v>4.6240099999999999E-2</v>
      </c>
      <c r="E9" s="10">
        <v>-1.579</v>
      </c>
      <c r="F9">
        <v>0.114273</v>
      </c>
      <c r="J9" s="1"/>
      <c r="K9" s="1"/>
      <c r="L9" s="1"/>
      <c r="N9" s="1"/>
    </row>
    <row r="10" spans="1:14" x14ac:dyDescent="0.25">
      <c r="A10" t="s">
        <v>30</v>
      </c>
      <c r="B10" s="10">
        <v>0.1712216</v>
      </c>
      <c r="C10" s="10">
        <v>1.1867536999999999</v>
      </c>
      <c r="D10" s="10">
        <v>2.56365E-2</v>
      </c>
      <c r="E10" s="10">
        <v>6.6790000000000003</v>
      </c>
      <c r="F10" s="1">
        <v>2.4099999999999999E-11</v>
      </c>
      <c r="G10" t="s">
        <v>11</v>
      </c>
      <c r="J10" s="1"/>
      <c r="K10" s="1"/>
      <c r="L10" s="1"/>
      <c r="N10" s="1"/>
    </row>
    <row r="11" spans="1:14" x14ac:dyDescent="0.25">
      <c r="A11" t="s">
        <v>27</v>
      </c>
      <c r="B11" s="10">
        <v>0.15177070000000001</v>
      </c>
      <c r="C11" s="10">
        <v>1.1638933</v>
      </c>
      <c r="D11" s="10">
        <v>4.0016900000000001E-2</v>
      </c>
      <c r="E11" s="10">
        <v>3.7930000000000001</v>
      </c>
      <c r="F11" s="1">
        <v>1.4899999999999999E-4</v>
      </c>
      <c r="G11" t="s">
        <v>11</v>
      </c>
      <c r="J11" s="1"/>
      <c r="K11" s="1"/>
      <c r="L11" s="1"/>
      <c r="N11" s="1"/>
    </row>
    <row r="12" spans="1:14" x14ac:dyDescent="0.25">
      <c r="A12" t="s">
        <v>29</v>
      </c>
      <c r="B12" s="10">
        <v>8.3969699999999994E-2</v>
      </c>
      <c r="C12" s="10">
        <v>1.0875958999999999</v>
      </c>
      <c r="D12" s="10">
        <v>2.3486400000000001E-2</v>
      </c>
      <c r="E12" s="10">
        <v>3.5750000000000002</v>
      </c>
      <c r="F12">
        <v>3.5E-4</v>
      </c>
      <c r="G12" t="s">
        <v>11</v>
      </c>
      <c r="J12" s="1"/>
      <c r="K12" s="1"/>
      <c r="L12" s="1"/>
      <c r="N12" s="1"/>
    </row>
    <row r="13" spans="1:14" x14ac:dyDescent="0.25">
      <c r="A13" t="s">
        <v>28</v>
      </c>
      <c r="B13" s="10">
        <v>0.1063482</v>
      </c>
      <c r="C13" s="10">
        <v>1.1122091000000001</v>
      </c>
      <c r="D13" s="10">
        <v>6.2345600000000001E-2</v>
      </c>
      <c r="E13" s="10">
        <v>1.706</v>
      </c>
      <c r="F13">
        <v>8.8048000000000001E-2</v>
      </c>
      <c r="G13" t="s">
        <v>643</v>
      </c>
      <c r="J13" s="1"/>
      <c r="K13" s="1"/>
      <c r="L13" s="1"/>
      <c r="N13" s="1"/>
    </row>
    <row r="14" spans="1:14" x14ac:dyDescent="0.25">
      <c r="A14" t="s">
        <v>176</v>
      </c>
      <c r="B14" s="10">
        <v>4.2605499999999998E-2</v>
      </c>
      <c r="C14" s="10">
        <v>1.0435261</v>
      </c>
      <c r="D14" s="10">
        <v>2.9437600000000001E-2</v>
      </c>
      <c r="E14" s="10">
        <v>1.4470000000000001</v>
      </c>
      <c r="F14" s="1">
        <v>0.147809</v>
      </c>
      <c r="J14" s="1"/>
      <c r="K14" s="1"/>
      <c r="L14" s="1"/>
      <c r="N14" s="1"/>
    </row>
    <row r="15" spans="1:14" x14ac:dyDescent="0.25">
      <c r="A15" t="s">
        <v>31</v>
      </c>
      <c r="B15" s="10">
        <v>-8.6825899999999998E-2</v>
      </c>
      <c r="C15" s="10">
        <v>0.91683669999999995</v>
      </c>
      <c r="D15" s="10">
        <v>5.2090000000000001E-3</v>
      </c>
      <c r="E15" s="10">
        <v>-16.667999999999999</v>
      </c>
      <c r="F15" t="s">
        <v>119</v>
      </c>
      <c r="G15" t="s">
        <v>11</v>
      </c>
      <c r="J15" s="1"/>
      <c r="K15" s="1"/>
      <c r="L15" s="1"/>
      <c r="N15" s="1"/>
    </row>
    <row r="16" spans="1:14" x14ac:dyDescent="0.25">
      <c r="A16" t="s">
        <v>32</v>
      </c>
      <c r="B16" s="10">
        <v>1.7894E-2</v>
      </c>
      <c r="C16" s="10">
        <v>1.0180551</v>
      </c>
      <c r="D16" s="10">
        <v>1.29271E-2</v>
      </c>
      <c r="E16" s="10">
        <v>1.3839999999999999</v>
      </c>
      <c r="F16">
        <v>0.16628799999999999</v>
      </c>
      <c r="J16" s="1"/>
      <c r="K16" s="1"/>
      <c r="L16" s="1"/>
      <c r="N16" s="1"/>
    </row>
    <row r="17" spans="1:14" x14ac:dyDescent="0.25">
      <c r="A17" t="s">
        <v>33</v>
      </c>
      <c r="B17" s="10">
        <v>1.1631600000000001E-2</v>
      </c>
      <c r="C17" s="10">
        <v>1.0116996</v>
      </c>
      <c r="D17" s="10">
        <v>3.5036999999999998E-3</v>
      </c>
      <c r="E17" s="10">
        <v>3.32</v>
      </c>
      <c r="F17" s="1">
        <v>9.01E-4</v>
      </c>
      <c r="G17" t="s">
        <v>11</v>
      </c>
      <c r="J17" s="1"/>
      <c r="K17" s="1"/>
      <c r="L17" s="1"/>
      <c r="N17" s="1"/>
    </row>
    <row r="18" spans="1:14" x14ac:dyDescent="0.25">
      <c r="A18" t="s">
        <v>118</v>
      </c>
      <c r="B18" s="10">
        <v>-7.9225000000000007E-3</v>
      </c>
      <c r="C18" s="10">
        <v>0.99210880000000001</v>
      </c>
      <c r="D18" s="10">
        <v>5.4719E-3</v>
      </c>
      <c r="E18" s="10">
        <v>-1.448</v>
      </c>
      <c r="F18" s="1">
        <v>0.14766099999999999</v>
      </c>
      <c r="J18" s="1"/>
      <c r="K18" s="1"/>
      <c r="L18" s="1"/>
      <c r="N18" s="1"/>
    </row>
    <row r="19" spans="1:14" x14ac:dyDescent="0.25">
      <c r="A19" t="s">
        <v>34</v>
      </c>
      <c r="B19" s="10">
        <v>3.6511999999999998E-3</v>
      </c>
      <c r="C19" s="10">
        <v>1.0036578</v>
      </c>
      <c r="D19" s="10">
        <v>3.835E-4</v>
      </c>
      <c r="E19" s="10">
        <v>9.5210000000000008</v>
      </c>
      <c r="F19" s="1" t="s">
        <v>119</v>
      </c>
      <c r="G19" t="s">
        <v>11</v>
      </c>
      <c r="J19" s="1"/>
      <c r="K19" s="1"/>
      <c r="L19" s="1"/>
      <c r="N19" s="1"/>
    </row>
    <row r="20" spans="1:14" x14ac:dyDescent="0.25">
      <c r="A20" t="s">
        <v>35</v>
      </c>
      <c r="B20" s="10">
        <v>-1.067E-3</v>
      </c>
      <c r="C20" s="10">
        <v>0.99893350000000003</v>
      </c>
      <c r="D20" s="10">
        <v>1.8200000000000001E-4</v>
      </c>
      <c r="E20" s="10">
        <v>-5.8639999999999999</v>
      </c>
      <c r="F20" s="1">
        <v>4.5200000000000001E-9</v>
      </c>
      <c r="G20" t="s">
        <v>11</v>
      </c>
      <c r="J20" s="1"/>
      <c r="K20" s="1"/>
      <c r="L20" s="1"/>
      <c r="N20" s="1"/>
    </row>
    <row r="21" spans="1:14" x14ac:dyDescent="0.25">
      <c r="A21" t="s">
        <v>36</v>
      </c>
      <c r="B21" s="10">
        <v>4.1669999999999999E-4</v>
      </c>
      <c r="C21" s="10">
        <v>1.0004168</v>
      </c>
      <c r="D21" s="10">
        <v>9.6199999999999994E-5</v>
      </c>
      <c r="E21" s="10">
        <v>4.3319999999999999</v>
      </c>
      <c r="F21" s="1">
        <v>1.4800000000000001E-5</v>
      </c>
      <c r="G21" t="s">
        <v>11</v>
      </c>
      <c r="J21" s="1"/>
      <c r="K21" s="1"/>
      <c r="L21" s="1"/>
      <c r="N21" s="1"/>
    </row>
    <row r="22" spans="1:14" x14ac:dyDescent="0.25">
      <c r="A22" t="s">
        <v>37</v>
      </c>
      <c r="B22" s="10">
        <v>-1.24771E-2</v>
      </c>
      <c r="C22" s="10">
        <v>0.98760040000000004</v>
      </c>
      <c r="D22" s="10">
        <v>1.8665899999999999E-2</v>
      </c>
      <c r="E22" s="10">
        <v>-0.66800000000000004</v>
      </c>
      <c r="F22">
        <v>0.50385000000000002</v>
      </c>
      <c r="J22" s="1"/>
      <c r="K22" s="1"/>
      <c r="L22" s="1"/>
      <c r="N22" s="1"/>
    </row>
    <row r="23" spans="1:14" x14ac:dyDescent="0.25">
      <c r="A23" t="s">
        <v>38</v>
      </c>
      <c r="B23" s="10">
        <v>-3.55778E-2</v>
      </c>
      <c r="C23" s="10">
        <v>0.96504769999999995</v>
      </c>
      <c r="D23" s="10">
        <v>2.7396E-2</v>
      </c>
      <c r="E23" s="10">
        <v>-1.2989999999999999</v>
      </c>
      <c r="F23" s="1">
        <v>0.19406499999999999</v>
      </c>
      <c r="J23" s="1"/>
      <c r="K23" s="1"/>
      <c r="L23" s="1"/>
      <c r="N23" s="1"/>
    </row>
    <row r="24" spans="1:14" x14ac:dyDescent="0.25">
      <c r="A24" t="s">
        <v>40</v>
      </c>
      <c r="B24" s="10">
        <v>-0.13859560000000001</v>
      </c>
      <c r="C24" s="10">
        <v>0.87058000000000002</v>
      </c>
      <c r="D24" s="10">
        <v>2.84097E-2</v>
      </c>
      <c r="E24" s="10">
        <v>-4.8780000000000001</v>
      </c>
      <c r="F24" s="1">
        <v>1.0699999999999999E-6</v>
      </c>
      <c r="G24" t="s">
        <v>11</v>
      </c>
      <c r="J24" s="1"/>
      <c r="K24" s="1"/>
      <c r="L24" s="1"/>
      <c r="N24" s="1"/>
    </row>
    <row r="25" spans="1:14" x14ac:dyDescent="0.25">
      <c r="A25" t="s">
        <v>41</v>
      </c>
      <c r="B25" s="10">
        <v>-4.55541E-2</v>
      </c>
      <c r="C25" s="10">
        <v>0.95546790000000004</v>
      </c>
      <c r="D25" s="10">
        <v>2.3385800000000002E-2</v>
      </c>
      <c r="E25" s="10">
        <v>-1.948</v>
      </c>
      <c r="F25">
        <v>5.1423000000000003E-2</v>
      </c>
      <c r="G25" t="s">
        <v>643</v>
      </c>
      <c r="J25" s="1"/>
      <c r="N25" s="1"/>
    </row>
    <row r="26" spans="1:14" x14ac:dyDescent="0.25">
      <c r="A26" t="s">
        <v>39</v>
      </c>
      <c r="B26" s="1">
        <v>-8.8185600000000003E-2</v>
      </c>
      <c r="C26" s="1">
        <v>0.91559089999999999</v>
      </c>
      <c r="D26" s="1">
        <v>2.6261900000000001E-2</v>
      </c>
      <c r="E26">
        <v>-3.3580000000000001</v>
      </c>
      <c r="F26">
        <v>7.85E-4</v>
      </c>
      <c r="G26" t="s">
        <v>11</v>
      </c>
    </row>
    <row r="27" spans="1:14" x14ac:dyDescent="0.25">
      <c r="A27" t="s">
        <v>506</v>
      </c>
      <c r="B27" s="1">
        <v>-4.0108699999999997E-2</v>
      </c>
      <c r="C27" s="1">
        <v>0.96068500000000001</v>
      </c>
      <c r="D27" s="1">
        <v>2.3860900000000001E-2</v>
      </c>
      <c r="E27">
        <v>-1.681</v>
      </c>
      <c r="F27">
        <v>9.2774999999999996E-2</v>
      </c>
      <c r="G27" t="s">
        <v>643</v>
      </c>
    </row>
    <row r="28" spans="1:14" x14ac:dyDescent="0.25">
      <c r="A28" t="s">
        <v>507</v>
      </c>
      <c r="B28" s="1">
        <v>-2.7570799999999999E-2</v>
      </c>
      <c r="C28" s="1">
        <v>0.97280580000000005</v>
      </c>
      <c r="D28" s="1">
        <v>2.9025100000000002E-2</v>
      </c>
      <c r="E28">
        <v>-0.95</v>
      </c>
      <c r="F28">
        <v>0.342167</v>
      </c>
    </row>
    <row r="29" spans="1:14" x14ac:dyDescent="0.25">
      <c r="A29" t="s">
        <v>508</v>
      </c>
      <c r="B29" s="1">
        <v>-2.5554199999999999E-2</v>
      </c>
      <c r="C29" s="1">
        <v>0.97476960000000001</v>
      </c>
      <c r="D29" s="1">
        <v>2.5889300000000001E-2</v>
      </c>
      <c r="E29">
        <v>-0.98699999999999999</v>
      </c>
      <c r="F29">
        <v>0.32361600000000001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8</vt:i4>
      </vt:variant>
    </vt:vector>
  </HeadingPairs>
  <TitlesOfParts>
    <vt:vector size="50" baseType="lpstr">
      <vt:lpstr>Full Sample by BMI Level</vt:lpstr>
      <vt:lpstr>Table 1</vt:lpstr>
      <vt:lpstr>Sheet2</vt:lpstr>
      <vt:lpstr>mod1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2023-04-10T20:30:58Z</dcterms:modified>
</cp:coreProperties>
</file>