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07F10751-62FB-4887-8520-6436A04B6354}" xr6:coauthVersionLast="47" xr6:coauthVersionMax="47" xr10:uidLastSave="{00000000-0000-0000-0000-000000000000}"/>
  <bookViews>
    <workbookView xWindow="14400" yWindow="0" windowWidth="14400" windowHeight="15600" firstSheet="24" activeTab="28"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4'!$B$3:$F$92</definedName>
    <definedName name="_xlnm.Print_Area" localSheetId="27">'Table 5'!$B$1:$K$73</definedName>
    <definedName name="_xlnm.Print_Area" localSheetId="33">'Table 6'!$B$1:$F$69</definedName>
    <definedName name="_xlnm.Print_Area" localSheetId="39">'Table 6 ME'!$B$1:$F$72</definedName>
    <definedName name="_xlnm.Print_Area" localSheetId="34">'Table 7'!$B$2:$K$69</definedName>
    <definedName name="_xlnm.Print_Area" localSheetId="40">'Table 7 ME'!$B$1:$K$68</definedName>
    <definedName name="_xlnm.Print_Area" localSheetId="7">Table2!$A$3:$E$15</definedName>
    <definedName name="_xlnm.Print_Area" localSheetId="15">Table3!$B$2:$F$76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17" l="1"/>
  <c r="E91" i="17"/>
  <c r="F91" i="17"/>
  <c r="C91" i="17"/>
  <c r="D88" i="17"/>
  <c r="E88" i="17"/>
  <c r="F88" i="17"/>
  <c r="C88" i="17"/>
  <c r="F76" i="12"/>
  <c r="F75" i="12"/>
  <c r="F74" i="12"/>
  <c r="E76" i="12"/>
  <c r="E75" i="12"/>
  <c r="E74" i="12"/>
  <c r="D76" i="12"/>
  <c r="D75" i="12"/>
  <c r="D74" i="12"/>
  <c r="C75" i="12"/>
  <c r="C74" i="12"/>
  <c r="E13" i="1"/>
  <c r="E12" i="1"/>
  <c r="E11" i="1"/>
  <c r="D13" i="1"/>
  <c r="D12" i="1"/>
  <c r="D11" i="1"/>
  <c r="C11" i="1"/>
  <c r="B11" i="1"/>
  <c r="C13" i="1"/>
  <c r="C12" i="1"/>
  <c r="B13" i="1"/>
  <c r="B12" i="1"/>
  <c r="E14" i="1"/>
  <c r="D14" i="1"/>
  <c r="C14" i="1"/>
  <c r="B14" i="1"/>
  <c r="H21" i="48"/>
  <c r="H19" i="48"/>
  <c r="H17" i="48"/>
  <c r="H15" i="48"/>
  <c r="H13" i="48"/>
  <c r="H5" i="48"/>
  <c r="H7" i="48"/>
  <c r="H9" i="48"/>
  <c r="H11" i="48"/>
  <c r="F92" i="17"/>
  <c r="E92" i="17"/>
  <c r="D92" i="17"/>
  <c r="C92" i="17"/>
  <c r="F21" i="48"/>
  <c r="E21" i="48"/>
  <c r="D21" i="48"/>
  <c r="F19" i="48"/>
  <c r="E19" i="48"/>
  <c r="D19" i="48"/>
  <c r="F17" i="48"/>
  <c r="E17" i="48"/>
  <c r="D17" i="48"/>
  <c r="F15" i="48"/>
  <c r="E15" i="48"/>
  <c r="D15" i="48"/>
  <c r="F13" i="48"/>
  <c r="E13" i="48"/>
  <c r="D13" i="48"/>
  <c r="F11" i="48"/>
  <c r="E11" i="48"/>
  <c r="D11" i="48"/>
  <c r="F9" i="48"/>
  <c r="E9" i="48"/>
  <c r="D9" i="48"/>
  <c r="F7" i="48"/>
  <c r="E7" i="48"/>
  <c r="D7" i="48"/>
  <c r="F5" i="48"/>
  <c r="E5" i="48"/>
  <c r="D5" i="48"/>
  <c r="C8" i="1"/>
  <c r="F59" i="12" l="1"/>
  <c r="E59" i="12"/>
  <c r="C71" i="40"/>
  <c r="E71" i="40"/>
  <c r="C72" i="40"/>
  <c r="C22" i="40"/>
  <c r="K21" i="49"/>
  <c r="I19" i="49"/>
  <c r="I17" i="49"/>
  <c r="J9" i="49"/>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81" i="16"/>
  <c r="P5" i="16"/>
  <c r="F71" i="12"/>
  <c r="F69" i="12"/>
  <c r="E69" i="12"/>
  <c r="E68" i="12"/>
  <c r="F67" i="12"/>
  <c r="E67" i="12"/>
  <c r="F66" i="12"/>
  <c r="E66" i="12"/>
  <c r="F65" i="12"/>
  <c r="E65" i="12"/>
  <c r="F64" i="12"/>
  <c r="E64" i="12"/>
  <c r="F63" i="12"/>
  <c r="E63" i="12"/>
  <c r="F61" i="12"/>
  <c r="E61" i="12"/>
  <c r="E60" i="12"/>
  <c r="F57" i="12"/>
  <c r="E57" i="12"/>
  <c r="F56" i="12"/>
  <c r="F55" i="12"/>
  <c r="E55" i="12"/>
  <c r="F54" i="12"/>
  <c r="F53" i="12"/>
  <c r="E53" i="12"/>
  <c r="D53" i="12"/>
  <c r="C53" i="12"/>
  <c r="F52" i="12"/>
  <c r="D52" i="12"/>
  <c r="C52" i="12"/>
  <c r="F51" i="12"/>
  <c r="E51" i="12"/>
  <c r="D51" i="12"/>
  <c r="C51" i="12"/>
  <c r="C50" i="12"/>
  <c r="F49" i="12"/>
  <c r="E49" i="12"/>
  <c r="D49" i="12"/>
  <c r="C49" i="12"/>
  <c r="E48" i="12"/>
  <c r="D48" i="12"/>
  <c r="C48" i="12"/>
  <c r="F47" i="12"/>
  <c r="E47" i="12"/>
  <c r="D47" i="12"/>
  <c r="C47" i="12"/>
  <c r="F46" i="12"/>
  <c r="E46" i="12"/>
  <c r="C46" i="12"/>
  <c r="F45" i="12"/>
  <c r="E45" i="12"/>
  <c r="D45" i="12"/>
  <c r="C45" i="12"/>
  <c r="E44" i="12"/>
  <c r="C44" i="12"/>
  <c r="F43" i="12"/>
  <c r="E43" i="12"/>
  <c r="D43" i="12"/>
  <c r="C43" i="12"/>
  <c r="C42" i="12"/>
  <c r="F41" i="12"/>
  <c r="E41" i="12"/>
  <c r="D41" i="12"/>
  <c r="C41" i="12"/>
  <c r="E40" i="12"/>
  <c r="C40" i="12"/>
  <c r="F39" i="12"/>
  <c r="E39" i="12"/>
  <c r="D39" i="12"/>
  <c r="C39" i="12"/>
  <c r="F38" i="12"/>
  <c r="C38" i="12"/>
  <c r="F37" i="12"/>
  <c r="E37" i="12"/>
  <c r="D37" i="12"/>
  <c r="C37" i="12"/>
  <c r="E36" i="12"/>
  <c r="C36" i="12"/>
  <c r="F35" i="12"/>
  <c r="E35" i="12"/>
  <c r="D35" i="12"/>
  <c r="C35" i="12"/>
  <c r="F34" i="12"/>
  <c r="C34" i="12"/>
  <c r="F33" i="12"/>
  <c r="E33" i="12"/>
  <c r="D33" i="12"/>
  <c r="C33" i="12"/>
  <c r="E32" i="12"/>
  <c r="C32" i="12"/>
  <c r="F31" i="12"/>
  <c r="E31" i="12"/>
  <c r="D31" i="12"/>
  <c r="C31" i="12"/>
  <c r="C30" i="12"/>
  <c r="F29" i="12"/>
  <c r="E29" i="12"/>
  <c r="D29" i="12"/>
  <c r="C29" i="12"/>
  <c r="F28" i="12"/>
  <c r="C28" i="12"/>
  <c r="F27" i="12"/>
  <c r="E27" i="12"/>
  <c r="D27" i="12"/>
  <c r="C27" i="12"/>
  <c r="E26" i="12"/>
  <c r="C26" i="12"/>
  <c r="F25" i="12"/>
  <c r="E25" i="12"/>
  <c r="D25" i="12"/>
  <c r="C25" i="12"/>
  <c r="C24" i="12"/>
  <c r="F23" i="12"/>
  <c r="E23" i="12"/>
  <c r="D23" i="12"/>
  <c r="C23" i="12"/>
  <c r="F22" i="12"/>
  <c r="E22" i="12"/>
  <c r="C22" i="12"/>
  <c r="F21" i="12"/>
  <c r="E21" i="12"/>
  <c r="D21" i="12"/>
  <c r="C21" i="12"/>
  <c r="C20" i="12"/>
  <c r="F19" i="12"/>
  <c r="E19" i="12"/>
  <c r="D19" i="12"/>
  <c r="C19" i="12"/>
  <c r="F18" i="12"/>
  <c r="C18" i="12"/>
  <c r="F17" i="12"/>
  <c r="E17" i="12"/>
  <c r="D17" i="12"/>
  <c r="C17" i="12"/>
  <c r="F16" i="12"/>
  <c r="E16" i="12"/>
  <c r="C16" i="12"/>
  <c r="F15" i="12"/>
  <c r="E15" i="12"/>
  <c r="D15" i="12"/>
  <c r="C15" i="12"/>
  <c r="C14" i="12"/>
  <c r="F13" i="12"/>
  <c r="E13" i="12"/>
  <c r="D13" i="12"/>
  <c r="C13" i="12"/>
  <c r="F12" i="12"/>
  <c r="E12" i="12"/>
  <c r="C12" i="12"/>
  <c r="F11" i="12"/>
  <c r="E11" i="12"/>
  <c r="D11" i="12"/>
  <c r="C11" i="12"/>
  <c r="C10" i="12"/>
  <c r="F9" i="12"/>
  <c r="E9" i="12"/>
  <c r="D9" i="12"/>
  <c r="C9" i="12"/>
  <c r="F8" i="12"/>
  <c r="E8" i="12"/>
  <c r="C8" i="12"/>
  <c r="F7" i="12"/>
  <c r="E7" i="12"/>
  <c r="D7" i="12"/>
  <c r="C7" i="12"/>
  <c r="F5" i="12"/>
  <c r="E5" i="12"/>
  <c r="D5" i="12"/>
  <c r="C5" i="12"/>
  <c r="J6" i="1"/>
  <c r="J8" i="1"/>
  <c r="E9" i="1"/>
  <c r="E7" i="1"/>
  <c r="E5" i="1"/>
  <c r="D9" i="1"/>
  <c r="D7" i="1"/>
  <c r="D5" i="1"/>
  <c r="C9" i="1"/>
  <c r="C7" i="1"/>
  <c r="C5" i="1"/>
  <c r="B9" i="1"/>
  <c r="B7" i="1"/>
  <c r="B5" i="1"/>
  <c r="F6" i="12"/>
  <c r="C6" i="12"/>
  <c r="F4" i="12"/>
  <c r="E4" i="12"/>
  <c r="C4" i="12"/>
  <c r="G2" i="11"/>
  <c r="G3" i="11"/>
  <c r="G4" i="11"/>
  <c r="F10" i="12" s="1"/>
  <c r="G5" i="11"/>
  <c r="G6" i="11"/>
  <c r="G7" i="11"/>
  <c r="F20" i="12" s="1"/>
  <c r="G8" i="11"/>
  <c r="G9" i="11"/>
  <c r="F32" i="12" s="1"/>
  <c r="G10" i="11"/>
  <c r="G11" i="11"/>
  <c r="F30" i="12" s="1"/>
  <c r="G12" i="11"/>
  <c r="F36" i="12" s="1"/>
  <c r="G13" i="11"/>
  <c r="F14" i="12" s="1"/>
  <c r="G14" i="11"/>
  <c r="G15" i="11"/>
  <c r="F24" i="12" s="1"/>
  <c r="G16" i="11"/>
  <c r="F26" i="12" s="1"/>
  <c r="G17" i="11"/>
  <c r="G18" i="11"/>
  <c r="G19" i="11"/>
  <c r="F40" i="12" s="1"/>
  <c r="G20" i="11"/>
  <c r="F42" i="12" s="1"/>
  <c r="G21" i="11"/>
  <c r="F44" i="12" s="1"/>
  <c r="G22" i="11"/>
  <c r="G23" i="11"/>
  <c r="F50" i="12" s="1"/>
  <c r="G24" i="11"/>
  <c r="G25" i="11"/>
  <c r="F48" i="12" s="1"/>
  <c r="G26" i="11"/>
  <c r="G27" i="11"/>
  <c r="G28" i="11"/>
  <c r="F68" i="12" s="1"/>
  <c r="G29" i="11"/>
  <c r="F58" i="12" s="1"/>
  <c r="G30" i="11"/>
  <c r="G31" i="11"/>
  <c r="F62" i="12" s="1"/>
  <c r="G32" i="11"/>
  <c r="G33" i="11"/>
  <c r="F60" i="12" s="1"/>
  <c r="G34" i="11"/>
  <c r="F70" i="12" s="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1" i="11"/>
  <c r="G2" i="9"/>
  <c r="E6" i="12" s="1"/>
  <c r="G3" i="9"/>
  <c r="G4" i="9"/>
  <c r="E10" i="12" s="1"/>
  <c r="G5" i="9"/>
  <c r="E18" i="12" s="1"/>
  <c r="G6" i="9"/>
  <c r="G7" i="9"/>
  <c r="E20" i="12" s="1"/>
  <c r="G8" i="9"/>
  <c r="G9" i="9"/>
  <c r="G10" i="9"/>
  <c r="E34" i="12" s="1"/>
  <c r="G11" i="9"/>
  <c r="E30" i="12" s="1"/>
  <c r="G12" i="9"/>
  <c r="G13" i="9"/>
  <c r="E14" i="12" s="1"/>
  <c r="G14" i="9"/>
  <c r="G15" i="9"/>
  <c r="E24" i="12" s="1"/>
  <c r="G16" i="9"/>
  <c r="G17" i="9"/>
  <c r="E28" i="12" s="1"/>
  <c r="G18" i="9"/>
  <c r="E38" i="12" s="1"/>
  <c r="G19" i="9"/>
  <c r="G20" i="9"/>
  <c r="E42" i="12" s="1"/>
  <c r="G21" i="9"/>
  <c r="G22" i="9"/>
  <c r="G23" i="9"/>
  <c r="E50" i="12" s="1"/>
  <c r="G24" i="9"/>
  <c r="E52" i="12" s="1"/>
  <c r="G25" i="9"/>
  <c r="G26" i="9"/>
  <c r="E54" i="12" s="1"/>
  <c r="G27" i="9"/>
  <c r="E56" i="12" s="1"/>
  <c r="G28" i="9"/>
  <c r="G29" i="9"/>
  <c r="E58" i="12" s="1"/>
  <c r="G30" i="9"/>
  <c r="G31" i="9"/>
  <c r="E62" i="12" s="1"/>
  <c r="G32" i="9"/>
  <c r="G33" i="9"/>
  <c r="G1" i="9"/>
  <c r="J4" i="1"/>
  <c r="T4" i="42"/>
  <c r="P4" i="16"/>
  <c r="D6" i="17" s="1"/>
  <c r="Q4" i="16"/>
  <c r="R4" i="16"/>
  <c r="S4" i="16"/>
  <c r="Q5" i="16"/>
  <c r="R5" i="16"/>
  <c r="S5" i="16"/>
  <c r="P6" i="16"/>
  <c r="Q6" i="16"/>
  <c r="R6" i="16"/>
  <c r="S6" i="16"/>
  <c r="P7" i="16"/>
  <c r="Q7" i="16"/>
  <c r="R7" i="16"/>
  <c r="S7" i="16"/>
  <c r="E10" i="17" s="1"/>
  <c r="P8" i="16"/>
  <c r="D30" i="17" s="1"/>
  <c r="Q8" i="16"/>
  <c r="F30" i="17" s="1"/>
  <c r="R8" i="16"/>
  <c r="S8" i="16"/>
  <c r="P9" i="16"/>
  <c r="Q9" i="16"/>
  <c r="R9" i="16"/>
  <c r="S9" i="16"/>
  <c r="P10" i="16"/>
  <c r="Q10" i="16"/>
  <c r="R10" i="16"/>
  <c r="S10" i="16"/>
  <c r="P11" i="16"/>
  <c r="Q11" i="16"/>
  <c r="R11" i="16"/>
  <c r="S11" i="16"/>
  <c r="E44" i="17" s="1"/>
  <c r="P12" i="16"/>
  <c r="D40" i="17" s="1"/>
  <c r="Q12" i="16"/>
  <c r="F40" i="17" s="1"/>
  <c r="R12" i="16"/>
  <c r="S12" i="16"/>
  <c r="P13" i="16"/>
  <c r="Q13" i="16"/>
  <c r="R13" i="16"/>
  <c r="S13" i="16"/>
  <c r="P14" i="16"/>
  <c r="Q14" i="16"/>
  <c r="R14" i="16"/>
  <c r="S14" i="16"/>
  <c r="P15" i="16"/>
  <c r="Q15" i="16"/>
  <c r="R15" i="16"/>
  <c r="S15" i="16"/>
  <c r="E26" i="17" s="1"/>
  <c r="P16" i="16"/>
  <c r="D34" i="17" s="1"/>
  <c r="Q16" i="16"/>
  <c r="F34" i="17" s="1"/>
  <c r="R16" i="16"/>
  <c r="S16" i="16"/>
  <c r="P17" i="16"/>
  <c r="Q17" i="16"/>
  <c r="R17" i="16"/>
  <c r="S17" i="16"/>
  <c r="P18" i="16"/>
  <c r="Q18" i="16"/>
  <c r="R18" i="16"/>
  <c r="S18" i="16"/>
  <c r="P19" i="16"/>
  <c r="Q19" i="16"/>
  <c r="R19" i="16"/>
  <c r="S19" i="16"/>
  <c r="E48" i="17" s="1"/>
  <c r="P20" i="16"/>
  <c r="D50" i="17" s="1"/>
  <c r="Q20" i="16"/>
  <c r="F50" i="17" s="1"/>
  <c r="R20" i="16"/>
  <c r="S20" i="16"/>
  <c r="P21" i="16"/>
  <c r="Q21" i="16"/>
  <c r="R21" i="16"/>
  <c r="S21" i="16"/>
  <c r="P22" i="16"/>
  <c r="Q22" i="16"/>
  <c r="R22" i="16"/>
  <c r="S22" i="16"/>
  <c r="P23" i="16"/>
  <c r="Q23" i="16"/>
  <c r="R23" i="16"/>
  <c r="S23" i="16"/>
  <c r="E56" i="17" s="1"/>
  <c r="P24" i="16"/>
  <c r="D60" i="17" s="1"/>
  <c r="Q24" i="16"/>
  <c r="F60" i="17" s="1"/>
  <c r="R24" i="16"/>
  <c r="S24" i="16"/>
  <c r="P25" i="16"/>
  <c r="Q25" i="16"/>
  <c r="R25" i="16"/>
  <c r="S25" i="16"/>
  <c r="P26" i="16"/>
  <c r="Q26" i="16"/>
  <c r="R26" i="16"/>
  <c r="S26" i="16"/>
  <c r="P27" i="16"/>
  <c r="Q27" i="16"/>
  <c r="R27" i="16"/>
  <c r="S27" i="16"/>
  <c r="E70" i="17" s="1"/>
  <c r="P28" i="16"/>
  <c r="D72" i="17" s="1"/>
  <c r="Q28" i="16"/>
  <c r="F72" i="17" s="1"/>
  <c r="R28" i="16"/>
  <c r="S28" i="16"/>
  <c r="P29" i="16"/>
  <c r="Q29" i="16"/>
  <c r="R29" i="16"/>
  <c r="S29" i="16"/>
  <c r="P30" i="16"/>
  <c r="Q30" i="16"/>
  <c r="R30" i="16"/>
  <c r="S30" i="16"/>
  <c r="P31" i="16"/>
  <c r="Q31" i="16"/>
  <c r="R31" i="16"/>
  <c r="S31" i="16"/>
  <c r="E82" i="17" s="1"/>
  <c r="P32" i="16"/>
  <c r="D78" i="17" s="1"/>
  <c r="Q32" i="16"/>
  <c r="F78" i="17" s="1"/>
  <c r="R32" i="16"/>
  <c r="S32" i="16"/>
  <c r="P33" i="16"/>
  <c r="Q33" i="16"/>
  <c r="R33" i="16"/>
  <c r="S33" i="16"/>
  <c r="P34" i="16"/>
  <c r="Q34" i="16"/>
  <c r="R34" i="16"/>
  <c r="S34" i="16"/>
  <c r="P35" i="16"/>
  <c r="Q35" i="16"/>
  <c r="R35" i="16"/>
  <c r="S35" i="16"/>
  <c r="E86"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66" i="17" s="1"/>
  <c r="P76" i="16"/>
  <c r="D66" i="17" s="1"/>
  <c r="Q76" i="16"/>
  <c r="F66" i="17" s="1"/>
  <c r="R76" i="16"/>
  <c r="S76" i="16"/>
  <c r="P77" i="16"/>
  <c r="Q77" i="16"/>
  <c r="R77" i="16"/>
  <c r="S77" i="16"/>
  <c r="P78" i="16"/>
  <c r="Q78" i="16"/>
  <c r="R78" i="16"/>
  <c r="S78" i="16"/>
  <c r="P79" i="16"/>
  <c r="Q79" i="16"/>
  <c r="R79" i="16"/>
  <c r="S79" i="16"/>
  <c r="P80" i="16"/>
  <c r="D12" i="17" s="1"/>
  <c r="Q80" i="16"/>
  <c r="F12" i="17" s="1"/>
  <c r="R80" i="16"/>
  <c r="S80" i="16"/>
  <c r="Q81" i="16"/>
  <c r="R81" i="16"/>
  <c r="S81" i="16"/>
  <c r="P82" i="16"/>
  <c r="Q82" i="16"/>
  <c r="R82" i="16"/>
  <c r="S82"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H69"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H47" i="30" s="1"/>
  <c r="Q71" i="23"/>
  <c r="R71" i="23"/>
  <c r="S71" i="23"/>
  <c r="P72" i="23"/>
  <c r="Q72" i="23"/>
  <c r="R72" i="23"/>
  <c r="S72" i="23"/>
  <c r="P73" i="23"/>
  <c r="H49" i="30" s="1"/>
  <c r="Q73" i="23"/>
  <c r="R73" i="23"/>
  <c r="S73" i="23"/>
  <c r="P30" i="23"/>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7" i="17"/>
  <c r="F86" i="17"/>
  <c r="F85" i="17"/>
  <c r="F84" i="17"/>
  <c r="F83" i="17"/>
  <c r="F82" i="17"/>
  <c r="F81" i="17"/>
  <c r="F80" i="17"/>
  <c r="F79" i="17"/>
  <c r="F77" i="17"/>
  <c r="F76" i="17"/>
  <c r="F75" i="17"/>
  <c r="F74" i="17"/>
  <c r="F73" i="17"/>
  <c r="F71" i="17"/>
  <c r="F70" i="17"/>
  <c r="F69" i="17"/>
  <c r="F67" i="17"/>
  <c r="F65" i="17"/>
  <c r="F64" i="17"/>
  <c r="F63" i="17"/>
  <c r="F62" i="17"/>
  <c r="F61" i="17"/>
  <c r="F59" i="17"/>
  <c r="F58" i="17"/>
  <c r="F57" i="17"/>
  <c r="F56" i="17"/>
  <c r="F55" i="17"/>
  <c r="F54" i="17"/>
  <c r="F53" i="17"/>
  <c r="F52" i="17"/>
  <c r="F51" i="17"/>
  <c r="F49" i="17"/>
  <c r="F48" i="17"/>
  <c r="F29" i="17"/>
  <c r="F28" i="17"/>
  <c r="F27" i="17"/>
  <c r="F26" i="17"/>
  <c r="F47" i="17"/>
  <c r="F46" i="17"/>
  <c r="F45" i="17"/>
  <c r="F44" i="17"/>
  <c r="F43" i="17"/>
  <c r="F42" i="17"/>
  <c r="F41" i="17"/>
  <c r="F39" i="17"/>
  <c r="F38" i="17"/>
  <c r="F37" i="17"/>
  <c r="F36" i="17"/>
  <c r="F35" i="17"/>
  <c r="F33" i="17"/>
  <c r="F32" i="17"/>
  <c r="F31" i="17"/>
  <c r="F25" i="17"/>
  <c r="F24" i="17"/>
  <c r="F23" i="17"/>
  <c r="F22" i="17"/>
  <c r="F21" i="17"/>
  <c r="F20" i="17"/>
  <c r="F19" i="17"/>
  <c r="F18" i="17"/>
  <c r="F17" i="17"/>
  <c r="F16" i="17"/>
  <c r="F15" i="17"/>
  <c r="F14" i="17"/>
  <c r="F13" i="17"/>
  <c r="F11" i="17"/>
  <c r="F10" i="17"/>
  <c r="F9" i="17"/>
  <c r="F8" i="17"/>
  <c r="F7" i="17"/>
  <c r="F6" i="17"/>
  <c r="F5" i="17"/>
  <c r="F4" i="17"/>
  <c r="E87" i="17"/>
  <c r="E85" i="17"/>
  <c r="E84" i="17"/>
  <c r="E83" i="17"/>
  <c r="E81" i="17"/>
  <c r="E80" i="17"/>
  <c r="E79" i="17"/>
  <c r="E78" i="17"/>
  <c r="E77" i="17"/>
  <c r="E76" i="17"/>
  <c r="E75" i="17"/>
  <c r="E74" i="17"/>
  <c r="E73" i="17"/>
  <c r="E72" i="17"/>
  <c r="E71" i="17"/>
  <c r="E69" i="17"/>
  <c r="E68" i="17"/>
  <c r="E67" i="17"/>
  <c r="E65" i="17"/>
  <c r="E64"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7" i="17"/>
  <c r="D86" i="17"/>
  <c r="D85" i="17"/>
  <c r="D84" i="17"/>
  <c r="D83" i="17"/>
  <c r="D82" i="17"/>
  <c r="D81" i="17"/>
  <c r="D80" i="17"/>
  <c r="D79" i="17"/>
  <c r="D77" i="17"/>
  <c r="D76" i="17"/>
  <c r="D75" i="17"/>
  <c r="D74" i="17"/>
  <c r="D73" i="17"/>
  <c r="D71" i="17"/>
  <c r="D70" i="17"/>
  <c r="D69" i="17"/>
  <c r="D68" i="17"/>
  <c r="D67" i="17"/>
  <c r="D65" i="17"/>
  <c r="D64" i="17"/>
  <c r="D63" i="17"/>
  <c r="D62" i="17"/>
  <c r="D61" i="17"/>
  <c r="D59" i="17"/>
  <c r="D58" i="17"/>
  <c r="D57" i="17"/>
  <c r="D56" i="17"/>
  <c r="D55" i="17"/>
  <c r="D54" i="17"/>
  <c r="D53" i="17"/>
  <c r="D52" i="17"/>
  <c r="D51" i="17"/>
  <c r="D49" i="17"/>
  <c r="D48" i="17"/>
  <c r="D29" i="17"/>
  <c r="D28" i="17"/>
  <c r="D27" i="17"/>
  <c r="D26" i="17"/>
  <c r="D47" i="17"/>
  <c r="D46" i="17"/>
  <c r="D45" i="17"/>
  <c r="D44" i="17"/>
  <c r="D43" i="17"/>
  <c r="D42" i="17"/>
  <c r="D41" i="17"/>
  <c r="D39" i="17"/>
  <c r="D38" i="17"/>
  <c r="D37" i="17"/>
  <c r="D36" i="17"/>
  <c r="D35" i="17"/>
  <c r="D33" i="17"/>
  <c r="D32" i="17"/>
  <c r="D31" i="17"/>
  <c r="D25" i="17"/>
  <c r="D24" i="17"/>
  <c r="D23" i="17"/>
  <c r="D22" i="17"/>
  <c r="D21" i="17"/>
  <c r="D20" i="17"/>
  <c r="D19" i="17"/>
  <c r="D18" i="17"/>
  <c r="D17" i="17"/>
  <c r="D16" i="17"/>
  <c r="D15" i="17"/>
  <c r="D14" i="17"/>
  <c r="D13" i="17"/>
  <c r="D11" i="17"/>
  <c r="D10" i="17"/>
  <c r="D9" i="17"/>
  <c r="D8" i="17"/>
  <c r="D7" i="17"/>
  <c r="D5" i="17"/>
  <c r="D4" i="17"/>
  <c r="C29" i="17"/>
  <c r="C28" i="17"/>
  <c r="C69" i="17"/>
  <c r="C68" i="17"/>
  <c r="C67" i="17"/>
  <c r="C66" i="17"/>
  <c r="C65" i="17"/>
  <c r="C64" i="17"/>
  <c r="C87" i="17"/>
  <c r="C86" i="17"/>
  <c r="C85" i="17"/>
  <c r="C84" i="17"/>
  <c r="C83" i="17"/>
  <c r="C82" i="17"/>
  <c r="C81" i="17"/>
  <c r="C80" i="17"/>
  <c r="C79" i="17"/>
  <c r="C78" i="17"/>
  <c r="C77" i="17"/>
  <c r="C76" i="17"/>
  <c r="C75" i="17"/>
  <c r="C74" i="17"/>
  <c r="C73" i="17"/>
  <c r="C72" i="17"/>
  <c r="C71" i="17"/>
  <c r="C70"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H59" i="30" l="1"/>
  <c r="F68" i="17"/>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5" i="30" l="1"/>
  <c r="E20" i="48"/>
  <c r="K3" i="30"/>
  <c r="D20" i="48"/>
  <c r="K7" i="30"/>
  <c r="F20" i="48"/>
  <c r="F5" i="30"/>
  <c r="E10" i="48"/>
  <c r="F7" i="30"/>
  <c r="F10" i="48"/>
  <c r="F3" i="30"/>
  <c r="D10" i="48"/>
  <c r="G5" i="30"/>
  <c r="E12" i="48"/>
  <c r="G7" i="30"/>
  <c r="F12" i="48"/>
  <c r="G3" i="30"/>
  <c r="D12" i="48"/>
  <c r="H39" i="30"/>
  <c r="H7" i="30"/>
  <c r="F14" i="48"/>
  <c r="H61" i="30"/>
  <c r="H3" i="30"/>
  <c r="D14" i="48"/>
  <c r="H5" i="30"/>
  <c r="E14" i="48"/>
  <c r="H63" i="30"/>
  <c r="C5" i="30"/>
  <c r="E4" i="48"/>
  <c r="C7" i="30"/>
  <c r="F4" i="48"/>
  <c r="C3" i="30"/>
  <c r="D4" i="48"/>
  <c r="E5" i="30"/>
  <c r="E8" i="48"/>
  <c r="E3" i="30"/>
  <c r="D8" i="48"/>
  <c r="E7" i="30"/>
  <c r="F8" i="48"/>
  <c r="J7" i="30"/>
  <c r="F18" i="48"/>
  <c r="J3" i="30"/>
  <c r="D18" i="48"/>
  <c r="J5" i="30"/>
  <c r="E18" i="48"/>
  <c r="D3" i="30"/>
  <c r="D6" i="48"/>
  <c r="D5" i="30"/>
  <c r="E6" i="48"/>
  <c r="D7" i="30"/>
  <c r="F6" i="48"/>
  <c r="I3" i="30"/>
  <c r="D16" i="48"/>
  <c r="I5" i="30"/>
  <c r="E16" i="48"/>
  <c r="I7" i="30"/>
  <c r="F16" i="48"/>
</calcChain>
</file>

<file path=xl/sharedStrings.xml><?xml version="1.0" encoding="utf-8"?>
<sst xmlns="http://schemas.openxmlformats.org/spreadsheetml/2006/main" count="10535" uniqueCount="771">
  <si>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</si>
  <si>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</si>
  <si>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</si>
  <si>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</si>
  <si>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</si>
  <si>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</si>
  <si>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</si>
  <si>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</si>
  <si>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</si>
  <si>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</si>
  <si>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</si>
  <si>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</si>
  <si>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</si>
  <si>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</si>
  <si>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</si>
  <si>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</si>
  <si>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</si>
  <si>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</si>
  <si>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</si>
  <si>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</si>
  <si>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</si>
  <si>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</si>
  <si>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</si>
  <si>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</si>
  <si>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</si>
  <si>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</si>
  <si>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</si>
  <si>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</si>
  <si>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</si>
  <si>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</si>
  <si>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</si>
  <si>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</si>
  <si>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</si>
  <si>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</si>
  <si>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</si>
  <si>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</si>
  <si>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</si>
  <si>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</si>
  <si>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</si>
  <si>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</si>
  <si>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</si>
  <si>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</si>
  <si>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</si>
  <si>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</si>
  <si>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</si>
  <si>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</si>
  <si>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</si>
  <si>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</si>
  <si>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</si>
  <si>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</si>
  <si>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</si>
  <si>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</si>
  <si>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</si>
  <si>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</si>
  <si>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</si>
  <si>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</si>
  <si>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</si>
  <si>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</si>
  <si>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</si>
  <si>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</si>
  <si>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</si>
  <si>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</si>
  <si>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</si>
  <si>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</si>
  <si>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</si>
  <si>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</si>
  <si>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</si>
  <si>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</si>
  <si>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</si>
  <si>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</si>
  <si>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</si>
  <si>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</si>
  <si>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</si>
  <si>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</si>
  <si>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</si>
  <si>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</si>
  <si>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</si>
  <si>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</si>
  <si>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</si>
  <si>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</si>
  <si>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</si>
  <si>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</si>
  <si>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</si>
  <si>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</si>
  <si>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</si>
  <si>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</si>
  <si>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</si>
  <si>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</si>
  <si>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</si>
  <si>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</si>
  <si>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</si>
  <si>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</si>
  <si>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</si>
  <si>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</si>
  <si>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</si>
  <si>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</si>
  <si>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</si>
  <si>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</si>
  <si>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</si>
  <si>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</si>
  <si>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</si>
  <si>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</si>
  <si>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</si>
  <si>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</si>
  <si>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</si>
  <si>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</si>
  <si>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</si>
  <si>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</si>
  <si>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</si>
  <si>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</si>
  <si>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</si>
  <si>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</si>
  <si>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</si>
  <si>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</si>
  <si>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</si>
  <si>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</si>
  <si>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</si>
  <si>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</si>
  <si>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</si>
  <si>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</si>
  <si>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</si>
  <si>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</si>
  <si>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</si>
  <si>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</si>
  <si>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</si>
  <si>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</si>
  <si>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</si>
  <si>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</si>
  <si>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</si>
  <si>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</si>
  <si>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</si>
  <si>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</si>
  <si>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</si>
  <si>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</si>
  <si>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</si>
  <si>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</si>
  <si>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</si>
  <si>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</si>
  <si>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</si>
  <si>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</si>
  <si>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</si>
  <si>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</si>
  <si>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</si>
  <si>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</si>
  <si>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</si>
  <si>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</si>
  <si>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</si>
  <si>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</si>
  <si>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</si>
  <si>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</si>
  <si>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</si>
  <si>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</si>
  <si>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</si>
  <si>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</si>
  <si>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</si>
  <si>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</si>
  <si>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</si>
  <si>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</si>
  <si>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</si>
  <si>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</si>
  <si>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</si>
  <si>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</si>
  <si>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</si>
  <si>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</si>
  <si>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</si>
  <si>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</si>
  <si>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</si>
  <si>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</si>
  <si>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</si>
  <si>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</si>
  <si>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</si>
  <si>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</si>
  <si>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</si>
  <si>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</si>
  <si>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</si>
  <si>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</si>
  <si>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</si>
  <si>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</si>
  <si>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</si>
  <si>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</si>
  <si>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</si>
  <si>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</si>
  <si>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</si>
  <si>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</si>
  <si>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</si>
  <si>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</si>
  <si>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</si>
  <si>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</si>
  <si>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</si>
  <si>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</si>
  <si>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</si>
  <si>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</si>
  <si>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</si>
  <si>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</si>
  <si>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</si>
  <si>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</si>
  <si>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</si>
  <si>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</si>
  <si>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</si>
  <si>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</si>
  <si>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</si>
  <si>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</si>
  <si>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</si>
  <si>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</si>
  <si>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</si>
  <si>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</si>
  <si>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</si>
  <si>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</si>
  <si>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</si>
  <si>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</si>
  <si>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</si>
  <si>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</si>
  <si>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</si>
  <si>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</si>
  <si>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</si>
  <si>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</si>
  <si>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</si>
  <si>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</si>
  <si>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</si>
  <si>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</si>
  <si>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</si>
  <si>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</si>
  <si>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</si>
  <si>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</si>
  <si>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</si>
  <si>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</si>
  <si>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</si>
  <si>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</si>
  <si>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</si>
  <si>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</si>
  <si>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</si>
  <si>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</si>
  <si>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</si>
  <si>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</si>
  <si>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</si>
  <si>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</si>
  <si>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</si>
  <si>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</si>
  <si>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</si>
  <si>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</si>
  <si>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</si>
  <si>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</si>
  <si>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</si>
  <si>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</si>
  <si>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</si>
  <si>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</si>
  <si>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</si>
  <si>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</si>
  <si>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</si>
  <si>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</si>
  <si>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</si>
  <si>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</si>
  <si>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</si>
  <si>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</si>
  <si>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</si>
  <si>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</si>
  <si>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</si>
  <si>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</si>
  <si>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</si>
  <si>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</si>
  <si>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</si>
  <si>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</si>
  <si>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</si>
  <si>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</si>
  <si>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</si>
  <si>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</si>
  <si>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</si>
  <si>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</si>
  <si>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</si>
  <si>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</si>
  <si>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</si>
  <si>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</si>
  <si>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</si>
  <si>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</si>
  <si>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</si>
  <si>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</si>
  <si>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</si>
  <si>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</si>
  <si>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</si>
  <si>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</si>
  <si>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</si>
  <si>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</si>
  <si>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</si>
  <si>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</si>
  <si>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</si>
  <si>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</si>
  <si>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</si>
  <si>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</si>
  <si>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</si>
  <si>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</si>
  <si>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</si>
  <si>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</si>
  <si>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</si>
  <si>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</si>
  <si>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</si>
  <si>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</si>
  <si>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</si>
  <si>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</si>
  <si>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</si>
  <si>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</si>
  <si>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</si>
  <si>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</si>
  <si>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</si>
  <si>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</si>
  <si>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</si>
  <si>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</si>
  <si>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</si>
  <si>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</si>
  <si>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</si>
  <si>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</si>
  <si>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</si>
  <si>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</si>
  <si>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</si>
  <si>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</si>
  <si>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</si>
  <si>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</si>
  <si>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</si>
  <si>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</si>
  <si>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</si>
  <si>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</si>
  <si>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</si>
  <si>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</si>
  <si>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</si>
  <si>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</si>
  <si>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</si>
  <si>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</si>
  <si>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</si>
  <si>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</si>
  <si>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</si>
  <si>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</si>
  <si>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</si>
  <si>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</si>
  <si>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</si>
  <si>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</si>
  <si>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</si>
  <si>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</si>
  <si>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</si>
  <si>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</si>
  <si>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</si>
  <si>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</si>
  <si>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</si>
  <si>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</si>
  <si>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</si>
  <si>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</si>
  <si>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</si>
  <si>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</si>
  <si>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</si>
  <si>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</si>
  <si>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</si>
  <si>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</si>
  <si>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</si>
  <si>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</si>
  <si>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</si>
  <si>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</si>
  <si>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</si>
  <si>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</si>
  <si>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</si>
  <si>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</si>
  <si>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</si>
  <si>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</si>
  <si>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</si>
  <si>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</si>
  <si>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</si>
  <si>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</si>
  <si>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</si>
  <si>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</si>
  <si>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</si>
  <si>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</si>
  <si>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</si>
  <si>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</si>
  <si>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</si>
  <si>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</si>
  <si>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</si>
  <si>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</si>
  <si>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</si>
  <si>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</si>
  <si>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</si>
  <si>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</si>
  <si>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</si>
  <si>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</si>
  <si>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</si>
  <si>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</si>
  <si>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</si>
  <si>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</si>
  <si>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</si>
  <si>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</si>
  <si>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</si>
  <si>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</si>
  <si>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</si>
  <si>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</si>
  <si>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</si>
  <si>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</si>
  <si>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</si>
  <si>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</si>
  <si>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</si>
  <si>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</si>
  <si>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</si>
  <si>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</si>
  <si>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</si>
  <si>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</si>
  <si>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</si>
  <si>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</si>
  <si>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</si>
  <si>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</si>
  <si>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</si>
  <si>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</si>
  <si>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</si>
  <si>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</si>
  <si>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</si>
  <si>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</si>
  <si>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</si>
  <si>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</si>
  <si>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</si>
  <si>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</si>
  <si>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</si>
  <si>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</si>
  <si>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</si>
  <si>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</si>
  <si>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</si>
  <si>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</si>
  <si>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</si>
  <si>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</si>
  <si>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</si>
  <si>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</si>
  <si>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</si>
  <si>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</si>
  <si>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</si>
  <si>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</si>
  <si>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</si>
  <si>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</si>
  <si>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</si>
  <si>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</si>
  <si>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</si>
  <si>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</si>
  <si>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</si>
  <si>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</si>
  <si>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</si>
  <si>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</si>
  <si>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</si>
  <si>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</si>
  <si>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</si>
  <si>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</si>
  <si>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</si>
  <si>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</si>
  <si>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</si>
  <si>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</si>
  <si>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</si>
  <si>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</si>
  <si>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</si>
  <si>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</si>
  <si>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</si>
  <si>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</si>
  <si>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</si>
  <si>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</si>
  <si>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</si>
  <si>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</si>
  <si>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</si>
  <si>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</si>
  <si>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</si>
  <si>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</si>
  <si>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</si>
  <si>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</si>
  <si>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</si>
  <si>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</si>
  <si>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</si>
  <si>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</si>
  <si>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</si>
  <si>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</si>
  <si>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</si>
  <si>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</si>
  <si>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</si>
  <si>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</si>
  <si>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</si>
  <si>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</si>
  <si>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</si>
  <si>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</si>
  <si>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</si>
  <si>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</si>
  <si>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</si>
  <si>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</si>
  <si>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</si>
  <si>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</si>
  <si>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</si>
  <si>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</si>
  <si>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</si>
  <si>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</si>
  <si>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</si>
  <si>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</si>
  <si>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</si>
  <si>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</si>
  <si>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</si>
  <si>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</si>
  <si>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</si>
  <si>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</si>
  <si>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</si>
  <si>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</si>
  <si>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</si>
  <si>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</si>
  <si>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</si>
  <si>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</si>
  <si>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</si>
  <si>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</si>
  <si>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</si>
  <si>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</si>
  <si>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</si>
  <si>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</si>
  <si>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</si>
  <si>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</si>
  <si>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</si>
  <si>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</si>
  <si>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</si>
  <si>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</si>
  <si>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</si>
  <si>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</si>
  <si>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</si>
  <si>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</si>
  <si>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</si>
  <si>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</si>
  <si>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</si>
  <si>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</si>
  <si>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</si>
  <si>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</si>
  <si>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</si>
  <si>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</si>
  <si>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</si>
  <si>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</si>
  <si>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</si>
  <si>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</si>
  <si>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</si>
  <si>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</si>
  <si>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</si>
  <si>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</si>
  <si>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</si>
  <si>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</si>
  <si>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</si>
  <si>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</si>
  <si>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</si>
  <si>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</si>
  <si>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</si>
  <si>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</si>
  <si>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</si>
  <si>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</si>
  <si>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</si>
  <si>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</si>
  <si>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</si>
  <si>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</si>
  <si>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</si>
  <si>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</si>
  <si>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</si>
  <si>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</si>
  <si>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</si>
  <si>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</si>
  <si>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</si>
  <si>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</si>
  <si>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</si>
  <si>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</si>
  <si>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</si>
  <si>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</si>
  <si>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</si>
  <si>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</si>
  <si>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</si>
  <si>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</si>
  <si>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</si>
  <si>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</si>
  <si>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</si>
  <si>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</si>
  <si>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</si>
  <si>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</si>
  <si>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</si>
  <si>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</si>
  <si>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</si>
  <si>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</si>
  <si>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</si>
  <si>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</si>
  <si>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</si>
  <si>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</si>
  <si>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</si>
  <si>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</si>
  <si>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</si>
  <si>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</si>
  <si>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</si>
  <si>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</si>
  <si>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</si>
  <si>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</si>
  <si>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</si>
  <si>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</si>
  <si>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</si>
  <si>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</si>
  <si>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</si>
  <si>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</si>
  <si>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</si>
  <si>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</si>
  <si>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</si>
  <si>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</si>
  <si>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</si>
  <si>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</si>
  <si>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</si>
  <si>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</si>
  <si>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</si>
  <si>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</si>
  <si>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</si>
  <si>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</si>
  <si>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</si>
  <si>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</si>
  <si>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</si>
  <si>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</si>
  <si>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</si>
  <si>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</si>
  <si>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</si>
  <si>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</si>
  <si>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</si>
  <si>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</si>
  <si>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</si>
  <si>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</si>
  <si>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</si>
  <si>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</si>
  <si>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</si>
  <si>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</si>
  <si>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</si>
  <si>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</si>
  <si>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</si>
  <si>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</si>
  <si>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</si>
  <si>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</si>
  <si>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</si>
  <si>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</si>
  <si>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</si>
  <si>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</si>
  <si>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</si>
  <si>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</si>
  <si>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</si>
  <si>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</si>
  <si>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</si>
  <si>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</si>
  <si>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</si>
  <si>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</si>
  <si>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</si>
  <si>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</si>
  <si>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</si>
  <si>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</si>
  <si>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</si>
  <si>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</si>
  <si>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</si>
  <si>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</si>
  <si>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</si>
  <si>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</si>
  <si>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</si>
  <si>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</si>
  <si>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</si>
  <si>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</si>
  <si>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</si>
  <si>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</si>
  <si>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</si>
  <si>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</si>
  <si>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</si>
  <si>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</si>
  <si>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</si>
  <si>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</si>
  <si>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</si>
  <si>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</si>
  <si>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</si>
  <si>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</si>
  <si>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</si>
  <si>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</si>
  <si>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</si>
  <si>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</si>
  <si>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</si>
  <si>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</si>
  <si>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</si>
  <si>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</si>
  <si>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</si>
  <si>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</si>
  <si>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</si>
  <si>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</si>
  <si>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</si>
  <si>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</si>
  <si>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</si>
  <si>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</si>
  <si>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</si>
  <si>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</si>
  <si>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</si>
  <si>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</si>
  <si>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</si>
  <si>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</si>
  <si>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</si>
  <si>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</si>
  <si>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</si>
  <si>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</si>
  <si>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</si>
  <si>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</si>
  <si>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</si>
  <si>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</si>
  <si>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</si>
  <si>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</si>
  <si>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</si>
  <si>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</si>
  <si>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</si>
  <si>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</si>
  <si>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</si>
  <si>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</si>
  <si>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</si>
  <si>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</si>
  <si>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</si>
  <si>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</si>
  <si>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</si>
  <si>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</si>
  <si>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</si>
  <si>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</si>
  <si>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</si>
  <si>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</si>
  <si>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</si>
  <si>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</si>
  <si>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</si>
  <si>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</si>
  <si>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</si>
  <si>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</si>
  <si>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</si>
  <si>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</si>
  <si>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</si>
  <si>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</si>
  <si>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</si>
  <si>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</si>
  <si>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</si>
  <si>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</si>
  <si>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</si>
  <si>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</si>
  <si>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</si>
  <si>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</si>
  <si>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</si>
  <si>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</si>
  <si>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</si>
  <si>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</si>
  <si>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</si>
  <si>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</si>
  <si>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</si>
  <si>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</si>
  <si>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</si>
  <si>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</si>
  <si>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</si>
  <si>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</si>
  <si>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</si>
  <si>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</si>
  <si>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</si>
  <si>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</si>
  <si>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</si>
  <si>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</si>
  <si>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</si>
  <si>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</si>
  <si>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</si>
  <si>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</si>
  <si>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</si>
  <si>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</si>
  <si>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</si>
  <si>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</si>
  <si>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</si>
  <si>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</si>
  <si>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</si>
  <si>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</si>
  <si>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</si>
  <si>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</si>
  <si>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</si>
  <si>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</si>
  <si>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</si>
  <si>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LL</t>
  </si>
  <si>
    <t>mod2</t>
  </si>
  <si>
    <t>mod2.fr</t>
  </si>
  <si>
    <t>mod3.fr</t>
  </si>
  <si>
    <t>mod4.fr</t>
  </si>
  <si>
    <t>LogLiklihood</t>
  </si>
  <si>
    <t>VSTD</t>
  </si>
  <si>
    <t>LogLikelihood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</si>
</sst>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
      <sz val="11"/>
      <name val="Times New Roman"/>
      <family val="1"/>
    </font>
    <font>
      <sz val="10"/>
      <name val="Lucida Console"/>
      <family val="3"/>
    </font>
  </fonts>
  <fills count="2">
    <fill>
      <patternFill patternType="none"/>
    </fill>
    <fill>
      <patternFill patternType="gray125"/>
    </fill>
  </fills>
  <borders count="30">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2" fillId="0" borderId="29" xfId="0" applyFont="1" applyBorder="1" applyAlignment="1">
      <alignment horizontal="center" vertical="center"/>
    </xf>
    <xf numFmtId="0" fontId="12" fillId="0" borderId="0" xfId="0" applyFont="1" applyAlignment="1">
      <alignment horizontal="center"/>
    </xf>
    <xf numFmtId="0" fontId="1" fillId="0" borderId="4" xfId="0" applyFont="1" applyBorder="1" applyAlignment="1">
      <alignment horizont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13" fillId="0" borderId="0" xfId="0" applyFont="1"/>
    <xf numFmtId="0" fontId="14" fillId="0" borderId="0" xfId="0" applyFont="1" applyAlignment="1">
      <alignment vertical="center"/>
    </xf>
    <xf numFmtId="0" fontId="2" fillId="0" borderId="1" xfId="0" applyFont="1" applyBorder="1" applyAlignment="1">
      <alignment horizontal="right"/>
    </xf>
    <xf numFmtId="2"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H1" workbookViewId="0">
      <selection activeCell="AC1" sqref="AC1:AC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25147</v>
      </c>
      <c r="C1" s="26">
        <v>4929.7330000000002</v>
      </c>
      <c r="D1" s="26">
        <v>2602.9859999999999</v>
      </c>
      <c r="E1">
        <v>2</v>
      </c>
      <c r="F1" s="25">
        <v>9022</v>
      </c>
      <c r="H1" t="s">
        <v>19</v>
      </c>
      <c r="I1" s="25">
        <v>11209</v>
      </c>
      <c r="J1" s="26">
        <v>4832.4799999999996</v>
      </c>
      <c r="K1" s="26">
        <v>2601.4870000000001</v>
      </c>
      <c r="L1">
        <v>6</v>
      </c>
      <c r="M1" s="25">
        <v>9022</v>
      </c>
      <c r="O1" t="s">
        <v>19</v>
      </c>
      <c r="P1" s="25">
        <v>6907</v>
      </c>
      <c r="Q1" s="26">
        <v>4893.5550000000003</v>
      </c>
      <c r="R1" s="26">
        <v>2636.5639999999999</v>
      </c>
      <c r="S1">
        <v>2</v>
      </c>
      <c r="T1" s="25">
        <v>9020</v>
      </c>
      <c r="V1" t="s">
        <v>19</v>
      </c>
      <c r="W1" s="25">
        <v>6397</v>
      </c>
      <c r="X1" s="26">
        <v>5169.6930000000002</v>
      </c>
      <c r="Y1" s="26">
        <v>2568.9270000000001</v>
      </c>
      <c r="Z1">
        <v>4</v>
      </c>
      <c r="AA1" s="25">
        <v>9018</v>
      </c>
      <c r="AC1" t="s">
        <v>19</v>
      </c>
      <c r="AD1">
        <v>634</v>
      </c>
      <c r="AE1" s="26">
        <v>4622.1180000000004</v>
      </c>
      <c r="AF1" s="26">
        <v>2438.8150000000001</v>
      </c>
      <c r="AG1">
        <v>3</v>
      </c>
      <c r="AH1" s="25">
        <v>8951</v>
      </c>
    </row>
    <row r="2" spans="1:34" x14ac:dyDescent="0.25">
      <c r="A2" t="s">
        <v>521</v>
      </c>
      <c r="B2" s="25">
        <v>25147</v>
      </c>
      <c r="C2">
        <v>14.459</v>
      </c>
      <c r="D2">
        <v>21.568000000000001</v>
      </c>
      <c r="E2">
        <v>1</v>
      </c>
      <c r="F2">
        <v>404</v>
      </c>
      <c r="H2" t="s">
        <v>521</v>
      </c>
      <c r="I2" s="25">
        <v>11209</v>
      </c>
      <c r="J2">
        <v>13.08</v>
      </c>
      <c r="K2">
        <v>20.126000000000001</v>
      </c>
      <c r="L2">
        <v>1</v>
      </c>
      <c r="M2">
        <v>328</v>
      </c>
      <c r="O2" t="s">
        <v>521</v>
      </c>
      <c r="P2" s="25">
        <v>6907</v>
      </c>
      <c r="Q2">
        <v>14.911</v>
      </c>
      <c r="R2">
        <v>21.411000000000001</v>
      </c>
      <c r="S2">
        <v>1</v>
      </c>
      <c r="T2">
        <v>338</v>
      </c>
      <c r="V2" t="s">
        <v>521</v>
      </c>
      <c r="W2" s="25">
        <v>6397</v>
      </c>
      <c r="X2">
        <v>16.524000000000001</v>
      </c>
      <c r="Y2">
        <v>24.044</v>
      </c>
      <c r="Z2">
        <v>1</v>
      </c>
      <c r="AA2">
        <v>404</v>
      </c>
      <c r="AC2" t="s">
        <v>521</v>
      </c>
      <c r="AD2">
        <v>634</v>
      </c>
      <c r="AE2">
        <v>13.063000000000001</v>
      </c>
      <c r="AF2">
        <v>19.59</v>
      </c>
      <c r="AG2">
        <v>1</v>
      </c>
      <c r="AH2">
        <v>189</v>
      </c>
    </row>
    <row r="3" spans="1:34" x14ac:dyDescent="0.25">
      <c r="A3" t="s">
        <v>520</v>
      </c>
      <c r="B3" s="25">
        <v>25147</v>
      </c>
      <c r="C3">
        <v>26.986999999999998</v>
      </c>
      <c r="D3">
        <v>7.0060000000000002</v>
      </c>
      <c r="E3">
        <v>8.048</v>
      </c>
      <c r="F3">
        <v>240.94399999999999</v>
      </c>
      <c r="H3" t="s">
        <v>520</v>
      </c>
      <c r="I3" s="25">
        <v>11209</v>
      </c>
      <c r="J3">
        <v>22.114999999999998</v>
      </c>
      <c r="K3">
        <v>1.7010000000000001</v>
      </c>
      <c r="L3">
        <v>18.509</v>
      </c>
      <c r="M3">
        <v>24.998000000000001</v>
      </c>
      <c r="O3" t="s">
        <v>520</v>
      </c>
      <c r="P3" s="25">
        <v>6907</v>
      </c>
      <c r="Q3">
        <v>27.221</v>
      </c>
      <c r="R3">
        <v>1.464</v>
      </c>
      <c r="S3">
        <v>25.012</v>
      </c>
      <c r="T3">
        <v>29.998000000000001</v>
      </c>
      <c r="V3" t="s">
        <v>520</v>
      </c>
      <c r="W3" s="25">
        <v>6397</v>
      </c>
      <c r="X3">
        <v>36.213000000000001</v>
      </c>
      <c r="Y3">
        <v>7.056</v>
      </c>
      <c r="Z3">
        <v>30.007000000000001</v>
      </c>
      <c r="AA3">
        <v>240.94399999999999</v>
      </c>
      <c r="AC3" t="s">
        <v>520</v>
      </c>
      <c r="AD3">
        <v>634</v>
      </c>
      <c r="AE3">
        <v>17.509</v>
      </c>
      <c r="AF3">
        <v>1.107</v>
      </c>
      <c r="AG3">
        <v>8.048</v>
      </c>
      <c r="AH3">
        <v>18.481000000000002</v>
      </c>
    </row>
    <row r="4" spans="1:34" x14ac:dyDescent="0.25">
      <c r="A4" t="s">
        <v>31</v>
      </c>
      <c r="B4" s="25">
        <v>25147</v>
      </c>
      <c r="C4">
        <v>24.120999999999999</v>
      </c>
      <c r="D4">
        <v>5.2450000000000001</v>
      </c>
      <c r="E4">
        <v>17</v>
      </c>
      <c r="F4">
        <v>39</v>
      </c>
      <c r="H4" t="s">
        <v>31</v>
      </c>
      <c r="I4" s="25">
        <v>11209</v>
      </c>
      <c r="J4">
        <v>22.867000000000001</v>
      </c>
      <c r="K4">
        <v>4.8070000000000004</v>
      </c>
      <c r="L4">
        <v>17</v>
      </c>
      <c r="M4">
        <v>39</v>
      </c>
      <c r="O4" t="s">
        <v>31</v>
      </c>
      <c r="P4" s="25">
        <v>6907</v>
      </c>
      <c r="Q4">
        <v>24.771999999999998</v>
      </c>
      <c r="R4">
        <v>5.258</v>
      </c>
      <c r="S4">
        <v>17</v>
      </c>
      <c r="T4">
        <v>39</v>
      </c>
      <c r="V4" t="s">
        <v>31</v>
      </c>
      <c r="W4" s="25">
        <v>6397</v>
      </c>
      <c r="X4">
        <v>25.835000000000001</v>
      </c>
      <c r="Y4">
        <v>5.3819999999999997</v>
      </c>
      <c r="Z4">
        <v>17</v>
      </c>
      <c r="AA4">
        <v>39</v>
      </c>
      <c r="AC4" t="s">
        <v>31</v>
      </c>
      <c r="AD4">
        <v>634</v>
      </c>
      <c r="AE4">
        <v>21.905000000000001</v>
      </c>
      <c r="AF4">
        <v>4.74</v>
      </c>
      <c r="AG4">
        <v>17</v>
      </c>
      <c r="AH4">
        <v>38</v>
      </c>
    </row>
    <row r="5" spans="1:34" x14ac:dyDescent="0.25">
      <c r="A5" t="s">
        <v>173</v>
      </c>
      <c r="B5" s="25">
        <v>25147</v>
      </c>
      <c r="C5">
        <v>0.61199999999999999</v>
      </c>
      <c r="D5">
        <v>0.48699999999999999</v>
      </c>
      <c r="E5">
        <v>0</v>
      </c>
      <c r="F5">
        <v>1</v>
      </c>
      <c r="H5" t="s">
        <v>173</v>
      </c>
      <c r="I5" s="25">
        <v>11209</v>
      </c>
      <c r="J5">
        <v>0.51200000000000001</v>
      </c>
      <c r="K5">
        <v>0.5</v>
      </c>
      <c r="L5">
        <v>0</v>
      </c>
      <c r="M5">
        <v>1</v>
      </c>
      <c r="O5" t="s">
        <v>173</v>
      </c>
      <c r="P5" s="25">
        <v>6907</v>
      </c>
      <c r="Q5">
        <v>0.67400000000000004</v>
      </c>
      <c r="R5">
        <v>0.46899999999999997</v>
      </c>
      <c r="S5">
        <v>0</v>
      </c>
      <c r="T5">
        <v>1</v>
      </c>
      <c r="V5" t="s">
        <v>173</v>
      </c>
      <c r="W5" s="25">
        <v>6397</v>
      </c>
      <c r="X5">
        <v>0.74199999999999999</v>
      </c>
      <c r="Y5">
        <v>0.438</v>
      </c>
      <c r="Z5">
        <v>0</v>
      </c>
      <c r="AA5">
        <v>1</v>
      </c>
      <c r="AC5" t="s">
        <v>173</v>
      </c>
      <c r="AD5">
        <v>634</v>
      </c>
      <c r="AE5">
        <v>0.40400000000000003</v>
      </c>
      <c r="AF5">
        <v>0.49099999999999999</v>
      </c>
      <c r="AG5">
        <v>0</v>
      </c>
      <c r="AH5">
        <v>1</v>
      </c>
    </row>
    <row r="6" spans="1:34" x14ac:dyDescent="0.25">
      <c r="A6" t="s">
        <v>32</v>
      </c>
      <c r="B6" s="25">
        <v>25147</v>
      </c>
      <c r="C6">
        <v>0.42399999999999999</v>
      </c>
      <c r="D6">
        <v>0.75800000000000001</v>
      </c>
      <c r="E6">
        <v>0</v>
      </c>
      <c r="F6">
        <v>10</v>
      </c>
      <c r="H6" t="s">
        <v>32</v>
      </c>
      <c r="I6" s="25">
        <v>11209</v>
      </c>
      <c r="J6">
        <v>0.34899999999999998</v>
      </c>
      <c r="K6">
        <v>0.70299999999999996</v>
      </c>
      <c r="L6">
        <v>0</v>
      </c>
      <c r="M6">
        <v>10</v>
      </c>
      <c r="O6" t="s">
        <v>32</v>
      </c>
      <c r="P6" s="25">
        <v>6907</v>
      </c>
      <c r="Q6">
        <v>0.44800000000000001</v>
      </c>
      <c r="R6">
        <v>0.77200000000000002</v>
      </c>
      <c r="S6">
        <v>0</v>
      </c>
      <c r="T6">
        <v>7</v>
      </c>
      <c r="V6" t="s">
        <v>32</v>
      </c>
      <c r="W6" s="25">
        <v>6397</v>
      </c>
      <c r="X6">
        <v>0.54</v>
      </c>
      <c r="Y6">
        <v>0.82</v>
      </c>
      <c r="Z6">
        <v>0</v>
      </c>
      <c r="AA6">
        <v>6</v>
      </c>
      <c r="AC6" t="s">
        <v>32</v>
      </c>
      <c r="AD6">
        <v>634</v>
      </c>
      <c r="AE6">
        <v>0.33400000000000002</v>
      </c>
      <c r="AF6">
        <v>0.71899999999999997</v>
      </c>
      <c r="AG6">
        <v>0</v>
      </c>
      <c r="AH6">
        <v>5</v>
      </c>
    </row>
    <row r="7" spans="1:34" x14ac:dyDescent="0.25">
      <c r="A7" t="s">
        <v>118</v>
      </c>
      <c r="B7" s="25">
        <v>25147</v>
      </c>
      <c r="C7">
        <v>3.67</v>
      </c>
      <c r="D7">
        <v>1.802</v>
      </c>
      <c r="E7">
        <v>1</v>
      </c>
      <c r="F7">
        <v>19</v>
      </c>
      <c r="H7" t="s">
        <v>118</v>
      </c>
      <c r="I7" s="25">
        <v>11209</v>
      </c>
      <c r="J7">
        <v>3.6659999999999999</v>
      </c>
      <c r="K7">
        <v>1.77</v>
      </c>
      <c r="L7">
        <v>1</v>
      </c>
      <c r="M7">
        <v>19</v>
      </c>
      <c r="O7" t="s">
        <v>118</v>
      </c>
      <c r="P7" s="25">
        <v>6907</v>
      </c>
      <c r="Q7">
        <v>3.637</v>
      </c>
      <c r="R7">
        <v>1.831</v>
      </c>
      <c r="S7">
        <v>1</v>
      </c>
      <c r="T7">
        <v>17</v>
      </c>
      <c r="V7" t="s">
        <v>118</v>
      </c>
      <c r="W7" s="25">
        <v>6397</v>
      </c>
      <c r="X7">
        <v>3.718</v>
      </c>
      <c r="Y7">
        <v>1.8280000000000001</v>
      </c>
      <c r="Z7">
        <v>1</v>
      </c>
      <c r="AA7">
        <v>15</v>
      </c>
      <c r="AC7" t="s">
        <v>118</v>
      </c>
      <c r="AD7">
        <v>634</v>
      </c>
      <c r="AE7">
        <v>3.645</v>
      </c>
      <c r="AF7">
        <v>1.7829999999999999</v>
      </c>
      <c r="AG7">
        <v>1</v>
      </c>
      <c r="AH7">
        <v>13</v>
      </c>
    </row>
    <row r="8" spans="1:34" x14ac:dyDescent="0.25">
      <c r="A8" t="s">
        <v>33</v>
      </c>
      <c r="B8" s="25">
        <v>25147</v>
      </c>
      <c r="C8">
        <v>10.398999999999999</v>
      </c>
      <c r="D8">
        <v>2.5920000000000001</v>
      </c>
      <c r="E8">
        <v>0</v>
      </c>
      <c r="F8">
        <v>13.753</v>
      </c>
      <c r="H8" t="s">
        <v>33</v>
      </c>
      <c r="I8" s="25">
        <v>11209</v>
      </c>
      <c r="J8">
        <v>10.455</v>
      </c>
      <c r="K8">
        <v>2.5510000000000002</v>
      </c>
      <c r="L8">
        <v>0</v>
      </c>
      <c r="M8">
        <v>13.753</v>
      </c>
      <c r="O8" t="s">
        <v>33</v>
      </c>
      <c r="P8" s="25">
        <v>6907</v>
      </c>
      <c r="Q8">
        <v>10.385999999999999</v>
      </c>
      <c r="R8">
        <v>2.63</v>
      </c>
      <c r="S8">
        <v>0</v>
      </c>
      <c r="T8">
        <v>13.753</v>
      </c>
      <c r="V8" t="s">
        <v>33</v>
      </c>
      <c r="W8" s="25">
        <v>6397</v>
      </c>
      <c r="X8">
        <v>10.31</v>
      </c>
      <c r="Y8">
        <v>2.6520000000000001</v>
      </c>
      <c r="Z8">
        <v>0</v>
      </c>
      <c r="AA8">
        <v>13.753</v>
      </c>
      <c r="AC8" t="s">
        <v>33</v>
      </c>
      <c r="AD8">
        <v>634</v>
      </c>
      <c r="AE8">
        <v>10.456</v>
      </c>
      <c r="AF8">
        <v>2.2280000000000002</v>
      </c>
      <c r="AG8">
        <v>0</v>
      </c>
      <c r="AH8">
        <v>13.644</v>
      </c>
    </row>
    <row r="9" spans="1:34" x14ac:dyDescent="0.25">
      <c r="A9" t="s">
        <v>43</v>
      </c>
      <c r="B9" s="25">
        <v>25147</v>
      </c>
      <c r="C9">
        <v>5.8360000000000003</v>
      </c>
      <c r="D9">
        <v>1.7789999999999999</v>
      </c>
      <c r="E9">
        <v>3.4</v>
      </c>
      <c r="F9">
        <v>11</v>
      </c>
      <c r="H9" t="s">
        <v>43</v>
      </c>
      <c r="I9" s="25">
        <v>11209</v>
      </c>
      <c r="J9">
        <v>5.64</v>
      </c>
      <c r="K9">
        <v>1.651</v>
      </c>
      <c r="L9">
        <v>3.4</v>
      </c>
      <c r="M9">
        <v>11</v>
      </c>
      <c r="O9" t="s">
        <v>43</v>
      </c>
      <c r="P9" s="25">
        <v>6907</v>
      </c>
      <c r="Q9">
        <v>5.94</v>
      </c>
      <c r="R9">
        <v>1.8149999999999999</v>
      </c>
      <c r="S9">
        <v>3.4</v>
      </c>
      <c r="T9">
        <v>11</v>
      </c>
      <c r="V9" t="s">
        <v>43</v>
      </c>
      <c r="W9" s="25">
        <v>6397</v>
      </c>
      <c r="X9">
        <v>6.0960000000000001</v>
      </c>
      <c r="Y9">
        <v>1.913</v>
      </c>
      <c r="Z9">
        <v>3.4</v>
      </c>
      <c r="AA9">
        <v>11</v>
      </c>
      <c r="AC9" t="s">
        <v>43</v>
      </c>
      <c r="AD9">
        <v>634</v>
      </c>
      <c r="AE9">
        <v>5.5439999999999996</v>
      </c>
      <c r="AF9">
        <v>1.7170000000000001</v>
      </c>
      <c r="AG9">
        <v>3.4</v>
      </c>
      <c r="AH9">
        <v>11</v>
      </c>
    </row>
    <row r="10" spans="1:34" x14ac:dyDescent="0.25">
      <c r="A10" t="s">
        <v>34</v>
      </c>
      <c r="B10" s="25">
        <v>25147</v>
      </c>
      <c r="C10">
        <v>37.743000000000002</v>
      </c>
      <c r="D10">
        <v>28.332000000000001</v>
      </c>
      <c r="E10">
        <v>0</v>
      </c>
      <c r="F10">
        <v>100</v>
      </c>
      <c r="H10" t="s">
        <v>34</v>
      </c>
      <c r="I10" s="25">
        <v>11209</v>
      </c>
      <c r="J10">
        <v>39.960999999999999</v>
      </c>
      <c r="K10">
        <v>29.181000000000001</v>
      </c>
      <c r="L10">
        <v>0</v>
      </c>
      <c r="M10">
        <v>100</v>
      </c>
      <c r="O10" t="s">
        <v>34</v>
      </c>
      <c r="P10" s="25">
        <v>6907</v>
      </c>
      <c r="Q10">
        <v>36.802999999999997</v>
      </c>
      <c r="R10">
        <v>27.907</v>
      </c>
      <c r="S10">
        <v>0</v>
      </c>
      <c r="T10">
        <v>100</v>
      </c>
      <c r="V10" t="s">
        <v>34</v>
      </c>
      <c r="W10" s="25">
        <v>6397</v>
      </c>
      <c r="X10">
        <v>34.9</v>
      </c>
      <c r="Y10">
        <v>26.891999999999999</v>
      </c>
      <c r="Z10">
        <v>0</v>
      </c>
      <c r="AA10">
        <v>100</v>
      </c>
      <c r="AC10" t="s">
        <v>34</v>
      </c>
      <c r="AD10">
        <v>634</v>
      </c>
      <c r="AE10">
        <v>37.451000000000001</v>
      </c>
      <c r="AF10">
        <v>28.795000000000002</v>
      </c>
      <c r="AG10">
        <v>0</v>
      </c>
      <c r="AH10">
        <v>100</v>
      </c>
    </row>
    <row r="11" spans="1:34" x14ac:dyDescent="0.25">
      <c r="A11" t="s">
        <v>44</v>
      </c>
      <c r="B11" s="25">
        <v>25147</v>
      </c>
      <c r="C11">
        <v>7.0000000000000007E-2</v>
      </c>
      <c r="D11">
        <v>0.51100000000000001</v>
      </c>
      <c r="E11">
        <v>0</v>
      </c>
      <c r="F11">
        <v>10</v>
      </c>
      <c r="H11" t="s">
        <v>44</v>
      </c>
      <c r="I11" s="25">
        <v>11209</v>
      </c>
      <c r="J11">
        <v>8.4000000000000005E-2</v>
      </c>
      <c r="K11">
        <v>0.55600000000000005</v>
      </c>
      <c r="L11">
        <v>0</v>
      </c>
      <c r="M11">
        <v>9</v>
      </c>
      <c r="O11" t="s">
        <v>44</v>
      </c>
      <c r="P11" s="25">
        <v>6907</v>
      </c>
      <c r="Q11">
        <v>6.2E-2</v>
      </c>
      <c r="R11">
        <v>0.47399999999999998</v>
      </c>
      <c r="S11">
        <v>0</v>
      </c>
      <c r="T11">
        <v>10</v>
      </c>
      <c r="V11" t="s">
        <v>44</v>
      </c>
      <c r="W11" s="25">
        <v>6397</v>
      </c>
      <c r="X11">
        <v>5.7000000000000002E-2</v>
      </c>
      <c r="Y11">
        <v>0.47299999999999998</v>
      </c>
      <c r="Z11">
        <v>0</v>
      </c>
      <c r="AA11">
        <v>9</v>
      </c>
      <c r="AC11" t="s">
        <v>44</v>
      </c>
      <c r="AD11">
        <v>634</v>
      </c>
      <c r="AE11">
        <v>5.5E-2</v>
      </c>
      <c r="AF11">
        <v>0.41099999999999998</v>
      </c>
      <c r="AG11">
        <v>0</v>
      </c>
      <c r="AH11">
        <v>5</v>
      </c>
    </row>
    <row r="12" spans="1:34" x14ac:dyDescent="0.25">
      <c r="A12" t="s">
        <v>35</v>
      </c>
      <c r="B12" s="25">
        <v>25147</v>
      </c>
      <c r="C12">
        <v>26.187000000000001</v>
      </c>
      <c r="D12">
        <v>66.241</v>
      </c>
      <c r="E12">
        <v>0</v>
      </c>
      <c r="F12">
        <v>950</v>
      </c>
      <c r="H12" t="s">
        <v>35</v>
      </c>
      <c r="I12" s="25">
        <v>11209</v>
      </c>
      <c r="J12">
        <v>21.95</v>
      </c>
      <c r="K12">
        <v>58.264000000000003</v>
      </c>
      <c r="L12">
        <v>0</v>
      </c>
      <c r="M12" s="25">
        <v>696</v>
      </c>
      <c r="O12" t="s">
        <v>35</v>
      </c>
      <c r="P12" s="25">
        <v>6907</v>
      </c>
      <c r="Q12">
        <v>27.786000000000001</v>
      </c>
      <c r="R12">
        <v>68.269000000000005</v>
      </c>
      <c r="S12">
        <v>0</v>
      </c>
      <c r="T12">
        <v>944</v>
      </c>
      <c r="V12" t="s">
        <v>35</v>
      </c>
      <c r="W12" s="25">
        <v>6397</v>
      </c>
      <c r="X12">
        <v>32.874000000000002</v>
      </c>
      <c r="Y12">
        <v>77.611999999999995</v>
      </c>
      <c r="Z12">
        <v>0</v>
      </c>
      <c r="AA12">
        <v>950</v>
      </c>
      <c r="AC12" t="s">
        <v>35</v>
      </c>
      <c r="AD12">
        <v>634</v>
      </c>
      <c r="AE12">
        <v>16.213000000000001</v>
      </c>
      <c r="AF12">
        <v>39.895000000000003</v>
      </c>
      <c r="AG12">
        <v>0</v>
      </c>
      <c r="AH12">
        <v>271</v>
      </c>
    </row>
    <row r="13" spans="1:34" x14ac:dyDescent="0.25">
      <c r="A13" t="s">
        <v>36</v>
      </c>
      <c r="B13" s="25">
        <v>25147</v>
      </c>
      <c r="C13">
        <v>225.81899999999999</v>
      </c>
      <c r="D13">
        <v>206.61799999999999</v>
      </c>
      <c r="E13">
        <v>0</v>
      </c>
      <c r="F13" s="25">
        <v>1186</v>
      </c>
      <c r="H13" t="s">
        <v>36</v>
      </c>
      <c r="I13" s="25">
        <v>11209</v>
      </c>
      <c r="J13">
        <v>184.666</v>
      </c>
      <c r="K13">
        <v>181.69</v>
      </c>
      <c r="L13">
        <v>0</v>
      </c>
      <c r="M13" s="25">
        <v>1091</v>
      </c>
      <c r="O13" t="s">
        <v>36</v>
      </c>
      <c r="P13" s="25">
        <v>6907</v>
      </c>
      <c r="Q13">
        <v>246.41300000000001</v>
      </c>
      <c r="R13">
        <v>213.12700000000001</v>
      </c>
      <c r="S13">
        <v>0</v>
      </c>
      <c r="T13" s="25">
        <v>1155</v>
      </c>
      <c r="V13" t="s">
        <v>36</v>
      </c>
      <c r="W13" s="25">
        <v>6397</v>
      </c>
      <c r="X13">
        <v>283.62299999999999</v>
      </c>
      <c r="Y13">
        <v>225.904</v>
      </c>
      <c r="Z13">
        <v>0</v>
      </c>
      <c r="AA13" s="25">
        <v>1186</v>
      </c>
      <c r="AC13" t="s">
        <v>36</v>
      </c>
      <c r="AD13">
        <v>634</v>
      </c>
      <c r="AE13">
        <v>145.80000000000001</v>
      </c>
      <c r="AF13">
        <v>159.38</v>
      </c>
      <c r="AG13">
        <v>0</v>
      </c>
      <c r="AH13">
        <v>890</v>
      </c>
    </row>
    <row r="14" spans="1:34" x14ac:dyDescent="0.25">
      <c r="A14" t="s">
        <v>106</v>
      </c>
      <c r="B14" s="25">
        <v>25147</v>
      </c>
      <c r="C14">
        <v>1.9E-2</v>
      </c>
      <c r="D14">
        <v>0.13700000000000001</v>
      </c>
      <c r="E14">
        <v>0</v>
      </c>
      <c r="F14">
        <v>1</v>
      </c>
      <c r="H14" t="s">
        <v>106</v>
      </c>
      <c r="I14" s="25">
        <v>11209</v>
      </c>
      <c r="J14">
        <v>1.6E-2</v>
      </c>
      <c r="K14">
        <v>0.126</v>
      </c>
      <c r="L14">
        <v>0</v>
      </c>
      <c r="M14">
        <v>1</v>
      </c>
      <c r="O14" t="s">
        <v>106</v>
      </c>
      <c r="P14" s="25">
        <v>6907</v>
      </c>
      <c r="Q14">
        <v>2.3E-2</v>
      </c>
      <c r="R14">
        <v>0.151</v>
      </c>
      <c r="S14">
        <v>0</v>
      </c>
      <c r="T14">
        <v>1</v>
      </c>
      <c r="V14" t="s">
        <v>106</v>
      </c>
      <c r="W14" s="25">
        <v>6397</v>
      </c>
      <c r="X14">
        <v>2.1000000000000001E-2</v>
      </c>
      <c r="Y14">
        <v>0.14499999999999999</v>
      </c>
      <c r="Z14">
        <v>0</v>
      </c>
      <c r="AA14">
        <v>1</v>
      </c>
      <c r="AC14" t="s">
        <v>106</v>
      </c>
      <c r="AD14">
        <v>634</v>
      </c>
      <c r="AE14">
        <v>8.9999999999999993E-3</v>
      </c>
      <c r="AF14">
        <v>9.7000000000000003E-2</v>
      </c>
      <c r="AG14">
        <v>0</v>
      </c>
      <c r="AH14">
        <v>1</v>
      </c>
    </row>
    <row r="15" spans="1:34" x14ac:dyDescent="0.25">
      <c r="A15" t="s">
        <v>519</v>
      </c>
      <c r="B15" s="25">
        <v>25147</v>
      </c>
      <c r="C15">
        <v>0.51</v>
      </c>
      <c r="D15">
        <v>0.5</v>
      </c>
      <c r="E15">
        <v>0</v>
      </c>
      <c r="F15">
        <v>1</v>
      </c>
      <c r="H15" t="s">
        <v>519</v>
      </c>
      <c r="I15" s="25">
        <v>11209</v>
      </c>
      <c r="J15">
        <v>0.52</v>
      </c>
      <c r="K15">
        <v>0.5</v>
      </c>
      <c r="L15">
        <v>0</v>
      </c>
      <c r="M15">
        <v>1</v>
      </c>
      <c r="O15" t="s">
        <v>519</v>
      </c>
      <c r="P15" s="25">
        <v>6907</v>
      </c>
      <c r="Q15">
        <v>0.57899999999999996</v>
      </c>
      <c r="R15">
        <v>0.49399999999999999</v>
      </c>
      <c r="S15">
        <v>0</v>
      </c>
      <c r="T15">
        <v>1</v>
      </c>
      <c r="V15" t="s">
        <v>519</v>
      </c>
      <c r="W15" s="25">
        <v>6397</v>
      </c>
      <c r="X15">
        <v>0.43099999999999999</v>
      </c>
      <c r="Y15">
        <v>0.495</v>
      </c>
      <c r="Z15">
        <v>0</v>
      </c>
      <c r="AA15">
        <v>1</v>
      </c>
      <c r="AC15" t="s">
        <v>519</v>
      </c>
      <c r="AD15">
        <v>634</v>
      </c>
      <c r="AE15">
        <v>0.35599999999999998</v>
      </c>
      <c r="AF15">
        <v>0.47899999999999998</v>
      </c>
      <c r="AG15">
        <v>0</v>
      </c>
      <c r="AH15">
        <v>1</v>
      </c>
    </row>
    <row r="16" spans="1:34" x14ac:dyDescent="0.25">
      <c r="A16" t="s">
        <v>124</v>
      </c>
      <c r="B16" s="25">
        <v>25147</v>
      </c>
      <c r="C16">
        <v>0.49</v>
      </c>
      <c r="D16">
        <v>0.5</v>
      </c>
      <c r="E16">
        <v>0</v>
      </c>
      <c r="F16">
        <v>1</v>
      </c>
      <c r="H16" t="s">
        <v>124</v>
      </c>
      <c r="I16" s="25">
        <v>11209</v>
      </c>
      <c r="J16">
        <v>0.48</v>
      </c>
      <c r="K16">
        <v>0.5</v>
      </c>
      <c r="L16">
        <v>0</v>
      </c>
      <c r="M16">
        <v>1</v>
      </c>
      <c r="O16" t="s">
        <v>124</v>
      </c>
      <c r="P16" s="25">
        <v>6907</v>
      </c>
      <c r="Q16">
        <v>0.42099999999999999</v>
      </c>
      <c r="R16">
        <v>0.49399999999999999</v>
      </c>
      <c r="S16">
        <v>0</v>
      </c>
      <c r="T16">
        <v>1</v>
      </c>
      <c r="V16" t="s">
        <v>124</v>
      </c>
      <c r="W16" s="25">
        <v>6397</v>
      </c>
      <c r="X16">
        <v>0.56899999999999995</v>
      </c>
      <c r="Y16">
        <v>0.495</v>
      </c>
      <c r="Z16">
        <v>0</v>
      </c>
      <c r="AA16">
        <v>1</v>
      </c>
      <c r="AC16" t="s">
        <v>124</v>
      </c>
      <c r="AD16">
        <v>634</v>
      </c>
      <c r="AE16">
        <v>0.64400000000000002</v>
      </c>
      <c r="AF16">
        <v>0.47899999999999998</v>
      </c>
      <c r="AG16">
        <v>0</v>
      </c>
      <c r="AH16">
        <v>1</v>
      </c>
    </row>
    <row r="17" spans="1:34" x14ac:dyDescent="0.25">
      <c r="A17" t="s">
        <v>518</v>
      </c>
      <c r="B17" s="25">
        <v>25147</v>
      </c>
      <c r="C17">
        <v>0.44600000000000001</v>
      </c>
      <c r="D17">
        <v>0.497</v>
      </c>
      <c r="E17">
        <v>0</v>
      </c>
      <c r="F17">
        <v>1</v>
      </c>
      <c r="H17" t="s">
        <v>518</v>
      </c>
      <c r="I17" s="25">
        <v>11209</v>
      </c>
      <c r="J17">
        <v>1</v>
      </c>
      <c r="K17">
        <v>0</v>
      </c>
      <c r="L17">
        <v>1</v>
      </c>
      <c r="M17">
        <v>1</v>
      </c>
      <c r="O17" t="s">
        <v>518</v>
      </c>
      <c r="P17" s="25">
        <v>6907</v>
      </c>
      <c r="Q17">
        <v>0</v>
      </c>
      <c r="R17">
        <v>0</v>
      </c>
      <c r="S17">
        <v>0</v>
      </c>
      <c r="T17">
        <v>0</v>
      </c>
      <c r="V17" t="s">
        <v>518</v>
      </c>
      <c r="W17" s="25">
        <v>6397</v>
      </c>
      <c r="X17">
        <v>0</v>
      </c>
      <c r="Y17">
        <v>0</v>
      </c>
      <c r="Z17">
        <v>0</v>
      </c>
      <c r="AA17">
        <v>0</v>
      </c>
      <c r="AC17" t="s">
        <v>518</v>
      </c>
      <c r="AD17">
        <v>634</v>
      </c>
      <c r="AE17">
        <v>0</v>
      </c>
      <c r="AF17">
        <v>0</v>
      </c>
      <c r="AG17">
        <v>0</v>
      </c>
      <c r="AH17">
        <v>0</v>
      </c>
    </row>
    <row r="18" spans="1:34" x14ac:dyDescent="0.25">
      <c r="A18" t="s">
        <v>120</v>
      </c>
      <c r="B18" s="25">
        <v>25147</v>
      </c>
      <c r="C18">
        <v>2.5000000000000001E-2</v>
      </c>
      <c r="D18">
        <v>0.157</v>
      </c>
      <c r="E18">
        <v>0</v>
      </c>
      <c r="F18">
        <v>1</v>
      </c>
      <c r="H18" t="s">
        <v>120</v>
      </c>
      <c r="I18" s="25">
        <v>11209</v>
      </c>
      <c r="J18">
        <v>0</v>
      </c>
      <c r="K18">
        <v>0</v>
      </c>
      <c r="L18">
        <v>0</v>
      </c>
      <c r="M18">
        <v>0</v>
      </c>
      <c r="O18" t="s">
        <v>120</v>
      </c>
      <c r="P18" s="25">
        <v>6907</v>
      </c>
      <c r="Q18">
        <v>0</v>
      </c>
      <c r="R18">
        <v>0</v>
      </c>
      <c r="S18">
        <v>0</v>
      </c>
      <c r="T18">
        <v>0</v>
      </c>
      <c r="V18" t="s">
        <v>120</v>
      </c>
      <c r="W18" s="25">
        <v>6397</v>
      </c>
      <c r="X18">
        <v>0</v>
      </c>
      <c r="Y18">
        <v>0</v>
      </c>
      <c r="Z18">
        <v>0</v>
      </c>
      <c r="AA18">
        <v>0</v>
      </c>
      <c r="AC18" t="s">
        <v>120</v>
      </c>
      <c r="AD18">
        <v>634</v>
      </c>
      <c r="AE18">
        <v>1</v>
      </c>
      <c r="AF18">
        <v>0</v>
      </c>
      <c r="AG18">
        <v>1</v>
      </c>
      <c r="AH18">
        <v>1</v>
      </c>
    </row>
    <row r="19" spans="1:34" x14ac:dyDescent="0.25">
      <c r="A19" t="s">
        <v>10</v>
      </c>
      <c r="B19" s="25">
        <v>25147</v>
      </c>
      <c r="C19">
        <v>0.27500000000000002</v>
      </c>
      <c r="D19">
        <v>0.44600000000000001</v>
      </c>
      <c r="E19">
        <v>0</v>
      </c>
      <c r="F19">
        <v>1</v>
      </c>
      <c r="H19" t="s">
        <v>10</v>
      </c>
      <c r="I19" s="25">
        <v>11209</v>
      </c>
      <c r="J19">
        <v>0</v>
      </c>
      <c r="K19">
        <v>0</v>
      </c>
      <c r="L19">
        <v>0</v>
      </c>
      <c r="M19">
        <v>0</v>
      </c>
      <c r="O19" t="s">
        <v>10</v>
      </c>
      <c r="P19" s="25">
        <v>6907</v>
      </c>
      <c r="Q19">
        <v>1</v>
      </c>
      <c r="R19">
        <v>0</v>
      </c>
      <c r="S19">
        <v>1</v>
      </c>
      <c r="T19">
        <v>1</v>
      </c>
      <c r="V19" t="s">
        <v>10</v>
      </c>
      <c r="W19" s="25">
        <v>6397</v>
      </c>
      <c r="X19">
        <v>0</v>
      </c>
      <c r="Y19">
        <v>0</v>
      </c>
      <c r="Z19">
        <v>0</v>
      </c>
      <c r="AA19">
        <v>0</v>
      </c>
      <c r="AC19" t="s">
        <v>10</v>
      </c>
      <c r="AD19">
        <v>634</v>
      </c>
      <c r="AE19">
        <v>0</v>
      </c>
      <c r="AF19">
        <v>0</v>
      </c>
      <c r="AG19">
        <v>0</v>
      </c>
      <c r="AH19">
        <v>0</v>
      </c>
    </row>
    <row r="20" spans="1:34" x14ac:dyDescent="0.25">
      <c r="A20" t="s">
        <v>12</v>
      </c>
      <c r="B20" s="25">
        <v>25147</v>
      </c>
      <c r="C20">
        <v>0.254</v>
      </c>
      <c r="D20">
        <v>0.436</v>
      </c>
      <c r="E20">
        <v>0</v>
      </c>
      <c r="F20">
        <v>1</v>
      </c>
      <c r="H20" t="s">
        <v>12</v>
      </c>
      <c r="I20" s="25">
        <v>11209</v>
      </c>
      <c r="J20">
        <v>0</v>
      </c>
      <c r="K20">
        <v>0</v>
      </c>
      <c r="L20">
        <v>0</v>
      </c>
      <c r="M20">
        <v>0</v>
      </c>
      <c r="O20" t="s">
        <v>12</v>
      </c>
      <c r="P20" s="25">
        <v>6907</v>
      </c>
      <c r="Q20">
        <v>0</v>
      </c>
      <c r="R20">
        <v>0</v>
      </c>
      <c r="S20">
        <v>0</v>
      </c>
      <c r="T20">
        <v>0</v>
      </c>
      <c r="V20" t="s">
        <v>12</v>
      </c>
      <c r="W20" s="25">
        <v>6397</v>
      </c>
      <c r="X20">
        <v>1</v>
      </c>
      <c r="Y20">
        <v>0</v>
      </c>
      <c r="Z20">
        <v>1</v>
      </c>
      <c r="AA20">
        <v>1</v>
      </c>
      <c r="AC20" t="s">
        <v>12</v>
      </c>
      <c r="AD20">
        <v>634</v>
      </c>
      <c r="AE20">
        <v>0</v>
      </c>
      <c r="AF20">
        <v>0</v>
      </c>
      <c r="AG20">
        <v>0</v>
      </c>
      <c r="AH20">
        <v>0</v>
      </c>
    </row>
    <row r="21" spans="1:34" x14ac:dyDescent="0.25">
      <c r="A21" t="s">
        <v>517</v>
      </c>
      <c r="B21" s="25">
        <v>25147</v>
      </c>
      <c r="C21">
        <v>0.434</v>
      </c>
      <c r="D21">
        <v>0.496</v>
      </c>
      <c r="E21">
        <v>0</v>
      </c>
      <c r="F21">
        <v>1</v>
      </c>
      <c r="H21" t="s">
        <v>517</v>
      </c>
      <c r="I21" s="25">
        <v>11209</v>
      </c>
      <c r="J21">
        <v>0.48499999999999999</v>
      </c>
      <c r="K21">
        <v>0.5</v>
      </c>
      <c r="L21">
        <v>0</v>
      </c>
      <c r="M21">
        <v>1</v>
      </c>
      <c r="O21" t="s">
        <v>517</v>
      </c>
      <c r="P21" s="25">
        <v>6907</v>
      </c>
      <c r="Q21">
        <v>0.41399999999999998</v>
      </c>
      <c r="R21">
        <v>0.49299999999999999</v>
      </c>
      <c r="S21">
        <v>0</v>
      </c>
      <c r="T21">
        <v>1</v>
      </c>
      <c r="V21" t="s">
        <v>517</v>
      </c>
      <c r="W21" s="25">
        <v>6397</v>
      </c>
      <c r="X21">
        <v>0.35099999999999998</v>
      </c>
      <c r="Y21">
        <v>0.47699999999999998</v>
      </c>
      <c r="Z21">
        <v>0</v>
      </c>
      <c r="AA21">
        <v>1</v>
      </c>
      <c r="AC21" t="s">
        <v>517</v>
      </c>
      <c r="AD21">
        <v>634</v>
      </c>
      <c r="AE21">
        <v>0.57599999999999996</v>
      </c>
      <c r="AF21">
        <v>0.495</v>
      </c>
      <c r="AG21">
        <v>0</v>
      </c>
      <c r="AH21">
        <v>1</v>
      </c>
    </row>
    <row r="22" spans="1:34" x14ac:dyDescent="0.25">
      <c r="A22" t="s">
        <v>24</v>
      </c>
      <c r="B22" s="25">
        <v>25147</v>
      </c>
      <c r="C22">
        <v>0.192</v>
      </c>
      <c r="D22">
        <v>0.39400000000000002</v>
      </c>
      <c r="E22">
        <v>0</v>
      </c>
      <c r="F22">
        <v>1</v>
      </c>
      <c r="H22" t="s">
        <v>24</v>
      </c>
      <c r="I22" s="25">
        <v>11209</v>
      </c>
      <c r="J22">
        <v>0.16900000000000001</v>
      </c>
      <c r="K22">
        <v>0.375</v>
      </c>
      <c r="L22">
        <v>0</v>
      </c>
      <c r="M22">
        <v>1</v>
      </c>
      <c r="O22" t="s">
        <v>24</v>
      </c>
      <c r="P22" s="25">
        <v>6907</v>
      </c>
      <c r="Q22">
        <v>0.20699999999999999</v>
      </c>
      <c r="R22">
        <v>0.40500000000000003</v>
      </c>
      <c r="S22">
        <v>0</v>
      </c>
      <c r="T22">
        <v>1</v>
      </c>
      <c r="V22" t="s">
        <v>24</v>
      </c>
      <c r="W22" s="25">
        <v>6397</v>
      </c>
      <c r="X22">
        <v>0.219</v>
      </c>
      <c r="Y22">
        <v>0.41399999999999998</v>
      </c>
      <c r="Z22">
        <v>0</v>
      </c>
      <c r="AA22">
        <v>1</v>
      </c>
      <c r="AC22" t="s">
        <v>24</v>
      </c>
      <c r="AD22">
        <v>634</v>
      </c>
      <c r="AE22">
        <v>0.153</v>
      </c>
      <c r="AF22">
        <v>0.36</v>
      </c>
      <c r="AG22">
        <v>0</v>
      </c>
      <c r="AH22">
        <v>1</v>
      </c>
    </row>
    <row r="23" spans="1:34" x14ac:dyDescent="0.25">
      <c r="A23" t="s">
        <v>23</v>
      </c>
      <c r="B23" s="25">
        <v>25147</v>
      </c>
      <c r="C23">
        <v>0.375</v>
      </c>
      <c r="D23">
        <v>0.48399999999999999</v>
      </c>
      <c r="E23">
        <v>0</v>
      </c>
      <c r="F23">
        <v>1</v>
      </c>
      <c r="H23" t="s">
        <v>23</v>
      </c>
      <c r="I23" s="25">
        <v>11209</v>
      </c>
      <c r="J23">
        <v>0.34599999999999997</v>
      </c>
      <c r="K23">
        <v>0.47599999999999998</v>
      </c>
      <c r="L23">
        <v>0</v>
      </c>
      <c r="M23">
        <v>1</v>
      </c>
      <c r="O23" t="s">
        <v>23</v>
      </c>
      <c r="P23" s="25">
        <v>6907</v>
      </c>
      <c r="Q23">
        <v>0.379</v>
      </c>
      <c r="R23">
        <v>0.48499999999999999</v>
      </c>
      <c r="S23">
        <v>0</v>
      </c>
      <c r="T23">
        <v>1</v>
      </c>
      <c r="V23" t="s">
        <v>23</v>
      </c>
      <c r="W23" s="25">
        <v>6397</v>
      </c>
      <c r="X23">
        <v>0.43</v>
      </c>
      <c r="Y23">
        <v>0.495</v>
      </c>
      <c r="Z23">
        <v>0</v>
      </c>
      <c r="AA23">
        <v>1</v>
      </c>
      <c r="AC23" t="s">
        <v>23</v>
      </c>
      <c r="AD23">
        <v>634</v>
      </c>
      <c r="AE23">
        <v>0.27100000000000002</v>
      </c>
      <c r="AF23">
        <v>0.44500000000000001</v>
      </c>
      <c r="AG23">
        <v>0</v>
      </c>
      <c r="AH23">
        <v>1</v>
      </c>
    </row>
    <row r="24" spans="1:34" x14ac:dyDescent="0.25">
      <c r="A24" t="s">
        <v>516</v>
      </c>
      <c r="B24" s="25">
        <v>25147</v>
      </c>
      <c r="C24">
        <v>0.20799999999999999</v>
      </c>
      <c r="D24">
        <v>0.40600000000000003</v>
      </c>
      <c r="E24">
        <v>0</v>
      </c>
      <c r="F24">
        <v>1</v>
      </c>
      <c r="H24" t="s">
        <v>516</v>
      </c>
      <c r="I24" s="25">
        <v>11209</v>
      </c>
      <c r="J24">
        <v>0.21299999999999999</v>
      </c>
      <c r="K24">
        <v>0.41</v>
      </c>
      <c r="L24">
        <v>0</v>
      </c>
      <c r="M24">
        <v>1</v>
      </c>
      <c r="O24" t="s">
        <v>516</v>
      </c>
      <c r="P24" s="25">
        <v>6907</v>
      </c>
      <c r="Q24">
        <v>0.218</v>
      </c>
      <c r="R24">
        <v>0.41299999999999998</v>
      </c>
      <c r="S24">
        <v>0</v>
      </c>
      <c r="T24">
        <v>1</v>
      </c>
      <c r="V24" t="s">
        <v>516</v>
      </c>
      <c r="W24" s="25">
        <v>6397</v>
      </c>
      <c r="X24">
        <v>0.186</v>
      </c>
      <c r="Y24">
        <v>0.38900000000000001</v>
      </c>
      <c r="Z24">
        <v>0</v>
      </c>
      <c r="AA24">
        <v>1</v>
      </c>
      <c r="AC24" t="s">
        <v>516</v>
      </c>
      <c r="AD24">
        <v>634</v>
      </c>
      <c r="AE24">
        <v>0.24</v>
      </c>
      <c r="AF24">
        <v>0.42699999999999999</v>
      </c>
      <c r="AG24">
        <v>0</v>
      </c>
      <c r="AH24">
        <v>1</v>
      </c>
    </row>
    <row r="25" spans="1:34" x14ac:dyDescent="0.25">
      <c r="A25" t="s">
        <v>40</v>
      </c>
      <c r="B25" s="25">
        <v>25147</v>
      </c>
      <c r="C25">
        <v>0.151</v>
      </c>
      <c r="D25">
        <v>0.35799999999999998</v>
      </c>
      <c r="E25">
        <v>0</v>
      </c>
      <c r="F25">
        <v>1</v>
      </c>
      <c r="H25" t="s">
        <v>40</v>
      </c>
      <c r="I25" s="25">
        <v>11209</v>
      </c>
      <c r="J25">
        <v>0.16</v>
      </c>
      <c r="K25">
        <v>0.36699999999999999</v>
      </c>
      <c r="L25">
        <v>0</v>
      </c>
      <c r="M25">
        <v>1</v>
      </c>
      <c r="O25" t="s">
        <v>40</v>
      </c>
      <c r="P25" s="25">
        <v>6907</v>
      </c>
      <c r="Q25">
        <v>0.14499999999999999</v>
      </c>
      <c r="R25">
        <v>0.35199999999999998</v>
      </c>
      <c r="S25">
        <v>0</v>
      </c>
      <c r="T25">
        <v>1</v>
      </c>
      <c r="V25" t="s">
        <v>40</v>
      </c>
      <c r="W25" s="25">
        <v>6397</v>
      </c>
      <c r="X25">
        <v>0.14000000000000001</v>
      </c>
      <c r="Y25">
        <v>0.34699999999999998</v>
      </c>
      <c r="Z25">
        <v>0</v>
      </c>
      <c r="AA25">
        <v>1</v>
      </c>
      <c r="AC25" t="s">
        <v>40</v>
      </c>
      <c r="AD25">
        <v>634</v>
      </c>
      <c r="AE25">
        <v>0.16200000000000001</v>
      </c>
      <c r="AF25">
        <v>0.36899999999999999</v>
      </c>
      <c r="AG25">
        <v>0</v>
      </c>
      <c r="AH25">
        <v>1</v>
      </c>
    </row>
    <row r="26" spans="1:34" x14ac:dyDescent="0.25">
      <c r="A26" t="s">
        <v>41</v>
      </c>
      <c r="B26" s="25">
        <v>25147</v>
      </c>
      <c r="C26">
        <v>0.434</v>
      </c>
      <c r="D26">
        <v>0.496</v>
      </c>
      <c r="E26">
        <v>0</v>
      </c>
      <c r="F26">
        <v>1</v>
      </c>
      <c r="H26" t="s">
        <v>41</v>
      </c>
      <c r="I26" s="25">
        <v>11209</v>
      </c>
      <c r="J26">
        <v>0.41899999999999998</v>
      </c>
      <c r="K26">
        <v>0.49299999999999999</v>
      </c>
      <c r="L26">
        <v>0</v>
      </c>
      <c r="M26">
        <v>1</v>
      </c>
      <c r="O26" t="s">
        <v>41</v>
      </c>
      <c r="P26" s="25">
        <v>6907</v>
      </c>
      <c r="Q26">
        <v>0.41399999999999998</v>
      </c>
      <c r="R26">
        <v>0.49299999999999999</v>
      </c>
      <c r="S26">
        <v>0</v>
      </c>
      <c r="T26">
        <v>1</v>
      </c>
      <c r="V26" t="s">
        <v>41</v>
      </c>
      <c r="W26" s="25">
        <v>6397</v>
      </c>
      <c r="X26">
        <v>0.48199999999999998</v>
      </c>
      <c r="Y26">
        <v>0.5</v>
      </c>
      <c r="Z26">
        <v>0</v>
      </c>
      <c r="AA26">
        <v>1</v>
      </c>
      <c r="AC26" t="s">
        <v>41</v>
      </c>
      <c r="AD26">
        <v>634</v>
      </c>
      <c r="AE26">
        <v>0.42899999999999999</v>
      </c>
      <c r="AF26">
        <v>0.495</v>
      </c>
      <c r="AG26">
        <v>0</v>
      </c>
      <c r="AH26">
        <v>1</v>
      </c>
    </row>
    <row r="27" spans="1:34" x14ac:dyDescent="0.25">
      <c r="A27" t="s">
        <v>39</v>
      </c>
      <c r="B27" s="25">
        <v>25147</v>
      </c>
      <c r="C27">
        <v>0.20699999999999999</v>
      </c>
      <c r="D27">
        <v>0.40500000000000003</v>
      </c>
      <c r="E27">
        <v>0</v>
      </c>
      <c r="F27">
        <v>1</v>
      </c>
      <c r="H27" t="s">
        <v>39</v>
      </c>
      <c r="I27" s="25">
        <v>11209</v>
      </c>
      <c r="J27">
        <v>0.20799999999999999</v>
      </c>
      <c r="K27">
        <v>0.40600000000000003</v>
      </c>
      <c r="L27">
        <v>0</v>
      </c>
      <c r="M27">
        <v>1</v>
      </c>
      <c r="O27" t="s">
        <v>39</v>
      </c>
      <c r="P27" s="25">
        <v>6907</v>
      </c>
      <c r="Q27">
        <v>0.224</v>
      </c>
      <c r="R27">
        <v>0.41699999999999998</v>
      </c>
      <c r="S27">
        <v>0</v>
      </c>
      <c r="T27">
        <v>1</v>
      </c>
      <c r="V27" t="s">
        <v>39</v>
      </c>
      <c r="W27" s="25">
        <v>6397</v>
      </c>
      <c r="X27">
        <v>0.193</v>
      </c>
      <c r="Y27">
        <v>0.39400000000000002</v>
      </c>
      <c r="Z27">
        <v>0</v>
      </c>
      <c r="AA27">
        <v>1</v>
      </c>
      <c r="AC27" t="s">
        <v>39</v>
      </c>
      <c r="AD27">
        <v>634</v>
      </c>
      <c r="AE27">
        <v>0.16900000000000001</v>
      </c>
      <c r="AF27">
        <v>0.375</v>
      </c>
      <c r="AG27">
        <v>0</v>
      </c>
      <c r="AH27">
        <v>1</v>
      </c>
    </row>
    <row r="28" spans="1:34" x14ac:dyDescent="0.25">
      <c r="A28" t="s">
        <v>515</v>
      </c>
      <c r="B28" s="25">
        <v>25147</v>
      </c>
      <c r="C28">
        <v>0.81399999999999995</v>
      </c>
      <c r="D28">
        <v>0.38900000000000001</v>
      </c>
      <c r="E28">
        <v>0</v>
      </c>
      <c r="F28">
        <v>1</v>
      </c>
      <c r="H28" t="s">
        <v>515</v>
      </c>
      <c r="I28" s="25">
        <v>11209</v>
      </c>
      <c r="J28">
        <v>0.86599999999999999</v>
      </c>
      <c r="K28">
        <v>0.34100000000000003</v>
      </c>
      <c r="L28">
        <v>0</v>
      </c>
      <c r="M28">
        <v>1</v>
      </c>
      <c r="O28" t="s">
        <v>515</v>
      </c>
      <c r="P28" s="25">
        <v>6907</v>
      </c>
      <c r="Q28">
        <v>0.78800000000000003</v>
      </c>
      <c r="R28">
        <v>0.40899999999999997</v>
      </c>
      <c r="S28">
        <v>0</v>
      </c>
      <c r="T28">
        <v>1</v>
      </c>
      <c r="V28" t="s">
        <v>515</v>
      </c>
      <c r="W28" s="25">
        <v>6397</v>
      </c>
      <c r="X28">
        <v>0.74299999999999999</v>
      </c>
      <c r="Y28">
        <v>0.437</v>
      </c>
      <c r="Z28">
        <v>0</v>
      </c>
      <c r="AA28">
        <v>1</v>
      </c>
      <c r="AC28" t="s">
        <v>515</v>
      </c>
      <c r="AD28">
        <v>634</v>
      </c>
      <c r="AE28">
        <v>0.879</v>
      </c>
      <c r="AF28">
        <v>0.32700000000000001</v>
      </c>
      <c r="AG28">
        <v>0</v>
      </c>
      <c r="AH28">
        <v>1</v>
      </c>
    </row>
    <row r="29" spans="1:34" x14ac:dyDescent="0.25">
      <c r="A29" t="s">
        <v>25</v>
      </c>
      <c r="B29" s="25">
        <v>25147</v>
      </c>
      <c r="C29">
        <v>0.13700000000000001</v>
      </c>
      <c r="D29">
        <v>0.34399999999999997</v>
      </c>
      <c r="E29">
        <v>0</v>
      </c>
      <c r="F29">
        <v>1</v>
      </c>
      <c r="H29" t="s">
        <v>25</v>
      </c>
      <c r="I29" s="25">
        <v>11209</v>
      </c>
      <c r="J29">
        <v>9.8000000000000004E-2</v>
      </c>
      <c r="K29">
        <v>0.29799999999999999</v>
      </c>
      <c r="L29">
        <v>0</v>
      </c>
      <c r="M29">
        <v>1</v>
      </c>
      <c r="O29" t="s">
        <v>25</v>
      </c>
      <c r="P29" s="25">
        <v>6907</v>
      </c>
      <c r="Q29">
        <v>0.151</v>
      </c>
      <c r="R29">
        <v>0.35799999999999998</v>
      </c>
      <c r="S29">
        <v>0</v>
      </c>
      <c r="T29">
        <v>1</v>
      </c>
      <c r="V29" t="s">
        <v>25</v>
      </c>
      <c r="W29" s="25">
        <v>6397</v>
      </c>
      <c r="X29">
        <v>0.19700000000000001</v>
      </c>
      <c r="Y29">
        <v>0.39800000000000002</v>
      </c>
      <c r="Z29">
        <v>0</v>
      </c>
      <c r="AA29">
        <v>1</v>
      </c>
      <c r="AC29" t="s">
        <v>25</v>
      </c>
      <c r="AD29">
        <v>634</v>
      </c>
      <c r="AE29">
        <v>6.9000000000000006E-2</v>
      </c>
      <c r="AF29">
        <v>0.254</v>
      </c>
      <c r="AG29">
        <v>0</v>
      </c>
      <c r="AH29">
        <v>1</v>
      </c>
    </row>
    <row r="30" spans="1:34" x14ac:dyDescent="0.25">
      <c r="A30" t="s">
        <v>26</v>
      </c>
      <c r="B30" s="25">
        <v>25147</v>
      </c>
      <c r="C30">
        <v>4.9000000000000002E-2</v>
      </c>
      <c r="D30">
        <v>0.216</v>
      </c>
      <c r="E30">
        <v>0</v>
      </c>
      <c r="F30">
        <v>1</v>
      </c>
      <c r="H30" t="s">
        <v>26</v>
      </c>
      <c r="I30" s="25">
        <v>11209</v>
      </c>
      <c r="J30">
        <v>3.5999999999999997E-2</v>
      </c>
      <c r="K30">
        <v>0.185</v>
      </c>
      <c r="L30">
        <v>0</v>
      </c>
      <c r="M30">
        <v>1</v>
      </c>
      <c r="O30" t="s">
        <v>26</v>
      </c>
      <c r="P30" s="25">
        <v>6907</v>
      </c>
      <c r="Q30">
        <v>6.0999999999999999E-2</v>
      </c>
      <c r="R30">
        <v>0.23899999999999999</v>
      </c>
      <c r="S30">
        <v>0</v>
      </c>
      <c r="T30">
        <v>1</v>
      </c>
      <c r="V30" t="s">
        <v>26</v>
      </c>
      <c r="W30" s="25">
        <v>6397</v>
      </c>
      <c r="X30">
        <v>0.06</v>
      </c>
      <c r="Y30">
        <v>0.23699999999999999</v>
      </c>
      <c r="Z30">
        <v>0</v>
      </c>
      <c r="AA30">
        <v>1</v>
      </c>
      <c r="AC30" t="s">
        <v>26</v>
      </c>
      <c r="AD30">
        <v>634</v>
      </c>
      <c r="AE30">
        <v>5.1999999999999998E-2</v>
      </c>
      <c r="AF30">
        <v>0.222</v>
      </c>
      <c r="AG30">
        <v>0</v>
      </c>
      <c r="AH30">
        <v>1</v>
      </c>
    </row>
    <row r="31" spans="1:34" x14ac:dyDescent="0.25">
      <c r="A31" t="s">
        <v>514</v>
      </c>
      <c r="B31" s="25">
        <v>25147</v>
      </c>
      <c r="C31">
        <v>0.58199999999999996</v>
      </c>
      <c r="D31">
        <v>0.49299999999999999</v>
      </c>
      <c r="E31">
        <v>0</v>
      </c>
      <c r="F31">
        <v>1</v>
      </c>
      <c r="H31" t="s">
        <v>514</v>
      </c>
      <c r="I31" s="25">
        <v>11209</v>
      </c>
      <c r="J31">
        <v>0.65200000000000002</v>
      </c>
      <c r="K31">
        <v>0.47599999999999998</v>
      </c>
      <c r="L31">
        <v>0</v>
      </c>
      <c r="M31">
        <v>1</v>
      </c>
      <c r="O31" t="s">
        <v>514</v>
      </c>
      <c r="P31" s="25">
        <v>6907</v>
      </c>
      <c r="Q31">
        <v>0.60699999999999998</v>
      </c>
      <c r="R31">
        <v>0.48899999999999999</v>
      </c>
      <c r="S31">
        <v>0</v>
      </c>
      <c r="T31">
        <v>1</v>
      </c>
      <c r="V31" t="s">
        <v>514</v>
      </c>
      <c r="W31" s="25">
        <v>6397</v>
      </c>
      <c r="X31">
        <v>0.42799999999999999</v>
      </c>
      <c r="Y31">
        <v>0.495</v>
      </c>
      <c r="Z31">
        <v>0</v>
      </c>
      <c r="AA31">
        <v>1</v>
      </c>
      <c r="AC31" t="s">
        <v>514</v>
      </c>
      <c r="AD31">
        <v>634</v>
      </c>
      <c r="AE31">
        <v>0.63200000000000001</v>
      </c>
      <c r="AF31">
        <v>0.48299999999999998</v>
      </c>
      <c r="AG31">
        <v>0</v>
      </c>
      <c r="AH31">
        <v>1</v>
      </c>
    </row>
    <row r="32" spans="1:34" x14ac:dyDescent="0.25">
      <c r="A32" t="s">
        <v>37</v>
      </c>
      <c r="B32" s="25">
        <v>25147</v>
      </c>
      <c r="C32">
        <v>0.3</v>
      </c>
      <c r="D32">
        <v>0.45800000000000002</v>
      </c>
      <c r="E32">
        <v>0</v>
      </c>
      <c r="F32">
        <v>1</v>
      </c>
      <c r="H32" t="s">
        <v>37</v>
      </c>
      <c r="I32" s="25">
        <v>11209</v>
      </c>
      <c r="J32">
        <v>0.26200000000000001</v>
      </c>
      <c r="K32">
        <v>0.44</v>
      </c>
      <c r="L32">
        <v>0</v>
      </c>
      <c r="M32">
        <v>1</v>
      </c>
      <c r="O32" t="s">
        <v>37</v>
      </c>
      <c r="P32" s="25">
        <v>6907</v>
      </c>
      <c r="Q32">
        <v>0.29399999999999998</v>
      </c>
      <c r="R32">
        <v>0.45600000000000002</v>
      </c>
      <c r="S32">
        <v>0</v>
      </c>
      <c r="T32">
        <v>1</v>
      </c>
      <c r="V32" t="s">
        <v>37</v>
      </c>
      <c r="W32" s="25">
        <v>6397</v>
      </c>
      <c r="X32">
        <v>0.378</v>
      </c>
      <c r="Y32">
        <v>0.48499999999999999</v>
      </c>
      <c r="Z32">
        <v>0</v>
      </c>
      <c r="AA32">
        <v>1</v>
      </c>
      <c r="AC32" t="s">
        <v>37</v>
      </c>
      <c r="AD32">
        <v>634</v>
      </c>
      <c r="AE32">
        <v>0.24399999999999999</v>
      </c>
      <c r="AF32">
        <v>0.43</v>
      </c>
      <c r="AG32">
        <v>0</v>
      </c>
      <c r="AH32">
        <v>1</v>
      </c>
    </row>
    <row r="33" spans="1:34" x14ac:dyDescent="0.25">
      <c r="A33" t="s">
        <v>38</v>
      </c>
      <c r="B33" s="25">
        <v>25147</v>
      </c>
      <c r="C33">
        <v>0.11799999999999999</v>
      </c>
      <c r="D33">
        <v>0.32300000000000001</v>
      </c>
      <c r="E33">
        <v>0</v>
      </c>
      <c r="F33">
        <v>1</v>
      </c>
      <c r="H33" t="s">
        <v>38</v>
      </c>
      <c r="I33" s="25">
        <v>11209</v>
      </c>
      <c r="J33">
        <v>8.5999999999999993E-2</v>
      </c>
      <c r="K33">
        <v>0.28000000000000003</v>
      </c>
      <c r="L33">
        <v>0</v>
      </c>
      <c r="M33">
        <v>1</v>
      </c>
      <c r="O33" t="s">
        <v>38</v>
      </c>
      <c r="P33" s="25">
        <v>6907</v>
      </c>
      <c r="Q33">
        <v>9.9000000000000005E-2</v>
      </c>
      <c r="R33">
        <v>0.29899999999999999</v>
      </c>
      <c r="S33">
        <v>0</v>
      </c>
      <c r="T33">
        <v>1</v>
      </c>
      <c r="V33" t="s">
        <v>38</v>
      </c>
      <c r="W33" s="25">
        <v>6397</v>
      </c>
      <c r="X33">
        <v>0.19400000000000001</v>
      </c>
      <c r="Y33">
        <v>0.39500000000000002</v>
      </c>
      <c r="Z33">
        <v>0</v>
      </c>
      <c r="AA33">
        <v>1</v>
      </c>
      <c r="AC33" t="s">
        <v>38</v>
      </c>
      <c r="AD33">
        <v>634</v>
      </c>
      <c r="AE33">
        <v>0.123</v>
      </c>
      <c r="AF33">
        <v>0.32900000000000001</v>
      </c>
      <c r="AG33">
        <v>0</v>
      </c>
      <c r="AH33">
        <v>1</v>
      </c>
    </row>
    <row r="34" spans="1:34" x14ac:dyDescent="0.25">
      <c r="A34" t="s">
        <v>513</v>
      </c>
      <c r="B34" s="25">
        <v>25147</v>
      </c>
      <c r="C34">
        <v>0.26100000000000001</v>
      </c>
      <c r="D34">
        <v>0.439</v>
      </c>
      <c r="E34">
        <v>0</v>
      </c>
      <c r="F34">
        <v>1</v>
      </c>
      <c r="H34" t="s">
        <v>513</v>
      </c>
      <c r="I34" s="25">
        <v>11209</v>
      </c>
      <c r="J34">
        <v>0.28499999999999998</v>
      </c>
      <c r="K34">
        <v>0.45100000000000001</v>
      </c>
      <c r="L34">
        <v>0</v>
      </c>
      <c r="M34">
        <v>1</v>
      </c>
      <c r="O34" t="s">
        <v>513</v>
      </c>
      <c r="P34" s="25">
        <v>6907</v>
      </c>
      <c r="Q34">
        <v>0.23899999999999999</v>
      </c>
      <c r="R34">
        <v>0.42699999999999999</v>
      </c>
      <c r="S34">
        <v>0</v>
      </c>
      <c r="T34">
        <v>1</v>
      </c>
      <c r="V34" t="s">
        <v>513</v>
      </c>
      <c r="W34" s="25">
        <v>6397</v>
      </c>
      <c r="X34">
        <v>0.23200000000000001</v>
      </c>
      <c r="Y34">
        <v>0.42199999999999999</v>
      </c>
      <c r="Z34">
        <v>0</v>
      </c>
      <c r="AA34">
        <v>1</v>
      </c>
      <c r="AC34" t="s">
        <v>513</v>
      </c>
      <c r="AD34">
        <v>634</v>
      </c>
      <c r="AE34">
        <v>0.379</v>
      </c>
      <c r="AF34">
        <v>0.48499999999999999</v>
      </c>
      <c r="AG34">
        <v>0</v>
      </c>
      <c r="AH34">
        <v>1</v>
      </c>
    </row>
    <row r="35" spans="1:34" x14ac:dyDescent="0.25">
      <c r="A35" t="s">
        <v>30</v>
      </c>
      <c r="B35" s="25">
        <v>25147</v>
      </c>
      <c r="C35">
        <v>0.33300000000000002</v>
      </c>
      <c r="D35">
        <v>0.47099999999999997</v>
      </c>
      <c r="E35">
        <v>0</v>
      </c>
      <c r="F35">
        <v>1</v>
      </c>
      <c r="H35" t="s">
        <v>30</v>
      </c>
      <c r="I35" s="25">
        <v>11209</v>
      </c>
      <c r="J35">
        <v>0.32600000000000001</v>
      </c>
      <c r="K35">
        <v>0.46899999999999997</v>
      </c>
      <c r="L35">
        <v>0</v>
      </c>
      <c r="M35">
        <v>1</v>
      </c>
      <c r="O35" t="s">
        <v>30</v>
      </c>
      <c r="P35" s="25">
        <v>6907</v>
      </c>
      <c r="Q35">
        <v>0.33200000000000002</v>
      </c>
      <c r="R35">
        <v>0.47099999999999997</v>
      </c>
      <c r="S35">
        <v>0</v>
      </c>
      <c r="T35">
        <v>1</v>
      </c>
      <c r="V35" t="s">
        <v>30</v>
      </c>
      <c r="W35" s="25">
        <v>6397</v>
      </c>
      <c r="X35">
        <v>0.35299999999999998</v>
      </c>
      <c r="Y35">
        <v>0.47799999999999998</v>
      </c>
      <c r="Z35">
        <v>0</v>
      </c>
      <c r="AA35">
        <v>1</v>
      </c>
      <c r="AC35" t="s">
        <v>30</v>
      </c>
      <c r="AD35">
        <v>634</v>
      </c>
      <c r="AE35">
        <v>0.27600000000000002</v>
      </c>
      <c r="AF35">
        <v>0.44700000000000001</v>
      </c>
      <c r="AG35">
        <v>0</v>
      </c>
      <c r="AH35">
        <v>1</v>
      </c>
    </row>
    <row r="36" spans="1:34" x14ac:dyDescent="0.25">
      <c r="A36" t="s">
        <v>27</v>
      </c>
      <c r="B36" s="25">
        <v>25147</v>
      </c>
      <c r="C36">
        <v>8.5999999999999993E-2</v>
      </c>
      <c r="D36">
        <v>0.28000000000000003</v>
      </c>
      <c r="E36">
        <v>0</v>
      </c>
      <c r="F36">
        <v>1</v>
      </c>
      <c r="H36" t="s">
        <v>27</v>
      </c>
      <c r="I36" s="25">
        <v>11209</v>
      </c>
      <c r="J36">
        <v>8.5999999999999993E-2</v>
      </c>
      <c r="K36">
        <v>0.28000000000000003</v>
      </c>
      <c r="L36">
        <v>0</v>
      </c>
      <c r="M36">
        <v>1</v>
      </c>
      <c r="O36" t="s">
        <v>27</v>
      </c>
      <c r="P36" s="25">
        <v>6907</v>
      </c>
      <c r="Q36">
        <v>9.1999999999999998E-2</v>
      </c>
      <c r="R36">
        <v>0.28799999999999998</v>
      </c>
      <c r="S36">
        <v>0</v>
      </c>
      <c r="T36">
        <v>1</v>
      </c>
      <c r="V36" t="s">
        <v>27</v>
      </c>
      <c r="W36" s="25">
        <v>6397</v>
      </c>
      <c r="X36">
        <v>8.1000000000000003E-2</v>
      </c>
      <c r="Y36">
        <v>0.27200000000000002</v>
      </c>
      <c r="Z36">
        <v>0</v>
      </c>
      <c r="AA36">
        <v>1</v>
      </c>
      <c r="AC36" t="s">
        <v>27</v>
      </c>
      <c r="AD36">
        <v>634</v>
      </c>
      <c r="AE36">
        <v>6.3E-2</v>
      </c>
      <c r="AF36">
        <v>0.24299999999999999</v>
      </c>
      <c r="AG36">
        <v>0</v>
      </c>
      <c r="AH36">
        <v>1</v>
      </c>
    </row>
    <row r="37" spans="1:34" x14ac:dyDescent="0.25">
      <c r="A37" t="s">
        <v>29</v>
      </c>
      <c r="B37" s="25">
        <v>25147</v>
      </c>
      <c r="C37">
        <v>0.29499999999999998</v>
      </c>
      <c r="D37">
        <v>0.45600000000000002</v>
      </c>
      <c r="E37">
        <v>0</v>
      </c>
      <c r="F37">
        <v>1</v>
      </c>
      <c r="H37" t="s">
        <v>29</v>
      </c>
      <c r="I37" s="25">
        <v>11209</v>
      </c>
      <c r="J37">
        <v>0.27800000000000002</v>
      </c>
      <c r="K37">
        <v>0.44800000000000001</v>
      </c>
      <c r="L37">
        <v>0</v>
      </c>
      <c r="M37">
        <v>1</v>
      </c>
      <c r="O37" t="s">
        <v>29</v>
      </c>
      <c r="P37" s="25">
        <v>6907</v>
      </c>
      <c r="Q37">
        <v>0.312</v>
      </c>
      <c r="R37">
        <v>0.46300000000000002</v>
      </c>
      <c r="S37">
        <v>0</v>
      </c>
      <c r="T37">
        <v>1</v>
      </c>
      <c r="V37" t="s">
        <v>29</v>
      </c>
      <c r="W37" s="25">
        <v>6397</v>
      </c>
      <c r="X37">
        <v>0.311</v>
      </c>
      <c r="Y37">
        <v>0.46300000000000002</v>
      </c>
      <c r="Z37">
        <v>0</v>
      </c>
      <c r="AA37">
        <v>1</v>
      </c>
      <c r="AC37" t="s">
        <v>29</v>
      </c>
      <c r="AD37">
        <v>634</v>
      </c>
      <c r="AE37">
        <v>0.25700000000000001</v>
      </c>
      <c r="AF37">
        <v>0.437</v>
      </c>
      <c r="AG37">
        <v>0</v>
      </c>
      <c r="AH37">
        <v>1</v>
      </c>
    </row>
    <row r="38" spans="1:34" x14ac:dyDescent="0.25">
      <c r="A38" t="s">
        <v>28</v>
      </c>
      <c r="B38" s="25">
        <v>25147</v>
      </c>
      <c r="C38">
        <v>2.5000000000000001E-2</v>
      </c>
      <c r="D38">
        <v>0.156</v>
      </c>
      <c r="E38">
        <v>0</v>
      </c>
      <c r="F38">
        <v>1</v>
      </c>
      <c r="H38" t="s">
        <v>28</v>
      </c>
      <c r="I38" s="25">
        <v>11209</v>
      </c>
      <c r="J38">
        <v>2.5999999999999999E-2</v>
      </c>
      <c r="K38">
        <v>0.159</v>
      </c>
      <c r="L38">
        <v>0</v>
      </c>
      <c r="M38">
        <v>1</v>
      </c>
      <c r="O38" t="s">
        <v>28</v>
      </c>
      <c r="P38" s="25">
        <v>6907</v>
      </c>
      <c r="Q38">
        <v>2.5000000000000001E-2</v>
      </c>
      <c r="R38">
        <v>0.155</v>
      </c>
      <c r="S38">
        <v>0</v>
      </c>
      <c r="T38">
        <v>1</v>
      </c>
      <c r="V38" t="s">
        <v>28</v>
      </c>
      <c r="W38" s="25">
        <v>6397</v>
      </c>
      <c r="X38">
        <v>2.4E-2</v>
      </c>
      <c r="Y38">
        <v>0.152</v>
      </c>
      <c r="Z38">
        <v>0</v>
      </c>
      <c r="AA38">
        <v>1</v>
      </c>
      <c r="AC38" t="s">
        <v>28</v>
      </c>
      <c r="AD38">
        <v>634</v>
      </c>
      <c r="AE38">
        <v>2.5000000000000001E-2</v>
      </c>
      <c r="AF38">
        <v>0.157</v>
      </c>
      <c r="AG38">
        <v>0</v>
      </c>
      <c r="AH38">
        <v>1</v>
      </c>
    </row>
    <row r="39" spans="1:34" x14ac:dyDescent="0.25">
      <c r="A39" t="s">
        <v>512</v>
      </c>
      <c r="B39" s="25">
        <v>25147</v>
      </c>
      <c r="C39">
        <v>0.64</v>
      </c>
      <c r="D39">
        <v>0.48</v>
      </c>
      <c r="E39">
        <v>0</v>
      </c>
      <c r="F39">
        <v>1</v>
      </c>
      <c r="H39" t="s">
        <v>512</v>
      </c>
      <c r="I39" s="25">
        <v>11209</v>
      </c>
      <c r="J39">
        <v>0.66400000000000003</v>
      </c>
      <c r="K39">
        <v>0.47299999999999998</v>
      </c>
      <c r="L39">
        <v>0</v>
      </c>
      <c r="M39">
        <v>1</v>
      </c>
      <c r="O39" t="s">
        <v>512</v>
      </c>
      <c r="P39" s="25">
        <v>6907</v>
      </c>
      <c r="Q39">
        <v>0.627</v>
      </c>
      <c r="R39">
        <v>0.48399999999999999</v>
      </c>
      <c r="S39">
        <v>0</v>
      </c>
      <c r="T39">
        <v>1</v>
      </c>
      <c r="V39" t="s">
        <v>512</v>
      </c>
      <c r="W39" s="25">
        <v>6397</v>
      </c>
      <c r="X39">
        <v>0.60599999999999998</v>
      </c>
      <c r="Y39">
        <v>0.48899999999999999</v>
      </c>
      <c r="Z39">
        <v>0</v>
      </c>
      <c r="AA39">
        <v>1</v>
      </c>
      <c r="AC39" t="s">
        <v>512</v>
      </c>
      <c r="AD39">
        <v>634</v>
      </c>
      <c r="AE39">
        <v>0.69099999999999995</v>
      </c>
      <c r="AF39">
        <v>0.46300000000000002</v>
      </c>
      <c r="AG39">
        <v>0</v>
      </c>
      <c r="AH39">
        <v>1</v>
      </c>
    </row>
    <row r="40" spans="1:34" x14ac:dyDescent="0.25">
      <c r="A40" t="s">
        <v>131</v>
      </c>
      <c r="B40" s="25">
        <v>25147</v>
      </c>
      <c r="C40">
        <v>0.31</v>
      </c>
      <c r="D40">
        <v>0.46300000000000002</v>
      </c>
      <c r="E40">
        <v>0</v>
      </c>
      <c r="F40">
        <v>1</v>
      </c>
      <c r="H40" t="s">
        <v>131</v>
      </c>
      <c r="I40" s="25">
        <v>11209</v>
      </c>
      <c r="J40">
        <v>0.28799999999999998</v>
      </c>
      <c r="K40">
        <v>0.45300000000000001</v>
      </c>
      <c r="L40">
        <v>0</v>
      </c>
      <c r="M40">
        <v>1</v>
      </c>
      <c r="O40" t="s">
        <v>131</v>
      </c>
      <c r="P40" s="25">
        <v>6907</v>
      </c>
      <c r="Q40">
        <v>0.31900000000000001</v>
      </c>
      <c r="R40">
        <v>0.46600000000000003</v>
      </c>
      <c r="S40">
        <v>0</v>
      </c>
      <c r="T40">
        <v>1</v>
      </c>
      <c r="V40" t="s">
        <v>131</v>
      </c>
      <c r="W40" s="25">
        <v>6397</v>
      </c>
      <c r="X40">
        <v>0.34200000000000003</v>
      </c>
      <c r="Y40">
        <v>0.47399999999999998</v>
      </c>
      <c r="Z40">
        <v>0</v>
      </c>
      <c r="AA40">
        <v>1</v>
      </c>
      <c r="AC40" t="s">
        <v>131</v>
      </c>
      <c r="AD40">
        <v>634</v>
      </c>
      <c r="AE40">
        <v>0.27100000000000002</v>
      </c>
      <c r="AF40">
        <v>0.44500000000000001</v>
      </c>
      <c r="AG40">
        <v>0</v>
      </c>
      <c r="AH40">
        <v>1</v>
      </c>
    </row>
    <row r="41" spans="1:34" x14ac:dyDescent="0.25">
      <c r="A41" t="s">
        <v>145</v>
      </c>
      <c r="B41" s="25">
        <v>25147</v>
      </c>
      <c r="C41">
        <v>7.0000000000000001E-3</v>
      </c>
      <c r="D41">
        <v>8.3000000000000004E-2</v>
      </c>
      <c r="E41">
        <v>0</v>
      </c>
      <c r="F41">
        <v>1</v>
      </c>
      <c r="H41" t="s">
        <v>145</v>
      </c>
      <c r="I41" s="25">
        <v>11209</v>
      </c>
      <c r="J41">
        <v>6.0000000000000001E-3</v>
      </c>
      <c r="K41">
        <v>0.08</v>
      </c>
      <c r="L41">
        <v>0</v>
      </c>
      <c r="M41">
        <v>1</v>
      </c>
      <c r="O41" t="s">
        <v>145</v>
      </c>
      <c r="P41" s="25">
        <v>6907</v>
      </c>
      <c r="Q41">
        <v>7.0000000000000001E-3</v>
      </c>
      <c r="R41">
        <v>8.1000000000000003E-2</v>
      </c>
      <c r="S41">
        <v>0</v>
      </c>
      <c r="T41">
        <v>1</v>
      </c>
      <c r="V41" t="s">
        <v>145</v>
      </c>
      <c r="W41" s="25">
        <v>6397</v>
      </c>
      <c r="X41">
        <v>8.0000000000000002E-3</v>
      </c>
      <c r="Y41">
        <v>0.09</v>
      </c>
      <c r="Z41">
        <v>0</v>
      </c>
      <c r="AA41">
        <v>1</v>
      </c>
      <c r="AC41" t="s">
        <v>145</v>
      </c>
      <c r="AD41">
        <v>634</v>
      </c>
      <c r="AE41">
        <v>6.0000000000000001E-3</v>
      </c>
      <c r="AF41">
        <v>7.9000000000000001E-2</v>
      </c>
      <c r="AG41">
        <v>0</v>
      </c>
      <c r="AH41">
        <v>1</v>
      </c>
    </row>
    <row r="42" spans="1:34" x14ac:dyDescent="0.25">
      <c r="A42" t="s">
        <v>46</v>
      </c>
      <c r="B42" s="25">
        <v>25147</v>
      </c>
      <c r="C42">
        <v>1.7999999999999999E-2</v>
      </c>
      <c r="D42">
        <v>0.13300000000000001</v>
      </c>
      <c r="E42">
        <v>0</v>
      </c>
      <c r="F42">
        <v>1</v>
      </c>
      <c r="H42" t="s">
        <v>46</v>
      </c>
      <c r="I42" s="25">
        <v>11209</v>
      </c>
      <c r="J42">
        <v>1.9E-2</v>
      </c>
      <c r="K42">
        <v>0.13600000000000001</v>
      </c>
      <c r="L42">
        <v>0</v>
      </c>
      <c r="M42">
        <v>1</v>
      </c>
      <c r="O42" t="s">
        <v>46</v>
      </c>
      <c r="P42" s="25">
        <v>6907</v>
      </c>
      <c r="Q42">
        <v>1.7999999999999999E-2</v>
      </c>
      <c r="R42">
        <v>0.13400000000000001</v>
      </c>
      <c r="S42">
        <v>0</v>
      </c>
      <c r="T42">
        <v>1</v>
      </c>
      <c r="V42" t="s">
        <v>46</v>
      </c>
      <c r="W42" s="25">
        <v>6397</v>
      </c>
      <c r="X42">
        <v>1.7000000000000001E-2</v>
      </c>
      <c r="Y42">
        <v>0.129</v>
      </c>
      <c r="Z42">
        <v>0</v>
      </c>
      <c r="AA42">
        <v>1</v>
      </c>
      <c r="AC42" t="s">
        <v>46</v>
      </c>
      <c r="AD42">
        <v>634</v>
      </c>
      <c r="AE42">
        <v>1.4E-2</v>
      </c>
      <c r="AF42">
        <v>0.11799999999999999</v>
      </c>
      <c r="AG42">
        <v>0</v>
      </c>
      <c r="AH42">
        <v>1</v>
      </c>
    </row>
    <row r="43" spans="1:34" x14ac:dyDescent="0.25">
      <c r="A43" t="s">
        <v>129</v>
      </c>
      <c r="B43" s="25">
        <v>25147</v>
      </c>
      <c r="C43">
        <v>1.0999999999999999E-2</v>
      </c>
      <c r="D43">
        <v>0.10199999999999999</v>
      </c>
      <c r="E43">
        <v>0</v>
      </c>
      <c r="F43">
        <v>1</v>
      </c>
      <c r="H43" t="s">
        <v>129</v>
      </c>
      <c r="I43" s="25">
        <v>11209</v>
      </c>
      <c r="J43">
        <v>0.01</v>
      </c>
      <c r="K43">
        <v>9.8000000000000004E-2</v>
      </c>
      <c r="L43">
        <v>0</v>
      </c>
      <c r="M43">
        <v>1</v>
      </c>
      <c r="O43" t="s">
        <v>129</v>
      </c>
      <c r="P43" s="25">
        <v>6907</v>
      </c>
      <c r="Q43">
        <v>1.2999999999999999E-2</v>
      </c>
      <c r="R43">
        <v>0.112</v>
      </c>
      <c r="S43">
        <v>0</v>
      </c>
      <c r="T43">
        <v>1</v>
      </c>
      <c r="V43" t="s">
        <v>129</v>
      </c>
      <c r="W43" s="25">
        <v>6397</v>
      </c>
      <c r="X43">
        <v>0.01</v>
      </c>
      <c r="Y43">
        <v>0.10100000000000001</v>
      </c>
      <c r="Z43">
        <v>0</v>
      </c>
      <c r="AA43">
        <v>1</v>
      </c>
      <c r="AC43" t="s">
        <v>129</v>
      </c>
      <c r="AD43">
        <v>634</v>
      </c>
      <c r="AE43">
        <v>5.0000000000000001E-3</v>
      </c>
      <c r="AF43">
        <v>6.9000000000000006E-2</v>
      </c>
      <c r="AG43">
        <v>0</v>
      </c>
      <c r="AH43">
        <v>1</v>
      </c>
    </row>
    <row r="44" spans="1:34" x14ac:dyDescent="0.25">
      <c r="A44" t="s">
        <v>130</v>
      </c>
      <c r="B44" s="25">
        <v>25147</v>
      </c>
      <c r="C44">
        <v>1.2999999999999999E-2</v>
      </c>
      <c r="D44">
        <v>0.112</v>
      </c>
      <c r="E44">
        <v>0</v>
      </c>
      <c r="F44">
        <v>1</v>
      </c>
      <c r="H44" t="s">
        <v>130</v>
      </c>
      <c r="I44" s="25">
        <v>11209</v>
      </c>
      <c r="J44">
        <v>1.0999999999999999E-2</v>
      </c>
      <c r="K44">
        <v>0.106</v>
      </c>
      <c r="L44">
        <v>0</v>
      </c>
      <c r="M44">
        <v>1</v>
      </c>
      <c r="O44" t="s">
        <v>130</v>
      </c>
      <c r="P44" s="25">
        <v>6907</v>
      </c>
      <c r="Q44">
        <v>1.2999999999999999E-2</v>
      </c>
      <c r="R44">
        <v>0.115</v>
      </c>
      <c r="S44">
        <v>0</v>
      </c>
      <c r="T44">
        <v>1</v>
      </c>
      <c r="V44" t="s">
        <v>130</v>
      </c>
      <c r="W44" s="25">
        <v>6397</v>
      </c>
      <c r="X44">
        <v>1.4999999999999999E-2</v>
      </c>
      <c r="Y44">
        <v>0.12</v>
      </c>
      <c r="Z44">
        <v>0</v>
      </c>
      <c r="AA44">
        <v>1</v>
      </c>
      <c r="AC44" t="s">
        <v>130</v>
      </c>
      <c r="AD44">
        <v>634</v>
      </c>
      <c r="AE44">
        <v>1.2999999999999999E-2</v>
      </c>
      <c r="AF44">
        <v>0.112</v>
      </c>
      <c r="AG44">
        <v>0</v>
      </c>
      <c r="AH44">
        <v>1</v>
      </c>
    </row>
    <row r="45" spans="1:34" x14ac:dyDescent="0.25">
      <c r="A45" t="s">
        <v>45</v>
      </c>
      <c r="B45" s="25">
        <v>25147</v>
      </c>
      <c r="C45">
        <v>2E-3</v>
      </c>
      <c r="D45">
        <v>4.2999999999999997E-2</v>
      </c>
      <c r="E45">
        <v>0</v>
      </c>
      <c r="F45">
        <v>1</v>
      </c>
      <c r="H45" t="s">
        <v>45</v>
      </c>
      <c r="I45" s="25">
        <v>11209</v>
      </c>
      <c r="J45">
        <v>2E-3</v>
      </c>
      <c r="K45">
        <v>0.04</v>
      </c>
      <c r="L45">
        <v>0</v>
      </c>
      <c r="M45">
        <v>1</v>
      </c>
      <c r="O45" t="s">
        <v>45</v>
      </c>
      <c r="P45" s="25">
        <v>6907</v>
      </c>
      <c r="Q45">
        <v>2E-3</v>
      </c>
      <c r="R45">
        <v>4.4999999999999998E-2</v>
      </c>
      <c r="S45">
        <v>0</v>
      </c>
      <c r="T45">
        <v>1</v>
      </c>
      <c r="V45" t="s">
        <v>45</v>
      </c>
      <c r="W45" s="25">
        <v>6397</v>
      </c>
      <c r="X45">
        <v>2E-3</v>
      </c>
      <c r="Y45">
        <v>4.7E-2</v>
      </c>
      <c r="Z45">
        <v>0</v>
      </c>
      <c r="AA45">
        <v>1</v>
      </c>
      <c r="AC45" t="s">
        <v>45</v>
      </c>
      <c r="AD45">
        <v>634</v>
      </c>
      <c r="AE45">
        <v>0</v>
      </c>
      <c r="AF45">
        <v>0</v>
      </c>
      <c r="AG45">
        <v>0</v>
      </c>
      <c r="AH45">
        <v>0</v>
      </c>
    </row>
    <row r="46" spans="1:34" x14ac:dyDescent="0.25">
      <c r="A46" t="s">
        <v>511</v>
      </c>
      <c r="B46" s="25">
        <v>25147</v>
      </c>
      <c r="C46">
        <v>0.19400000000000001</v>
      </c>
      <c r="D46">
        <v>0.39600000000000002</v>
      </c>
      <c r="E46">
        <v>0</v>
      </c>
      <c r="F46">
        <v>1</v>
      </c>
      <c r="H46" t="s">
        <v>511</v>
      </c>
      <c r="I46" s="25">
        <v>11209</v>
      </c>
      <c r="J46">
        <v>0.219</v>
      </c>
      <c r="K46">
        <v>0.41399999999999998</v>
      </c>
      <c r="L46">
        <v>0</v>
      </c>
      <c r="M46">
        <v>1</v>
      </c>
      <c r="O46" t="s">
        <v>511</v>
      </c>
      <c r="P46" s="25">
        <v>6907</v>
      </c>
      <c r="Q46">
        <v>0.193</v>
      </c>
      <c r="R46">
        <v>0.39500000000000002</v>
      </c>
      <c r="S46">
        <v>0</v>
      </c>
      <c r="T46">
        <v>1</v>
      </c>
      <c r="V46" t="s">
        <v>511</v>
      </c>
      <c r="W46" s="25">
        <v>6397</v>
      </c>
      <c r="X46">
        <v>0.14499999999999999</v>
      </c>
      <c r="Y46">
        <v>0.35199999999999998</v>
      </c>
      <c r="Z46">
        <v>0</v>
      </c>
      <c r="AA46">
        <v>1</v>
      </c>
      <c r="AC46" t="s">
        <v>511</v>
      </c>
      <c r="AD46">
        <v>634</v>
      </c>
      <c r="AE46">
        <v>0.27300000000000002</v>
      </c>
      <c r="AF46">
        <v>0.44600000000000001</v>
      </c>
      <c r="AG46">
        <v>0</v>
      </c>
      <c r="AH46">
        <v>1</v>
      </c>
    </row>
    <row r="47" spans="1:34" x14ac:dyDescent="0.25">
      <c r="A47" t="s">
        <v>503</v>
      </c>
      <c r="B47" s="25">
        <v>25147</v>
      </c>
      <c r="C47">
        <v>0.42</v>
      </c>
      <c r="D47">
        <v>0.49399999999999999</v>
      </c>
      <c r="E47">
        <v>0</v>
      </c>
      <c r="F47">
        <v>1</v>
      </c>
      <c r="H47" t="s">
        <v>503</v>
      </c>
      <c r="I47" s="25">
        <v>11209</v>
      </c>
      <c r="J47">
        <v>0.218</v>
      </c>
      <c r="K47">
        <v>0.41299999999999998</v>
      </c>
      <c r="L47">
        <v>0</v>
      </c>
      <c r="M47">
        <v>1</v>
      </c>
      <c r="O47" t="s">
        <v>503</v>
      </c>
      <c r="P47" s="25">
        <v>6907</v>
      </c>
      <c r="Q47">
        <v>0.47899999999999998</v>
      </c>
      <c r="R47">
        <v>0.5</v>
      </c>
      <c r="S47">
        <v>0</v>
      </c>
      <c r="T47">
        <v>1</v>
      </c>
      <c r="V47" t="s">
        <v>503</v>
      </c>
      <c r="W47" s="25">
        <v>6397</v>
      </c>
      <c r="X47">
        <v>0.74199999999999999</v>
      </c>
      <c r="Y47">
        <v>0.438</v>
      </c>
      <c r="Z47">
        <v>0</v>
      </c>
      <c r="AA47">
        <v>1</v>
      </c>
      <c r="AC47" t="s">
        <v>503</v>
      </c>
      <c r="AD47">
        <v>634</v>
      </c>
      <c r="AE47">
        <v>9.2999999999999999E-2</v>
      </c>
      <c r="AF47">
        <v>0.29099999999999998</v>
      </c>
      <c r="AG47">
        <v>0</v>
      </c>
      <c r="AH47">
        <v>1</v>
      </c>
    </row>
    <row r="48" spans="1:34" x14ac:dyDescent="0.25">
      <c r="A48" t="s">
        <v>505</v>
      </c>
      <c r="B48" s="25">
        <v>25147</v>
      </c>
      <c r="C48">
        <v>0.216</v>
      </c>
      <c r="D48">
        <v>0.41199999999999998</v>
      </c>
      <c r="E48">
        <v>0</v>
      </c>
      <c r="F48">
        <v>1</v>
      </c>
      <c r="H48" t="s">
        <v>505</v>
      </c>
      <c r="I48" s="25">
        <v>11209</v>
      </c>
      <c r="J48">
        <v>0.27500000000000002</v>
      </c>
      <c r="K48">
        <v>0.44700000000000001</v>
      </c>
      <c r="L48">
        <v>0</v>
      </c>
      <c r="M48">
        <v>1</v>
      </c>
      <c r="O48" t="s">
        <v>505</v>
      </c>
      <c r="P48" s="25">
        <v>6907</v>
      </c>
      <c r="Q48">
        <v>0.23300000000000001</v>
      </c>
      <c r="R48">
        <v>0.42199999999999999</v>
      </c>
      <c r="S48">
        <v>0</v>
      </c>
      <c r="T48">
        <v>1</v>
      </c>
      <c r="V48" t="s">
        <v>505</v>
      </c>
      <c r="W48" s="25">
        <v>6397</v>
      </c>
      <c r="X48">
        <v>0.10100000000000001</v>
      </c>
      <c r="Y48">
        <v>0.30199999999999999</v>
      </c>
      <c r="Z48">
        <v>0</v>
      </c>
      <c r="AA48">
        <v>1</v>
      </c>
      <c r="AC48" t="s">
        <v>505</v>
      </c>
      <c r="AD48">
        <v>634</v>
      </c>
      <c r="AE48">
        <v>0.155</v>
      </c>
      <c r="AF48">
        <v>0.36199999999999999</v>
      </c>
      <c r="AG48">
        <v>0</v>
      </c>
      <c r="AH48">
        <v>1</v>
      </c>
    </row>
    <row r="49" spans="1:34" x14ac:dyDescent="0.25">
      <c r="A49" t="s">
        <v>504</v>
      </c>
      <c r="B49" s="25">
        <v>25147</v>
      </c>
      <c r="C49">
        <v>0.17</v>
      </c>
      <c r="D49">
        <v>0.375</v>
      </c>
      <c r="E49">
        <v>0</v>
      </c>
      <c r="F49">
        <v>1</v>
      </c>
      <c r="H49" t="s">
        <v>504</v>
      </c>
      <c r="I49" s="25">
        <v>11209</v>
      </c>
      <c r="J49">
        <v>0.28799999999999998</v>
      </c>
      <c r="K49">
        <v>0.45300000000000001</v>
      </c>
      <c r="L49">
        <v>0</v>
      </c>
      <c r="M49">
        <v>1</v>
      </c>
      <c r="O49" t="s">
        <v>504</v>
      </c>
      <c r="P49" s="25">
        <v>6907</v>
      </c>
      <c r="Q49">
        <v>9.5000000000000001E-2</v>
      </c>
      <c r="R49">
        <v>0.29299999999999998</v>
      </c>
      <c r="S49">
        <v>0</v>
      </c>
      <c r="T49">
        <v>1</v>
      </c>
      <c r="V49" t="s">
        <v>504</v>
      </c>
      <c r="W49" s="25">
        <v>6397</v>
      </c>
      <c r="X49">
        <v>1.2E-2</v>
      </c>
      <c r="Y49">
        <v>0.109</v>
      </c>
      <c r="Z49">
        <v>0</v>
      </c>
      <c r="AA49">
        <v>1</v>
      </c>
      <c r="AC49" t="s">
        <v>504</v>
      </c>
      <c r="AD49">
        <v>634</v>
      </c>
      <c r="AE49">
        <v>0.47899999999999998</v>
      </c>
      <c r="AF49">
        <v>0.5</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A34" sqref="A34: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-6.5412908699999994E-2</v>
      </c>
      <c r="C2">
        <v>0.93668059999999997</v>
      </c>
      <c r="D2" s="1">
        <v>6.0965494199999998E-2</v>
      </c>
      <c r="E2">
        <v>-1.07</v>
      </c>
      <c r="F2" s="1">
        <v>0.28000000000000003</v>
      </c>
      <c r="G2" t="str">
        <f>IF(F2&lt;0.001,"***",IF(F2&lt;0.01,"**",IF(F2&lt;0.05,"*",IF(F2&lt;0.1,"^",""))))</f>
        <v/>
      </c>
      <c r="N2" s="1"/>
    </row>
    <row r="3" spans="1:14" x14ac:dyDescent="0.25">
      <c r="A3" t="s">
        <v>10</v>
      </c>
      <c r="B3" s="1">
        <v>-1.7628616E-2</v>
      </c>
      <c r="C3">
        <v>0.98252589999999995</v>
      </c>
      <c r="D3" s="1">
        <v>2.2675127400000002E-2</v>
      </c>
      <c r="E3">
        <v>-0.78</v>
      </c>
      <c r="F3" s="1">
        <v>0.44</v>
      </c>
      <c r="G3" t="str">
        <f t="shared" ref="G3:G24" si="0">IF(F3&lt;0.001,"***",IF(F3&lt;0.01,"**",IF(F3&lt;0.05,"*",IF(F3&lt;0.1,"^",""))))</f>
        <v/>
      </c>
      <c r="N3" s="1"/>
    </row>
    <row r="4" spans="1:14" x14ac:dyDescent="0.25">
      <c r="A4" t="s">
        <v>12</v>
      </c>
      <c r="B4" s="1">
        <v>-7.84973687E-2</v>
      </c>
      <c r="C4">
        <v>0.92450449999999995</v>
      </c>
      <c r="D4" s="1">
        <v>2.5702519199999999E-2</v>
      </c>
      <c r="E4">
        <v>-3.05</v>
      </c>
      <c r="F4" s="1">
        <v>2.3E-3</v>
      </c>
      <c r="G4" t="str">
        <f t="shared" si="0"/>
        <v>**</v>
      </c>
      <c r="N4" s="1"/>
    </row>
    <row r="5" spans="1:14" x14ac:dyDescent="0.25">
      <c r="A5" t="s">
        <v>124</v>
      </c>
      <c r="B5" s="1">
        <v>7.9086366899999996E-2</v>
      </c>
      <c r="C5">
        <v>1.0822978000000001</v>
      </c>
      <c r="D5" s="1">
        <v>2.1861420100000001E-2</v>
      </c>
      <c r="E5">
        <v>3.62</v>
      </c>
      <c r="F5" s="1">
        <v>2.9999999999999997E-4</v>
      </c>
      <c r="G5" t="str">
        <f>IF(F5&lt;0.001,"***",IF(F5&lt;0.01,"**",IF(F5&lt;0.05,"*",IF(F5&lt;0.1,"^",""))))</f>
        <v>***</v>
      </c>
      <c r="N5" s="1"/>
    </row>
    <row r="6" spans="1:14" x14ac:dyDescent="0.25">
      <c r="A6" t="s">
        <v>24</v>
      </c>
      <c r="B6" s="1">
        <v>-1.8191554700000001E-2</v>
      </c>
      <c r="C6">
        <v>0.98197290000000004</v>
      </c>
      <c r="D6" s="1">
        <v>3.0602221200000002E-2</v>
      </c>
      <c r="E6">
        <v>-0.59</v>
      </c>
      <c r="F6" s="1">
        <v>0.55000000000000004</v>
      </c>
      <c r="G6" t="str">
        <f t="shared" si="0"/>
        <v/>
      </c>
      <c r="N6" s="1"/>
    </row>
    <row r="7" spans="1:14" x14ac:dyDescent="0.25">
      <c r="A7" t="s">
        <v>23</v>
      </c>
      <c r="B7" s="1">
        <v>-0.17886053129999999</v>
      </c>
      <c r="C7">
        <v>0.83622249999999998</v>
      </c>
      <c r="D7" s="1">
        <v>2.7883837099999999E-2</v>
      </c>
      <c r="E7">
        <v>-6.41</v>
      </c>
      <c r="F7" s="1">
        <v>1.4000000000000001E-10</v>
      </c>
      <c r="G7" t="str">
        <f t="shared" si="0"/>
        <v>***</v>
      </c>
      <c r="N7" s="1"/>
    </row>
    <row r="8" spans="1:14" x14ac:dyDescent="0.25">
      <c r="A8" t="s">
        <v>25</v>
      </c>
      <c r="B8" s="1">
        <v>1.4643355800000001E-2</v>
      </c>
      <c r="C8">
        <v>1.0147511</v>
      </c>
      <c r="D8" s="1">
        <v>2.9589587300000001E-2</v>
      </c>
      <c r="E8">
        <v>0.49</v>
      </c>
      <c r="F8" s="1">
        <v>0.62</v>
      </c>
      <c r="G8" t="str">
        <f t="shared" si="0"/>
        <v/>
      </c>
      <c r="N8" s="1"/>
    </row>
    <row r="9" spans="1:14" x14ac:dyDescent="0.25">
      <c r="A9" t="s">
        <v>26</v>
      </c>
      <c r="B9" s="1">
        <v>-6.9629967599999995E-2</v>
      </c>
      <c r="C9">
        <v>0.93273890000000004</v>
      </c>
      <c r="D9" s="1">
        <v>4.9224336100000002E-2</v>
      </c>
      <c r="E9">
        <v>-1.41</v>
      </c>
      <c r="F9" s="1">
        <v>0.16</v>
      </c>
      <c r="G9" t="str">
        <f t="shared" si="0"/>
        <v/>
      </c>
      <c r="N9" s="1"/>
    </row>
    <row r="10" spans="1:14" x14ac:dyDescent="0.25">
      <c r="A10" t="s">
        <v>30</v>
      </c>
      <c r="B10" s="1">
        <v>0.1684641143</v>
      </c>
      <c r="C10">
        <v>1.1834857999999999</v>
      </c>
      <c r="D10" s="1">
        <v>3.1156216699999999E-2</v>
      </c>
      <c r="E10">
        <v>5.41</v>
      </c>
      <c r="F10" s="1">
        <v>6.4000000000000004E-8</v>
      </c>
      <c r="G10" t="str">
        <f>IF(F10&lt;0.001,"***",IF(F10&lt;0.01,"**",IF(F10&lt;0.05,"*",IF(F10&lt;0.1,"^",""))))</f>
        <v>***</v>
      </c>
      <c r="N10" s="1"/>
    </row>
    <row r="11" spans="1:14" x14ac:dyDescent="0.25">
      <c r="A11" t="s">
        <v>27</v>
      </c>
      <c r="B11" s="1">
        <v>0.1387194648</v>
      </c>
      <c r="C11">
        <v>1.1488018</v>
      </c>
      <c r="D11" s="1">
        <v>4.5315920500000002E-2</v>
      </c>
      <c r="E11">
        <v>3.06</v>
      </c>
      <c r="F11" s="1">
        <v>2.2000000000000001E-3</v>
      </c>
      <c r="G11" t="str">
        <f>IF(F11&lt;0.001,"***",IF(F11&lt;0.01,"**",IF(F11&lt;0.05,"*",IF(F11&lt;0.1,"^",""))))</f>
        <v>**</v>
      </c>
      <c r="N11" s="1"/>
    </row>
    <row r="12" spans="1:14" ht="14.25" customHeight="1" x14ac:dyDescent="0.25">
      <c r="A12" t="s">
        <v>29</v>
      </c>
      <c r="B12" s="1">
        <v>8.43117008E-2</v>
      </c>
      <c r="C12">
        <v>1.087968</v>
      </c>
      <c r="D12" s="1">
        <v>2.8430745300000001E-2</v>
      </c>
      <c r="E12">
        <v>2.97</v>
      </c>
      <c r="F12" s="1">
        <v>3.0000000000000001E-3</v>
      </c>
      <c r="G12" t="str">
        <f>IF(F12&lt;0.001,"***",IF(F12&lt;0.01,"**",IF(F12&lt;0.05,"*",IF(F12&lt;0.1,"^",""))))</f>
        <v>**</v>
      </c>
      <c r="N12" s="1"/>
    </row>
    <row r="13" spans="1:14" x14ac:dyDescent="0.25">
      <c r="A13" t="s">
        <v>28</v>
      </c>
      <c r="B13" s="1">
        <v>7.2858944499999995E-2</v>
      </c>
      <c r="C13">
        <v>1.0755787999999999</v>
      </c>
      <c r="D13" s="1">
        <v>6.7634844700000002E-2</v>
      </c>
      <c r="E13">
        <v>1.08</v>
      </c>
      <c r="F13" s="1">
        <v>0.28000000000000003</v>
      </c>
      <c r="G13" t="str">
        <f>IF(F13&lt;0.001,"***",IF(F13&lt;0.01,"**",IF(F13&lt;0.05,"*",IF(F13&lt;0.1,"^",""))))</f>
        <v/>
      </c>
      <c r="N13" s="1"/>
    </row>
    <row r="14" spans="1:14" x14ac:dyDescent="0.25">
      <c r="A14" t="s">
        <v>173</v>
      </c>
      <c r="B14" s="1">
        <v>-0.10892054769999999</v>
      </c>
      <c r="C14">
        <v>0.89680170000000003</v>
      </c>
      <c r="D14" s="1">
        <v>2.8438132099999999E-2</v>
      </c>
      <c r="E14">
        <v>-3.83</v>
      </c>
      <c r="F14" s="1">
        <v>1.2999999999999999E-4</v>
      </c>
      <c r="G14" t="str">
        <f>IF(F14&lt;0.001,"***",IF(F14&lt;0.01,"**",IF(F14&lt;0.05,"*",IF(F14&lt;0.1,"^",""))))</f>
        <v>***</v>
      </c>
      <c r="N14" s="1"/>
    </row>
    <row r="15" spans="1:14" x14ac:dyDescent="0.25">
      <c r="A15" t="s">
        <v>31</v>
      </c>
      <c r="B15" s="1">
        <v>-6.2525894499999998E-2</v>
      </c>
      <c r="C15">
        <v>0.93938869999999997</v>
      </c>
      <c r="D15" s="1">
        <v>4.7211852999999998E-3</v>
      </c>
      <c r="E15">
        <v>-13.24</v>
      </c>
      <c r="F15" s="1">
        <v>0</v>
      </c>
      <c r="G15" t="str">
        <f t="shared" si="0"/>
        <v>***</v>
      </c>
      <c r="N15" s="1"/>
    </row>
    <row r="16" spans="1:14" x14ac:dyDescent="0.25">
      <c r="A16" t="s">
        <v>32</v>
      </c>
      <c r="B16" s="1">
        <v>1.98638971E-2</v>
      </c>
      <c r="C16">
        <v>1.0200625000000001</v>
      </c>
      <c r="D16" s="1">
        <v>1.42005376E-2</v>
      </c>
      <c r="E16">
        <v>1.4</v>
      </c>
      <c r="F16" s="1">
        <v>0.16</v>
      </c>
      <c r="G16" t="str">
        <f t="shared" si="0"/>
        <v/>
      </c>
      <c r="N16" s="1"/>
    </row>
    <row r="17" spans="1:14" x14ac:dyDescent="0.25">
      <c r="A17" t="s">
        <v>33</v>
      </c>
      <c r="B17" s="1">
        <v>1.6904402700000001E-2</v>
      </c>
      <c r="C17">
        <v>1.0170481</v>
      </c>
      <c r="D17" s="1">
        <v>3.7378213000000002E-3</v>
      </c>
      <c r="E17">
        <v>4.5199999999999996</v>
      </c>
      <c r="F17" s="1">
        <v>6.1E-6</v>
      </c>
      <c r="G17" t="str">
        <f t="shared" si="0"/>
        <v>***</v>
      </c>
      <c r="N17" s="1"/>
    </row>
    <row r="18" spans="1:14" x14ac:dyDescent="0.25">
      <c r="A18" t="s">
        <v>118</v>
      </c>
      <c r="B18" s="1">
        <v>-7.8041079999999997E-3</v>
      </c>
      <c r="C18">
        <v>0.99222630000000001</v>
      </c>
      <c r="D18" s="1">
        <v>6.0717096999999996E-3</v>
      </c>
      <c r="E18">
        <v>-1.29</v>
      </c>
      <c r="F18" s="1">
        <v>0.2</v>
      </c>
      <c r="G18" t="str">
        <f t="shared" si="0"/>
        <v/>
      </c>
      <c r="N18" s="1"/>
    </row>
    <row r="19" spans="1:14" x14ac:dyDescent="0.25">
      <c r="A19" t="s">
        <v>34</v>
      </c>
      <c r="B19" s="1">
        <v>4.6344582999999998E-3</v>
      </c>
      <c r="C19">
        <v>1.0046451999999999</v>
      </c>
      <c r="D19" s="1">
        <v>4.786058E-4</v>
      </c>
      <c r="E19">
        <v>9.68</v>
      </c>
      <c r="F19" s="1">
        <v>0</v>
      </c>
      <c r="G19" t="str">
        <f t="shared" si="0"/>
        <v>***</v>
      </c>
      <c r="N19" s="1"/>
    </row>
    <row r="20" spans="1:14" x14ac:dyDescent="0.25">
      <c r="A20" t="s">
        <v>35</v>
      </c>
      <c r="B20" s="1">
        <v>-9.7826199999999993E-4</v>
      </c>
      <c r="C20">
        <v>0.99902219999999997</v>
      </c>
      <c r="D20" s="1">
        <v>1.6082109999999999E-4</v>
      </c>
      <c r="E20">
        <v>-6.08</v>
      </c>
      <c r="F20" s="1">
        <v>1.2E-9</v>
      </c>
      <c r="G20" t="str">
        <f t="shared" si="0"/>
        <v>***</v>
      </c>
      <c r="N20" s="1"/>
    </row>
    <row r="21" spans="1:14" x14ac:dyDescent="0.25">
      <c r="A21" t="s">
        <v>36</v>
      </c>
      <c r="B21" s="1">
        <v>3.2795719999999999E-4</v>
      </c>
      <c r="C21">
        <v>1.0003280000000001</v>
      </c>
      <c r="D21" s="1">
        <v>1.0139489999999999E-4</v>
      </c>
      <c r="E21">
        <v>3.23</v>
      </c>
      <c r="F21" s="1">
        <v>1.1999999999999999E-3</v>
      </c>
      <c r="G21" t="str">
        <f t="shared" si="0"/>
        <v>**</v>
      </c>
      <c r="N21" s="1"/>
    </row>
    <row r="22" spans="1:14" x14ac:dyDescent="0.25">
      <c r="A22" t="s">
        <v>37</v>
      </c>
      <c r="B22" s="1">
        <v>-4.7036541999999999E-3</v>
      </c>
      <c r="C22">
        <v>0.99530739999999995</v>
      </c>
      <c r="D22" s="1">
        <v>2.0549546599999999E-2</v>
      </c>
      <c r="E22">
        <v>-0.23</v>
      </c>
      <c r="F22" s="1">
        <v>0.82</v>
      </c>
      <c r="G22" t="str">
        <f t="shared" si="0"/>
        <v/>
      </c>
      <c r="N22" s="1"/>
    </row>
    <row r="23" spans="1:14" x14ac:dyDescent="0.25">
      <c r="A23" t="s">
        <v>38</v>
      </c>
      <c r="B23" s="1">
        <v>-2.94049651E-2</v>
      </c>
      <c r="C23">
        <v>0.97102319999999998</v>
      </c>
      <c r="D23" s="1">
        <v>3.0522957E-2</v>
      </c>
      <c r="E23">
        <v>-0.96</v>
      </c>
      <c r="F23" s="1">
        <v>0.34</v>
      </c>
      <c r="G23" t="str">
        <f t="shared" si="0"/>
        <v/>
      </c>
      <c r="N23" s="1"/>
    </row>
    <row r="24" spans="1:14" x14ac:dyDescent="0.25">
      <c r="A24" t="s">
        <v>40</v>
      </c>
      <c r="B24" s="1">
        <v>-0.15555994670000001</v>
      </c>
      <c r="C24">
        <v>0.85593580000000002</v>
      </c>
      <c r="D24" s="1">
        <v>3.5605747E-2</v>
      </c>
      <c r="E24">
        <v>-4.37</v>
      </c>
      <c r="F24" s="1">
        <v>1.2E-5</v>
      </c>
      <c r="G24" t="str">
        <f t="shared" si="0"/>
        <v>***</v>
      </c>
      <c r="N24" s="1"/>
    </row>
    <row r="25" spans="1:14" x14ac:dyDescent="0.25">
      <c r="A25" t="s">
        <v>41</v>
      </c>
      <c r="B25" s="1">
        <v>-4.35481702E-2</v>
      </c>
      <c r="C25">
        <v>0.95738639999999997</v>
      </c>
      <c r="D25" s="1">
        <v>2.9264412900000002E-2</v>
      </c>
      <c r="E25">
        <v>-1.49</v>
      </c>
      <c r="F25" s="1">
        <v>0.14000000000000001</v>
      </c>
      <c r="N25" s="1"/>
    </row>
    <row r="26" spans="1:14" x14ac:dyDescent="0.25">
      <c r="A26" t="s">
        <v>39</v>
      </c>
      <c r="B26" s="1">
        <v>-6.7842594300000003E-2</v>
      </c>
      <c r="C26">
        <v>0.93440749999999995</v>
      </c>
      <c r="D26" s="1">
        <v>3.3007052000000002E-2</v>
      </c>
      <c r="E26">
        <v>-2.06</v>
      </c>
      <c r="F26" s="1">
        <v>0.04</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0.40365509999999999</v>
      </c>
      <c r="D32">
        <v>0.16293750000000001</v>
      </c>
    </row>
    <row r="34" spans="1:2" x14ac:dyDescent="0.25">
      <c r="A34" t="s">
        <v>761</v>
      </c>
      <c r="B34" s="138">
        <v>16689</v>
      </c>
    </row>
    <row r="35" spans="1:2" x14ac:dyDescent="0.25">
      <c r="A35" t="s">
        <v>3</v>
      </c>
      <c r="B35" s="138">
        <v>288612.3</v>
      </c>
    </row>
    <row r="36" spans="1:2" x14ac:dyDescent="0.25">
      <c r="A36" t="s">
        <v>4</v>
      </c>
      <c r="B36" s="138">
        <v>300200.8</v>
      </c>
    </row>
    <row r="37" spans="1:2" x14ac:dyDescent="0.25">
      <c r="A37" t="s">
        <v>763</v>
      </c>
      <c r="B37" s="138">
        <v>-142805.5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workbookViewId="0">
      <selection activeCell="B1" sqref="B1:H32"/>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c r="C1" s="1"/>
      <c r="D1" s="1"/>
      <c r="J1" s="1"/>
      <c r="K1" s="1"/>
      <c r="L1" s="1"/>
    </row>
    <row r="2" spans="1:14" x14ac:dyDescent="0.25">
      <c r="A2" t="s">
        <v>10</v>
      </c>
      <c r="B2" s="1"/>
      <c r="C2" s="1"/>
      <c r="D2" s="1"/>
      <c r="J2" s="1"/>
      <c r="K2" s="1"/>
      <c r="L2" s="1"/>
      <c r="N2" s="1"/>
    </row>
    <row r="3" spans="1:14" x14ac:dyDescent="0.25">
      <c r="A3" t="s">
        <v>12</v>
      </c>
      <c r="B3" s="1"/>
      <c r="C3" s="1"/>
      <c r="D3" s="1"/>
      <c r="F3" s="1"/>
      <c r="J3" s="1"/>
      <c r="K3" s="1"/>
      <c r="L3" s="1"/>
    </row>
    <row r="4" spans="1:14" x14ac:dyDescent="0.25">
      <c r="A4" t="s">
        <v>25</v>
      </c>
      <c r="B4" s="1"/>
      <c r="C4" s="1"/>
      <c r="D4" s="1"/>
      <c r="J4" s="1"/>
      <c r="K4" s="1"/>
      <c r="L4" s="1"/>
      <c r="N4" s="1"/>
    </row>
    <row r="5" spans="1:14" x14ac:dyDescent="0.25">
      <c r="A5" t="s">
        <v>26</v>
      </c>
      <c r="B5" s="1"/>
      <c r="C5" s="1"/>
      <c r="D5" s="1"/>
      <c r="F5" s="1"/>
      <c r="J5" s="1"/>
      <c r="K5" s="1"/>
      <c r="L5" s="1"/>
      <c r="N5" s="1"/>
    </row>
    <row r="6" spans="1:14" x14ac:dyDescent="0.25">
      <c r="A6" t="s">
        <v>30</v>
      </c>
      <c r="B6" s="1"/>
      <c r="C6" s="1"/>
      <c r="D6" s="1"/>
      <c r="F6" s="1"/>
      <c r="J6" s="1"/>
      <c r="K6" s="1"/>
      <c r="L6" s="1"/>
    </row>
    <row r="7" spans="1:14" x14ac:dyDescent="0.25">
      <c r="A7" t="s">
        <v>27</v>
      </c>
      <c r="B7" s="1"/>
      <c r="C7" s="1"/>
      <c r="D7" s="1"/>
      <c r="F7" s="1"/>
      <c r="J7" s="1"/>
      <c r="K7" s="1"/>
      <c r="L7" s="1"/>
    </row>
    <row r="8" spans="1:14" x14ac:dyDescent="0.25">
      <c r="A8" t="s">
        <v>29</v>
      </c>
      <c r="B8" s="1"/>
      <c r="C8" s="1"/>
      <c r="D8" s="1"/>
      <c r="J8" s="1"/>
      <c r="K8" s="1"/>
      <c r="L8" s="1"/>
    </row>
    <row r="9" spans="1:14" x14ac:dyDescent="0.25">
      <c r="A9" t="s">
        <v>28</v>
      </c>
      <c r="B9" s="1"/>
      <c r="C9" s="1"/>
      <c r="D9" s="1"/>
      <c r="F9" s="1"/>
      <c r="J9" s="1"/>
      <c r="K9" s="1"/>
      <c r="L9" s="1"/>
    </row>
    <row r="10" spans="1:14" ht="17.25" customHeight="1" x14ac:dyDescent="0.25">
      <c r="A10" t="s">
        <v>31</v>
      </c>
      <c r="B10" s="1"/>
      <c r="C10" s="1"/>
      <c r="D10" s="1"/>
      <c r="F10" s="1"/>
      <c r="J10" s="1"/>
      <c r="K10" s="1"/>
      <c r="L10" s="1"/>
    </row>
    <row r="11" spans="1:14" x14ac:dyDescent="0.25">
      <c r="A11" t="s">
        <v>173</v>
      </c>
      <c r="B11" s="1"/>
      <c r="C11" s="1"/>
      <c r="D11" s="1"/>
      <c r="J11" s="1"/>
      <c r="K11" s="1"/>
      <c r="L11" s="1"/>
    </row>
    <row r="12" spans="1:14" x14ac:dyDescent="0.25">
      <c r="A12" t="s">
        <v>32</v>
      </c>
      <c r="B12" s="1"/>
      <c r="C12" s="1"/>
      <c r="D12" s="1"/>
      <c r="J12" s="1"/>
      <c r="K12" s="1"/>
      <c r="L12" s="1"/>
    </row>
    <row r="13" spans="1:14" x14ac:dyDescent="0.25">
      <c r="A13" t="s">
        <v>33</v>
      </c>
      <c r="B13" s="1"/>
      <c r="C13" s="1"/>
      <c r="D13" s="1"/>
      <c r="J13" s="1"/>
      <c r="K13" s="1"/>
      <c r="L13" s="1"/>
      <c r="N13" s="1"/>
    </row>
    <row r="14" spans="1:14" x14ac:dyDescent="0.25">
      <c r="A14" t="s">
        <v>118</v>
      </c>
      <c r="B14" s="1"/>
      <c r="C14" s="1"/>
      <c r="D14" s="1"/>
      <c r="F14" s="1"/>
      <c r="J14" s="1"/>
      <c r="K14" s="1"/>
      <c r="L14" s="1"/>
    </row>
    <row r="15" spans="1:14" x14ac:dyDescent="0.25">
      <c r="A15" t="s">
        <v>34</v>
      </c>
      <c r="B15" s="1"/>
      <c r="C15" s="1"/>
      <c r="D15" s="1"/>
      <c r="J15" s="1"/>
      <c r="K15" s="1"/>
      <c r="L15" s="1"/>
    </row>
    <row r="16" spans="1:14" x14ac:dyDescent="0.25">
      <c r="A16" t="s">
        <v>35</v>
      </c>
      <c r="B16" s="1"/>
      <c r="C16" s="1"/>
      <c r="D16" s="1"/>
      <c r="J16" s="1"/>
      <c r="K16" s="1"/>
      <c r="L16" s="1"/>
      <c r="N16" s="1"/>
    </row>
    <row r="17" spans="1:14" x14ac:dyDescent="0.25">
      <c r="A17" t="s">
        <v>36</v>
      </c>
      <c r="B17" s="1"/>
      <c r="C17" s="1"/>
      <c r="D17" s="1"/>
      <c r="F17" s="1"/>
      <c r="J17" s="1"/>
      <c r="K17" s="1"/>
      <c r="L17" s="1"/>
      <c r="N17" s="1"/>
    </row>
    <row r="18" spans="1:14" x14ac:dyDescent="0.25">
      <c r="A18" t="s">
        <v>37</v>
      </c>
      <c r="B18" s="1"/>
      <c r="C18" s="1"/>
      <c r="D18" s="1"/>
      <c r="F18" s="1"/>
      <c r="J18" s="1"/>
      <c r="K18" s="1"/>
      <c r="L18" s="1"/>
      <c r="N18" s="1"/>
    </row>
    <row r="19" spans="1:14" x14ac:dyDescent="0.25">
      <c r="A19" t="s">
        <v>38</v>
      </c>
      <c r="B19" s="1"/>
      <c r="C19" s="1"/>
      <c r="D19" s="1"/>
      <c r="F19" s="1"/>
      <c r="J19" s="1"/>
      <c r="K19" s="1"/>
      <c r="L19" s="1"/>
    </row>
    <row r="20" spans="1:14" x14ac:dyDescent="0.25">
      <c r="A20" t="s">
        <v>40</v>
      </c>
      <c r="B20" s="1"/>
      <c r="C20" s="1"/>
      <c r="D20" s="1"/>
      <c r="F20" s="1"/>
      <c r="J20" s="1"/>
      <c r="K20" s="1"/>
      <c r="L20" s="1"/>
    </row>
    <row r="21" spans="1:14" x14ac:dyDescent="0.25">
      <c r="A21" t="s">
        <v>41</v>
      </c>
      <c r="B21" s="1"/>
      <c r="C21" s="1"/>
      <c r="D21" s="1"/>
      <c r="J21" s="1"/>
      <c r="K21" s="1"/>
      <c r="L21" s="1"/>
    </row>
    <row r="22" spans="1:14" x14ac:dyDescent="0.25">
      <c r="A22" t="s">
        <v>39</v>
      </c>
      <c r="B22" s="1"/>
      <c r="C22" s="1"/>
      <c r="D22" s="1"/>
      <c r="J22" s="1"/>
      <c r="K22" s="1"/>
      <c r="L22" s="1"/>
      <c r="N22" s="1"/>
    </row>
    <row r="23" spans="1:14" x14ac:dyDescent="0.25">
      <c r="A23" t="s">
        <v>43</v>
      </c>
      <c r="B23" s="1"/>
      <c r="C23" s="1"/>
      <c r="D23" s="1"/>
      <c r="F23" s="1"/>
      <c r="J23" s="1"/>
      <c r="K23" s="1"/>
      <c r="L23" s="1"/>
    </row>
    <row r="24" spans="1:14" x14ac:dyDescent="0.25">
      <c r="A24" t="s">
        <v>44</v>
      </c>
      <c r="B24" s="1"/>
      <c r="C24" s="1"/>
      <c r="D24" s="1"/>
      <c r="F24" s="1"/>
      <c r="J24" s="1"/>
      <c r="K24" s="1"/>
      <c r="L24" s="1"/>
      <c r="N24" s="1"/>
    </row>
    <row r="25" spans="1:14" x14ac:dyDescent="0.25">
      <c r="A25" t="s">
        <v>131</v>
      </c>
      <c r="B25" s="1"/>
      <c r="C25" s="1"/>
      <c r="D25" s="1"/>
      <c r="F25" s="1"/>
      <c r="J25" s="1"/>
      <c r="K25" s="1"/>
      <c r="L25" s="1"/>
      <c r="N25" s="1"/>
    </row>
    <row r="26" spans="1:14" x14ac:dyDescent="0.25">
      <c r="A26" t="s">
        <v>145</v>
      </c>
      <c r="B26" s="1"/>
      <c r="C26" s="1"/>
      <c r="D26" s="1"/>
      <c r="F26" s="1"/>
      <c r="J26" s="1"/>
      <c r="K26" s="1"/>
      <c r="L26" s="1"/>
      <c r="N26" s="1"/>
    </row>
    <row r="27" spans="1:14" x14ac:dyDescent="0.25">
      <c r="A27" t="s">
        <v>46</v>
      </c>
      <c r="B27" s="1"/>
      <c r="C27" s="1"/>
      <c r="D27" s="1"/>
      <c r="F27" s="1"/>
      <c r="J27" s="1"/>
      <c r="K27" s="1"/>
      <c r="L27" s="1"/>
      <c r="N27" s="1"/>
    </row>
    <row r="28" spans="1:14" x14ac:dyDescent="0.25">
      <c r="A28" t="s">
        <v>129</v>
      </c>
      <c r="B28" s="1"/>
      <c r="C28" s="1"/>
      <c r="D28" s="1"/>
      <c r="F28" s="1"/>
      <c r="J28" s="1"/>
      <c r="K28" s="1"/>
      <c r="L28" s="1"/>
    </row>
    <row r="29" spans="1:14" x14ac:dyDescent="0.25">
      <c r="A29" t="s">
        <v>130</v>
      </c>
      <c r="B29" s="1"/>
      <c r="C29" s="1"/>
      <c r="D29" s="1"/>
      <c r="J29" s="1"/>
      <c r="K29" s="1"/>
      <c r="L29" s="1"/>
      <c r="N29" s="1"/>
    </row>
    <row r="30" spans="1:14" x14ac:dyDescent="0.25">
      <c r="A30" t="s">
        <v>45</v>
      </c>
      <c r="B30" s="1"/>
      <c r="C30" s="1"/>
      <c r="D30" s="1"/>
      <c r="F30" s="1"/>
    </row>
    <row r="33" spans="1:2" x14ac:dyDescent="0.25">
      <c r="A33" t="s">
        <v>761</v>
      </c>
      <c r="B33">
        <v>16482</v>
      </c>
    </row>
    <row r="34" spans="1:2" x14ac:dyDescent="0.25">
      <c r="A34" t="s">
        <v>762</v>
      </c>
      <c r="B34" s="137">
        <v>-141085.29999999999</v>
      </c>
    </row>
    <row r="35" spans="1:2" x14ac:dyDescent="0.25">
      <c r="A35" t="s">
        <v>3</v>
      </c>
      <c r="B35">
        <v>285660.5</v>
      </c>
    </row>
    <row r="36" spans="1:2" x14ac:dyDescent="0.25">
      <c r="A36" t="s">
        <v>4</v>
      </c>
      <c r="B36">
        <v>299114.2</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0" workbookViewId="0">
      <selection activeCell="A41" sqref="A41:B44"/>
    </sheetView>
  </sheetViews>
  <sheetFormatPr defaultRowHeight="15" x14ac:dyDescent="0.25"/>
  <sheetData>
    <row r="1" spans="1:14" x14ac:dyDescent="0.25">
      <c r="A1" t="s">
        <v>120</v>
      </c>
      <c r="B1">
        <v>-6.4517105000000005E-2</v>
      </c>
      <c r="C1">
        <v>0.93752009999999997</v>
      </c>
      <c r="D1">
        <v>6.0765913999999997E-2</v>
      </c>
      <c r="E1">
        <v>-1.06</v>
      </c>
      <c r="F1" s="1">
        <v>0.28999999999999998</v>
      </c>
      <c r="G1" t="str">
        <f t="shared" ref="G1:G36" si="0">IF(F1&lt;0.001,"***",IF(F1&lt;0.01,"**",IF(F1&lt;0.05,"*",IF(F1&lt;0.1,"^",""))))</f>
        <v/>
      </c>
      <c r="L1" s="1"/>
      <c r="N1" s="1"/>
    </row>
    <row r="2" spans="1:14" x14ac:dyDescent="0.25">
      <c r="A2" t="s">
        <v>10</v>
      </c>
      <c r="B2">
        <v>-1.50267748E-2</v>
      </c>
      <c r="C2">
        <v>0.98508560000000001</v>
      </c>
      <c r="D2">
        <v>2.2602245100000001E-2</v>
      </c>
      <c r="E2">
        <v>-0.66</v>
      </c>
      <c r="F2" s="1">
        <v>0.51</v>
      </c>
      <c r="G2" t="str">
        <f t="shared" si="0"/>
        <v/>
      </c>
      <c r="L2" s="1"/>
      <c r="N2" s="1"/>
    </row>
    <row r="3" spans="1:14" x14ac:dyDescent="0.25">
      <c r="A3" t="s">
        <v>12</v>
      </c>
      <c r="B3">
        <v>-6.7650203300000003E-2</v>
      </c>
      <c r="C3">
        <v>0.93458730000000001</v>
      </c>
      <c r="D3">
        <v>2.55997751E-2</v>
      </c>
      <c r="E3">
        <v>-2.64</v>
      </c>
      <c r="F3" s="1">
        <v>8.2000000000000007E-3</v>
      </c>
      <c r="G3" t="str">
        <f t="shared" si="0"/>
        <v>**</v>
      </c>
      <c r="L3" s="1"/>
      <c r="N3" s="1"/>
    </row>
    <row r="4" spans="1:14" x14ac:dyDescent="0.25">
      <c r="A4" t="s">
        <v>124</v>
      </c>
      <c r="B4">
        <v>6.0246154199999999E-2</v>
      </c>
      <c r="C4">
        <v>1.062098</v>
      </c>
      <c r="D4">
        <v>2.17713704E-2</v>
      </c>
      <c r="E4">
        <v>2.77</v>
      </c>
      <c r="F4" s="1">
        <v>5.7000000000000002E-3</v>
      </c>
      <c r="G4" t="str">
        <f t="shared" si="0"/>
        <v>**</v>
      </c>
      <c r="L4" s="1"/>
      <c r="N4" s="1"/>
    </row>
    <row r="5" spans="1:14" x14ac:dyDescent="0.25">
      <c r="A5" t="s">
        <v>24</v>
      </c>
      <c r="B5">
        <v>-2.49985764E-2</v>
      </c>
      <c r="C5">
        <v>0.97531129999999999</v>
      </c>
      <c r="D5">
        <v>3.0429882700000001E-2</v>
      </c>
      <c r="E5">
        <v>-0.82</v>
      </c>
      <c r="F5" s="1">
        <v>0.41</v>
      </c>
      <c r="G5" t="str">
        <f t="shared" si="0"/>
        <v/>
      </c>
      <c r="L5" s="1"/>
      <c r="N5" s="1"/>
    </row>
    <row r="6" spans="1:14" x14ac:dyDescent="0.25">
      <c r="A6" t="s">
        <v>23</v>
      </c>
      <c r="B6">
        <v>-0.18470254589999999</v>
      </c>
      <c r="C6">
        <v>0.83135150000000002</v>
      </c>
      <c r="D6">
        <v>2.7694786999999998E-2</v>
      </c>
      <c r="E6">
        <v>-6.67</v>
      </c>
      <c r="F6" s="1">
        <v>2.6000000000000001E-11</v>
      </c>
      <c r="G6" t="str">
        <f t="shared" si="0"/>
        <v>***</v>
      </c>
      <c r="L6" s="1"/>
      <c r="N6" s="1"/>
    </row>
    <row r="7" spans="1:14" x14ac:dyDescent="0.25">
      <c r="A7" t="s">
        <v>25</v>
      </c>
      <c r="B7">
        <v>1.8167722399999999E-2</v>
      </c>
      <c r="C7">
        <v>1.0183338</v>
      </c>
      <c r="D7">
        <v>2.9511109300000001E-2</v>
      </c>
      <c r="E7" s="1">
        <v>0.62</v>
      </c>
      <c r="F7" s="1">
        <v>0.54</v>
      </c>
      <c r="G7" t="str">
        <f t="shared" si="0"/>
        <v/>
      </c>
      <c r="L7" s="1"/>
      <c r="N7" s="1"/>
    </row>
    <row r="8" spans="1:14" x14ac:dyDescent="0.25">
      <c r="A8" t="s">
        <v>26</v>
      </c>
      <c r="B8">
        <v>-4.5501901099999999E-2</v>
      </c>
      <c r="C8">
        <v>0.95551779999999997</v>
      </c>
      <c r="D8">
        <v>4.9050542000000003E-2</v>
      </c>
      <c r="E8">
        <v>-0.93</v>
      </c>
      <c r="F8" s="1">
        <v>0.35</v>
      </c>
      <c r="G8" t="str">
        <f t="shared" si="0"/>
        <v/>
      </c>
      <c r="L8" s="1"/>
      <c r="N8" s="1"/>
    </row>
    <row r="9" spans="1:14" x14ac:dyDescent="0.25">
      <c r="A9" t="s">
        <v>30</v>
      </c>
      <c r="B9">
        <v>0.19240242460000001</v>
      </c>
      <c r="C9">
        <v>1.2121582</v>
      </c>
      <c r="D9">
        <v>3.1060221400000001E-2</v>
      </c>
      <c r="E9">
        <v>6.19</v>
      </c>
      <c r="F9" s="1">
        <v>5.7999999999999996E-10</v>
      </c>
      <c r="G9" t="str">
        <f t="shared" si="0"/>
        <v>***</v>
      </c>
      <c r="L9" s="1"/>
      <c r="N9" s="1"/>
    </row>
    <row r="10" spans="1:14" x14ac:dyDescent="0.25">
      <c r="A10" t="s">
        <v>27</v>
      </c>
      <c r="B10">
        <v>0.1518939869</v>
      </c>
      <c r="C10">
        <v>1.1640368000000001</v>
      </c>
      <c r="D10">
        <v>4.5252280399999997E-2</v>
      </c>
      <c r="E10" s="1">
        <v>3.36</v>
      </c>
      <c r="F10" s="1">
        <v>7.9000000000000001E-4</v>
      </c>
      <c r="G10" t="str">
        <f t="shared" si="0"/>
        <v>***</v>
      </c>
      <c r="L10" s="1"/>
      <c r="N10" s="1"/>
    </row>
    <row r="11" spans="1:14" x14ac:dyDescent="0.25">
      <c r="A11" t="s">
        <v>29</v>
      </c>
      <c r="B11">
        <v>0.1008216044</v>
      </c>
      <c r="C11">
        <v>1.1060793</v>
      </c>
      <c r="D11">
        <v>2.8352557600000002E-2</v>
      </c>
      <c r="E11">
        <v>3.56</v>
      </c>
      <c r="F11" s="1">
        <v>3.8000000000000002E-4</v>
      </c>
      <c r="G11" t="str">
        <f t="shared" si="0"/>
        <v>***</v>
      </c>
      <c r="L11" s="1"/>
      <c r="N11" s="1"/>
    </row>
    <row r="12" spans="1:14" x14ac:dyDescent="0.25">
      <c r="A12" t="s">
        <v>28</v>
      </c>
      <c r="B12">
        <v>0.1096037762</v>
      </c>
      <c r="C12">
        <v>1.1158359</v>
      </c>
      <c r="D12">
        <v>6.7434658699999997E-2</v>
      </c>
      <c r="E12">
        <v>1.63</v>
      </c>
      <c r="F12" s="1">
        <v>0.1</v>
      </c>
      <c r="G12" t="str">
        <f t="shared" si="0"/>
        <v/>
      </c>
      <c r="L12" s="1"/>
      <c r="N12" s="1"/>
    </row>
    <row r="13" spans="1:14" x14ac:dyDescent="0.25">
      <c r="A13" t="s">
        <v>173</v>
      </c>
      <c r="B13">
        <v>-7.7113577399999994E-2</v>
      </c>
      <c r="C13">
        <v>0.92578470000000002</v>
      </c>
      <c r="D13">
        <v>2.80343079E-2</v>
      </c>
      <c r="E13">
        <v>-2.75</v>
      </c>
      <c r="F13" s="1">
        <v>5.8999999999999999E-3</v>
      </c>
      <c r="G13" t="str">
        <f t="shared" si="0"/>
        <v>**</v>
      </c>
      <c r="L13" s="1"/>
      <c r="N13" s="1"/>
    </row>
    <row r="14" spans="1:14" x14ac:dyDescent="0.25">
      <c r="A14" t="s">
        <v>31</v>
      </c>
      <c r="B14">
        <v>-5.08927557E-2</v>
      </c>
      <c r="C14">
        <v>0.95038060000000002</v>
      </c>
      <c r="D14">
        <v>4.7360715999999999E-3</v>
      </c>
      <c r="E14">
        <v>-10.75</v>
      </c>
      <c r="F14" s="1">
        <v>0</v>
      </c>
      <c r="G14" t="str">
        <f t="shared" si="0"/>
        <v>***</v>
      </c>
      <c r="L14" s="1"/>
      <c r="N14" s="1"/>
    </row>
    <row r="15" spans="1:14" x14ac:dyDescent="0.25">
      <c r="A15" t="s">
        <v>32</v>
      </c>
      <c r="B15">
        <v>2.5544347500000002E-2</v>
      </c>
      <c r="C15">
        <v>1.0258734</v>
      </c>
      <c r="D15">
        <v>1.4166316700000001E-2</v>
      </c>
      <c r="E15" s="1">
        <v>1.8</v>
      </c>
      <c r="F15" s="1">
        <v>7.0999999999999994E-2</v>
      </c>
      <c r="G15" t="str">
        <f t="shared" si="0"/>
        <v>^</v>
      </c>
      <c r="L15" s="1"/>
      <c r="N15" s="1"/>
    </row>
    <row r="16" spans="1:14" x14ac:dyDescent="0.25">
      <c r="A16" t="s">
        <v>33</v>
      </c>
      <c r="B16">
        <v>1.87516078E-2</v>
      </c>
      <c r="C16">
        <v>1.0189284999999999</v>
      </c>
      <c r="D16">
        <v>3.7337649E-3</v>
      </c>
      <c r="E16">
        <v>5.0199999999999996</v>
      </c>
      <c r="F16" s="1">
        <v>5.0999999999999999E-7</v>
      </c>
      <c r="G16" t="str">
        <f t="shared" si="0"/>
        <v>***</v>
      </c>
      <c r="L16" s="1"/>
      <c r="N16" s="1"/>
    </row>
    <row r="17" spans="1:14" x14ac:dyDescent="0.25">
      <c r="A17" t="s">
        <v>118</v>
      </c>
      <c r="B17">
        <v>-9.3121534000000002E-3</v>
      </c>
      <c r="C17">
        <v>0.99073109999999998</v>
      </c>
      <c r="D17">
        <v>6.0580724000000004E-3</v>
      </c>
      <c r="E17">
        <v>-1.54</v>
      </c>
      <c r="F17" s="1">
        <v>0.12</v>
      </c>
      <c r="G17" t="str">
        <f t="shared" si="0"/>
        <v/>
      </c>
      <c r="L17" s="1"/>
      <c r="N17" s="1"/>
    </row>
    <row r="18" spans="1:14" x14ac:dyDescent="0.25">
      <c r="A18" t="s">
        <v>34</v>
      </c>
      <c r="B18">
        <v>4.3391530999999997E-3</v>
      </c>
      <c r="C18">
        <v>1.0043485999999999</v>
      </c>
      <c r="D18">
        <v>4.7607649999999998E-4</v>
      </c>
      <c r="E18">
        <v>9.11</v>
      </c>
      <c r="F18" s="1">
        <v>0</v>
      </c>
      <c r="G18" t="str">
        <f t="shared" si="0"/>
        <v>***</v>
      </c>
      <c r="L18" s="1"/>
      <c r="N18" s="1"/>
    </row>
    <row r="19" spans="1:14" x14ac:dyDescent="0.25">
      <c r="A19" t="s">
        <v>35</v>
      </c>
      <c r="B19">
        <v>-6.9467469999999996E-4</v>
      </c>
      <c r="C19">
        <v>0.99930560000000002</v>
      </c>
      <c r="D19">
        <v>1.8104659999999999E-4</v>
      </c>
      <c r="E19" s="1">
        <v>-3.84</v>
      </c>
      <c r="F19" s="1">
        <v>1.2E-4</v>
      </c>
      <c r="G19" t="str">
        <f t="shared" si="0"/>
        <v>***</v>
      </c>
      <c r="L19" s="1"/>
      <c r="N19" s="1"/>
    </row>
    <row r="20" spans="1:14" x14ac:dyDescent="0.25">
      <c r="A20" t="s">
        <v>36</v>
      </c>
      <c r="B20">
        <v>4.1771190000000001E-4</v>
      </c>
      <c r="C20">
        <v>1.0004177999999999</v>
      </c>
      <c r="D20">
        <v>1.0093340000000001E-4</v>
      </c>
      <c r="E20">
        <v>4.1399999999999997</v>
      </c>
      <c r="F20" s="1">
        <v>3.4999999999999997E-5</v>
      </c>
      <c r="G20" t="str">
        <f t="shared" si="0"/>
        <v>***</v>
      </c>
      <c r="L20" s="1"/>
      <c r="N20" s="1"/>
    </row>
    <row r="21" spans="1:14" x14ac:dyDescent="0.25">
      <c r="A21" t="s">
        <v>37</v>
      </c>
      <c r="B21">
        <v>3.7557801999999999E-3</v>
      </c>
      <c r="C21">
        <v>1.0037628000000001</v>
      </c>
      <c r="D21">
        <v>2.0513676799999998E-2</v>
      </c>
      <c r="E21">
        <v>0.18</v>
      </c>
      <c r="F21" s="1">
        <v>0.85</v>
      </c>
      <c r="G21" t="str">
        <f t="shared" si="0"/>
        <v/>
      </c>
      <c r="L21" s="1"/>
      <c r="N21" s="1"/>
    </row>
    <row r="22" spans="1:14" x14ac:dyDescent="0.25">
      <c r="A22" t="s">
        <v>38</v>
      </c>
      <c r="B22">
        <v>-1.99316935E-2</v>
      </c>
      <c r="C22">
        <v>0.98026559999999996</v>
      </c>
      <c r="D22">
        <v>3.04631156E-2</v>
      </c>
      <c r="E22">
        <v>-0.65</v>
      </c>
      <c r="F22" s="1">
        <v>0.51</v>
      </c>
      <c r="G22" t="str">
        <f t="shared" si="0"/>
        <v/>
      </c>
      <c r="L22" s="1"/>
      <c r="N22" s="1"/>
    </row>
    <row r="23" spans="1:14" x14ac:dyDescent="0.25">
      <c r="A23" t="s">
        <v>40</v>
      </c>
      <c r="B23">
        <v>-0.22261283549999999</v>
      </c>
      <c r="C23">
        <v>0.80042469999999999</v>
      </c>
      <c r="D23">
        <v>3.5755982899999997E-2</v>
      </c>
      <c r="E23">
        <v>-6.23</v>
      </c>
      <c r="F23" s="1">
        <v>4.8E-10</v>
      </c>
      <c r="G23" t="str">
        <f t="shared" si="0"/>
        <v>***</v>
      </c>
      <c r="L23" s="1"/>
      <c r="N23" s="1"/>
    </row>
    <row r="24" spans="1:14" x14ac:dyDescent="0.25">
      <c r="A24" t="s">
        <v>41</v>
      </c>
      <c r="B24">
        <v>-9.8552518399999997E-2</v>
      </c>
      <c r="C24">
        <v>0.90614810000000001</v>
      </c>
      <c r="D24">
        <v>2.9400103399999999E-2</v>
      </c>
      <c r="E24" s="1">
        <v>-3.35</v>
      </c>
      <c r="F24" s="1">
        <v>8.0000000000000004E-4</v>
      </c>
      <c r="G24" t="str">
        <f t="shared" si="0"/>
        <v>***</v>
      </c>
      <c r="L24" s="1"/>
      <c r="N24" s="1"/>
    </row>
    <row r="25" spans="1:14" x14ac:dyDescent="0.25">
      <c r="A25" t="s">
        <v>39</v>
      </c>
      <c r="B25">
        <v>-0.11111181169999999</v>
      </c>
      <c r="C25">
        <v>0.89483869999999999</v>
      </c>
      <c r="D25">
        <v>3.3006914800000002E-2</v>
      </c>
      <c r="E25">
        <v>-3.37</v>
      </c>
      <c r="F25" s="1">
        <v>7.6000000000000004E-4</v>
      </c>
      <c r="G25" t="str">
        <f t="shared" si="0"/>
        <v>***</v>
      </c>
      <c r="L25" s="1"/>
      <c r="N25" s="1"/>
    </row>
    <row r="26" spans="1:14" x14ac:dyDescent="0.25">
      <c r="A26" t="s">
        <v>43</v>
      </c>
      <c r="B26">
        <v>-7.9584885100000002E-2</v>
      </c>
      <c r="C26">
        <v>0.92349959999999998</v>
      </c>
      <c r="D26">
        <v>5.5192549000000002E-3</v>
      </c>
      <c r="E26">
        <v>-14.42</v>
      </c>
      <c r="F26" s="1">
        <v>0</v>
      </c>
      <c r="G26" t="str">
        <f t="shared" si="0"/>
        <v>***</v>
      </c>
      <c r="L26" s="1"/>
      <c r="N26" s="1"/>
    </row>
    <row r="27" spans="1:14" x14ac:dyDescent="0.25">
      <c r="A27" t="s">
        <v>44</v>
      </c>
      <c r="B27">
        <v>2.1821394399999999E-2</v>
      </c>
      <c r="C27">
        <v>1.0220612</v>
      </c>
      <c r="D27">
        <v>1.7060331099999999E-2</v>
      </c>
      <c r="E27">
        <v>1.28</v>
      </c>
      <c r="F27" s="1">
        <v>0.2</v>
      </c>
      <c r="G27" t="str">
        <f t="shared" si="0"/>
        <v/>
      </c>
      <c r="L27" s="1"/>
      <c r="N27" s="1"/>
    </row>
    <row r="28" spans="1:14" x14ac:dyDescent="0.25">
      <c r="A28" t="s">
        <v>131</v>
      </c>
      <c r="B28">
        <v>-7.6978170299999996E-2</v>
      </c>
      <c r="C28">
        <v>0.92591009999999996</v>
      </c>
      <c r="D28">
        <v>2.30200801E-2</v>
      </c>
      <c r="E28">
        <v>-3.34</v>
      </c>
      <c r="F28" s="1">
        <v>8.3000000000000001E-4</v>
      </c>
      <c r="G28" t="str">
        <f t="shared" si="0"/>
        <v>***</v>
      </c>
      <c r="L28" s="1"/>
      <c r="N28" s="1"/>
    </row>
    <row r="29" spans="1:14" x14ac:dyDescent="0.25">
      <c r="A29" t="s">
        <v>145</v>
      </c>
      <c r="B29">
        <v>-0.50449159509999997</v>
      </c>
      <c r="C29">
        <v>0.60381249999999997</v>
      </c>
      <c r="D29">
        <v>9.7210856700000001E-2</v>
      </c>
      <c r="E29" s="1">
        <v>-5.19</v>
      </c>
      <c r="F29" s="1">
        <v>2.1E-7</v>
      </c>
      <c r="G29" t="str">
        <f t="shared" si="0"/>
        <v>***</v>
      </c>
      <c r="L29" s="1"/>
      <c r="N29" s="1"/>
    </row>
    <row r="30" spans="1:14" x14ac:dyDescent="0.25">
      <c r="A30" t="s">
        <v>46</v>
      </c>
      <c r="B30">
        <v>-0.33959565720000001</v>
      </c>
      <c r="C30">
        <v>0.71205819999999997</v>
      </c>
      <c r="D30">
        <v>6.2195236199999997E-2</v>
      </c>
      <c r="E30" s="1">
        <v>-5.46</v>
      </c>
      <c r="F30" s="1">
        <v>4.8E-8</v>
      </c>
      <c r="G30" t="str">
        <f t="shared" si="0"/>
        <v>***</v>
      </c>
      <c r="N30" s="1"/>
    </row>
    <row r="31" spans="1:14" x14ac:dyDescent="0.25">
      <c r="A31" t="s">
        <v>129</v>
      </c>
      <c r="B31">
        <v>-0.47908375390000002</v>
      </c>
      <c r="C31">
        <v>0.61935059999999997</v>
      </c>
      <c r="D31">
        <v>7.9813815199999999E-2</v>
      </c>
      <c r="E31" s="1">
        <v>-6</v>
      </c>
      <c r="F31" s="1">
        <v>1.9000000000000001E-9</v>
      </c>
      <c r="G31" t="str">
        <f t="shared" si="0"/>
        <v>***</v>
      </c>
      <c r="N31" s="1"/>
    </row>
    <row r="32" spans="1:14" x14ac:dyDescent="0.25">
      <c r="A32" t="s">
        <v>130</v>
      </c>
      <c r="B32">
        <v>-0.34137975860000003</v>
      </c>
      <c r="C32">
        <v>0.71078889999999995</v>
      </c>
      <c r="D32">
        <v>7.1360510899999993E-2</v>
      </c>
      <c r="E32" s="1">
        <v>-4.78</v>
      </c>
      <c r="F32" s="1">
        <v>1.7E-6</v>
      </c>
      <c r="G32" t="str">
        <f t="shared" si="0"/>
        <v>***</v>
      </c>
      <c r="N32" s="1"/>
    </row>
    <row r="33" spans="1:14" x14ac:dyDescent="0.25">
      <c r="A33" t="s">
        <v>45</v>
      </c>
      <c r="B33">
        <v>-0.19810035870000001</v>
      </c>
      <c r="C33">
        <v>0.82028749999999995</v>
      </c>
      <c r="D33">
        <v>0.18431476150000001</v>
      </c>
      <c r="E33" s="1">
        <v>-1.07</v>
      </c>
      <c r="F33" s="1">
        <v>0.28000000000000003</v>
      </c>
      <c r="G33" t="str">
        <f t="shared" si="0"/>
        <v/>
      </c>
      <c r="N33" s="1"/>
    </row>
    <row r="34" spans="1:14" x14ac:dyDescent="0.25">
      <c r="F34" s="1"/>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0.39764319999999997</v>
      </c>
      <c r="D39">
        <v>0.15812010000000001</v>
      </c>
    </row>
    <row r="41" spans="1:14" x14ac:dyDescent="0.25">
      <c r="A41" t="s">
        <v>761</v>
      </c>
      <c r="B41" s="138">
        <v>16689</v>
      </c>
    </row>
    <row r="42" spans="1:14" x14ac:dyDescent="0.25">
      <c r="A42" t="s">
        <v>3</v>
      </c>
      <c r="B42" s="138">
        <v>288325</v>
      </c>
    </row>
    <row r="43" spans="1:14" x14ac:dyDescent="0.25">
      <c r="A43" t="s">
        <v>4</v>
      </c>
      <c r="B43" s="138">
        <v>299773.59999999998</v>
      </c>
    </row>
    <row r="44" spans="1:14" x14ac:dyDescent="0.25">
      <c r="A44" t="s">
        <v>763</v>
      </c>
      <c r="B44" s="138">
        <v>-142680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F75"/>
  <sheetViews>
    <sheetView workbookViewId="0">
      <selection activeCell="B1" sqref="B1:G1048576"/>
    </sheetView>
  </sheetViews>
  <sheetFormatPr defaultRowHeight="15" x14ac:dyDescent="0.25"/>
  <cols>
    <col min="1" max="1" width="20.85546875" bestFit="1" customWidth="1"/>
  </cols>
  <sheetData>
    <row r="1" spans="1:6" x14ac:dyDescent="0.25">
      <c r="A1" t="s">
        <v>120</v>
      </c>
      <c r="B1" s="1"/>
      <c r="C1" s="1"/>
      <c r="D1" s="1"/>
    </row>
    <row r="2" spans="1:6" x14ac:dyDescent="0.25">
      <c r="A2" t="s">
        <v>10</v>
      </c>
      <c r="B2" s="1"/>
      <c r="C2" s="1"/>
      <c r="D2" s="1"/>
    </row>
    <row r="3" spans="1:6" x14ac:dyDescent="0.25">
      <c r="A3" t="s">
        <v>12</v>
      </c>
      <c r="B3" s="1"/>
      <c r="C3" s="1"/>
      <c r="D3" s="1"/>
      <c r="F3" s="1"/>
    </row>
    <row r="4" spans="1:6" x14ac:dyDescent="0.25">
      <c r="A4" t="s">
        <v>124</v>
      </c>
      <c r="B4" s="1"/>
      <c r="C4" s="1"/>
      <c r="D4" s="1"/>
    </row>
    <row r="5" spans="1:6" x14ac:dyDescent="0.25">
      <c r="A5" t="s">
        <v>24</v>
      </c>
      <c r="B5" s="1"/>
      <c r="C5" s="1"/>
      <c r="D5" s="1"/>
      <c r="F5" s="1"/>
    </row>
    <row r="6" spans="1:6" x14ac:dyDescent="0.25">
      <c r="A6" t="s">
        <v>23</v>
      </c>
      <c r="B6" s="1"/>
      <c r="C6" s="1"/>
      <c r="D6" s="1"/>
      <c r="F6" s="1"/>
    </row>
    <row r="7" spans="1:6" x14ac:dyDescent="0.25">
      <c r="A7" t="s">
        <v>25</v>
      </c>
      <c r="B7" s="1"/>
      <c r="C7" s="1"/>
      <c r="D7" s="1"/>
      <c r="F7" s="1"/>
    </row>
    <row r="8" spans="1:6" x14ac:dyDescent="0.25">
      <c r="A8" t="s">
        <v>26</v>
      </c>
      <c r="B8" s="1"/>
      <c r="C8" s="1"/>
      <c r="D8" s="1"/>
    </row>
    <row r="9" spans="1:6" x14ac:dyDescent="0.25">
      <c r="A9" t="s">
        <v>30</v>
      </c>
      <c r="B9" s="1"/>
      <c r="C9" s="1"/>
      <c r="D9" s="1"/>
      <c r="F9" s="1"/>
    </row>
    <row r="10" spans="1:6" x14ac:dyDescent="0.25">
      <c r="A10" t="s">
        <v>27</v>
      </c>
      <c r="B10" s="1"/>
      <c r="C10" s="1"/>
      <c r="D10" s="1"/>
      <c r="F10" s="1"/>
    </row>
    <row r="11" spans="1:6" x14ac:dyDescent="0.25">
      <c r="A11" t="s">
        <v>29</v>
      </c>
      <c r="B11" s="1"/>
      <c r="C11" s="1"/>
      <c r="D11" s="1"/>
      <c r="F11" s="1"/>
    </row>
    <row r="12" spans="1:6" x14ac:dyDescent="0.25">
      <c r="A12" t="s">
        <v>28</v>
      </c>
      <c r="B12" s="1"/>
      <c r="C12" s="1"/>
      <c r="D12" s="1"/>
    </row>
    <row r="13" spans="1:6" x14ac:dyDescent="0.25">
      <c r="A13" t="s">
        <v>173</v>
      </c>
      <c r="B13" s="1"/>
      <c r="C13" s="1"/>
      <c r="D13" s="1"/>
    </row>
    <row r="14" spans="1:6" x14ac:dyDescent="0.25">
      <c r="A14" t="s">
        <v>31</v>
      </c>
      <c r="B14" s="1"/>
      <c r="C14" s="1"/>
      <c r="D14" s="1"/>
      <c r="F14" s="1"/>
    </row>
    <row r="15" spans="1:6" x14ac:dyDescent="0.25">
      <c r="A15" t="s">
        <v>32</v>
      </c>
      <c r="B15" s="1"/>
      <c r="C15" s="1"/>
      <c r="D15" s="1"/>
    </row>
    <row r="16" spans="1:6" x14ac:dyDescent="0.25">
      <c r="A16" t="s">
        <v>33</v>
      </c>
      <c r="B16" s="1"/>
      <c r="C16" s="1"/>
      <c r="D16" s="1"/>
    </row>
    <row r="17" spans="1:6" x14ac:dyDescent="0.25">
      <c r="A17" t="s">
        <v>118</v>
      </c>
      <c r="B17" s="1"/>
      <c r="C17" s="1"/>
      <c r="D17" s="1"/>
      <c r="F17" s="1"/>
    </row>
    <row r="18" spans="1:6" x14ac:dyDescent="0.25">
      <c r="A18" t="s">
        <v>34</v>
      </c>
      <c r="B18" s="1"/>
      <c r="C18" s="1"/>
      <c r="D18" s="1"/>
    </row>
    <row r="19" spans="1:6" x14ac:dyDescent="0.25">
      <c r="A19" t="s">
        <v>35</v>
      </c>
      <c r="B19" s="1"/>
      <c r="C19" s="1"/>
      <c r="D19" s="1"/>
      <c r="F19" s="1"/>
    </row>
    <row r="20" spans="1:6" x14ac:dyDescent="0.25">
      <c r="A20" t="s">
        <v>36</v>
      </c>
      <c r="B20" s="1"/>
      <c r="C20" s="1"/>
      <c r="D20" s="1"/>
      <c r="F20" s="1"/>
    </row>
    <row r="21" spans="1:6" x14ac:dyDescent="0.25">
      <c r="A21" t="s">
        <v>37</v>
      </c>
      <c r="B21" s="1"/>
      <c r="C21" s="1"/>
      <c r="D21" s="1"/>
    </row>
    <row r="22" spans="1:6" x14ac:dyDescent="0.25">
      <c r="A22" t="s">
        <v>38</v>
      </c>
      <c r="B22" s="1"/>
      <c r="C22" s="1"/>
      <c r="D22" s="1"/>
    </row>
    <row r="23" spans="1:6" x14ac:dyDescent="0.25">
      <c r="A23" t="s">
        <v>40</v>
      </c>
      <c r="B23" s="1"/>
      <c r="C23" s="1"/>
      <c r="D23" s="1"/>
      <c r="F23" s="1"/>
    </row>
    <row r="24" spans="1:6" x14ac:dyDescent="0.25">
      <c r="A24" t="s">
        <v>41</v>
      </c>
      <c r="B24" s="1"/>
      <c r="C24" s="1"/>
      <c r="D24" s="1"/>
      <c r="F24" s="1"/>
    </row>
    <row r="25" spans="1:6" x14ac:dyDescent="0.25">
      <c r="A25" t="s">
        <v>39</v>
      </c>
      <c r="B25" s="1"/>
      <c r="C25" s="1"/>
      <c r="D25" s="1"/>
      <c r="F25" s="1"/>
    </row>
    <row r="26" spans="1:6" x14ac:dyDescent="0.25">
      <c r="A26" t="s">
        <v>503</v>
      </c>
      <c r="B26" s="1"/>
      <c r="C26" s="1"/>
      <c r="D26" s="1"/>
      <c r="F26" s="1"/>
    </row>
    <row r="27" spans="1:6" x14ac:dyDescent="0.25">
      <c r="A27" t="s">
        <v>504</v>
      </c>
      <c r="B27" s="1"/>
      <c r="C27" s="1"/>
      <c r="D27" s="1"/>
    </row>
    <row r="28" spans="1:6" x14ac:dyDescent="0.25">
      <c r="A28" t="s">
        <v>505</v>
      </c>
      <c r="B28" s="1"/>
      <c r="C28" s="1"/>
      <c r="D28" s="1"/>
      <c r="F28" s="1"/>
    </row>
    <row r="29" spans="1:6" x14ac:dyDescent="0.25">
      <c r="A29" t="s">
        <v>43</v>
      </c>
      <c r="B29" s="1"/>
      <c r="C29" s="1"/>
      <c r="D29" s="1"/>
    </row>
    <row r="30" spans="1:6" x14ac:dyDescent="0.25">
      <c r="A30" t="s">
        <v>44</v>
      </c>
      <c r="B30" s="1"/>
      <c r="C30" s="1"/>
      <c r="D30" s="1"/>
    </row>
    <row r="31" spans="1:6" x14ac:dyDescent="0.25">
      <c r="A31" t="s">
        <v>131</v>
      </c>
      <c r="B31" s="1"/>
      <c r="C31" s="1"/>
      <c r="D31" s="1"/>
      <c r="F31" s="1"/>
    </row>
    <row r="32" spans="1:6" x14ac:dyDescent="0.25">
      <c r="A32" t="s">
        <v>145</v>
      </c>
      <c r="B32" s="1"/>
      <c r="C32" s="1"/>
      <c r="D32" s="1"/>
    </row>
    <row r="33" spans="1:4" x14ac:dyDescent="0.25">
      <c r="A33" t="s">
        <v>46</v>
      </c>
      <c r="B33" s="1"/>
      <c r="C33" s="1"/>
      <c r="D33" s="1"/>
    </row>
    <row r="34" spans="1:4" x14ac:dyDescent="0.25">
      <c r="A34" t="s">
        <v>129</v>
      </c>
      <c r="B34" s="1"/>
      <c r="C34" s="1"/>
      <c r="D34" s="1"/>
    </row>
    <row r="35" spans="1:4" x14ac:dyDescent="0.25">
      <c r="A35" t="s">
        <v>130</v>
      </c>
      <c r="B35" s="1"/>
      <c r="C35" s="1"/>
      <c r="D35" s="1"/>
    </row>
    <row r="36" spans="1:4" x14ac:dyDescent="0.25">
      <c r="A36" t="s">
        <v>45</v>
      </c>
      <c r="B36" s="1"/>
      <c r="C36" s="1"/>
      <c r="D36" s="1"/>
    </row>
    <row r="37" spans="1:4" x14ac:dyDescent="0.25">
      <c r="A37" t="s">
        <v>106</v>
      </c>
      <c r="B37" s="1"/>
      <c r="C37" s="1"/>
      <c r="D37" s="1"/>
    </row>
    <row r="38" spans="1:4" x14ac:dyDescent="0.25">
      <c r="A38" t="s">
        <v>62</v>
      </c>
      <c r="B38" s="1"/>
      <c r="C38" s="1"/>
      <c r="D38" s="1"/>
    </row>
    <row r="39" spans="1:4" x14ac:dyDescent="0.25">
      <c r="A39" t="s">
        <v>65</v>
      </c>
      <c r="B39" s="1"/>
      <c r="C39" s="1"/>
      <c r="D39" s="1"/>
    </row>
    <row r="40" spans="1:4" x14ac:dyDescent="0.25">
      <c r="A40" t="s">
        <v>47</v>
      </c>
      <c r="B40" s="1"/>
      <c r="C40" s="1"/>
      <c r="D40" s="1"/>
    </row>
    <row r="41" spans="1:4" x14ac:dyDescent="0.25">
      <c r="A41" t="s">
        <v>61</v>
      </c>
      <c r="B41" s="1"/>
      <c r="C41" s="1"/>
      <c r="D41" s="1"/>
    </row>
    <row r="42" spans="1:4" x14ac:dyDescent="0.25">
      <c r="A42" t="s">
        <v>67</v>
      </c>
      <c r="B42" s="1"/>
      <c r="C42" s="1"/>
      <c r="D42" s="1"/>
    </row>
    <row r="43" spans="1:4" x14ac:dyDescent="0.25">
      <c r="A43" t="s">
        <v>53</v>
      </c>
      <c r="B43" s="1"/>
      <c r="C43" s="1"/>
      <c r="D43" s="1"/>
    </row>
    <row r="44" spans="1:4" x14ac:dyDescent="0.25">
      <c r="A44" t="s">
        <v>57</v>
      </c>
      <c r="B44" s="1"/>
      <c r="C44" s="1"/>
      <c r="D44" s="1"/>
    </row>
    <row r="45" spans="1:4" x14ac:dyDescent="0.25">
      <c r="A45" t="s">
        <v>64</v>
      </c>
      <c r="B45" s="1"/>
      <c r="C45" s="1"/>
      <c r="D45" s="1"/>
    </row>
    <row r="46" spans="1:4" x14ac:dyDescent="0.25">
      <c r="A46" t="s">
        <v>58</v>
      </c>
      <c r="B46" s="1"/>
      <c r="C46" s="1"/>
      <c r="D46" s="1"/>
    </row>
    <row r="47" spans="1:4" x14ac:dyDescent="0.25">
      <c r="A47" t="s">
        <v>52</v>
      </c>
      <c r="B47" s="1"/>
      <c r="C47" s="1"/>
      <c r="D47" s="1"/>
    </row>
    <row r="48" spans="1:4" x14ac:dyDescent="0.25">
      <c r="A48" t="s">
        <v>60</v>
      </c>
      <c r="B48" s="1"/>
      <c r="C48" s="1"/>
      <c r="D48" s="1"/>
    </row>
    <row r="49" spans="1:4" x14ac:dyDescent="0.25">
      <c r="A49" t="s">
        <v>54</v>
      </c>
      <c r="B49" s="1"/>
      <c r="C49" s="1"/>
      <c r="D49" s="1"/>
    </row>
    <row r="50" spans="1:4" x14ac:dyDescent="0.25">
      <c r="A50" t="s">
        <v>56</v>
      </c>
      <c r="B50" s="1"/>
      <c r="C50" s="1"/>
      <c r="D50" s="1"/>
    </row>
    <row r="51" spans="1:4" x14ac:dyDescent="0.25">
      <c r="A51" t="s">
        <v>48</v>
      </c>
      <c r="B51" s="1"/>
      <c r="C51" s="1"/>
      <c r="D51" s="1"/>
    </row>
    <row r="52" spans="1:4" x14ac:dyDescent="0.25">
      <c r="A52" t="s">
        <v>55</v>
      </c>
      <c r="B52" s="1"/>
      <c r="C52" s="1"/>
      <c r="D52" s="1"/>
    </row>
    <row r="53" spans="1:4" x14ac:dyDescent="0.25">
      <c r="A53" t="s">
        <v>51</v>
      </c>
      <c r="B53" s="1"/>
      <c r="C53" s="1"/>
      <c r="D53" s="1"/>
    </row>
    <row r="54" spans="1:4" x14ac:dyDescent="0.25">
      <c r="A54" t="s">
        <v>66</v>
      </c>
      <c r="B54" s="1"/>
      <c r="C54" s="1"/>
      <c r="D54" s="1"/>
    </row>
    <row r="55" spans="1:4" x14ac:dyDescent="0.25">
      <c r="A55" t="s">
        <v>59</v>
      </c>
      <c r="B55" s="1"/>
      <c r="C55" s="1"/>
      <c r="D55" s="1"/>
    </row>
    <row r="56" spans="1:4" x14ac:dyDescent="0.25">
      <c r="A56" t="s">
        <v>49</v>
      </c>
      <c r="B56" s="1"/>
      <c r="C56" s="1"/>
      <c r="D56" s="1"/>
    </row>
    <row r="57" spans="1:4" x14ac:dyDescent="0.25">
      <c r="A57" t="s">
        <v>63</v>
      </c>
      <c r="B57" s="1"/>
      <c r="C57" s="1"/>
      <c r="D57" s="1"/>
    </row>
    <row r="58" spans="1:4" x14ac:dyDescent="0.25">
      <c r="A58" t="s">
        <v>50</v>
      </c>
      <c r="B58" s="1"/>
      <c r="C58" s="1"/>
      <c r="D58" s="1"/>
    </row>
    <row r="59" spans="1:4" x14ac:dyDescent="0.25">
      <c r="A59" t="s">
        <v>75</v>
      </c>
      <c r="B59" s="1"/>
      <c r="C59" s="1"/>
      <c r="D59" s="1"/>
    </row>
    <row r="60" spans="1:4" x14ac:dyDescent="0.25">
      <c r="A60" t="s">
        <v>77</v>
      </c>
      <c r="B60" s="1"/>
      <c r="C60" s="1"/>
      <c r="D60" s="1"/>
    </row>
    <row r="61" spans="1:4" x14ac:dyDescent="0.25">
      <c r="A61" t="s">
        <v>74</v>
      </c>
      <c r="B61" s="1"/>
      <c r="C61" s="1"/>
      <c r="D61" s="1"/>
    </row>
    <row r="62" spans="1:4" x14ac:dyDescent="0.25">
      <c r="A62" t="s">
        <v>79</v>
      </c>
      <c r="B62" s="1"/>
      <c r="C62" s="1"/>
      <c r="D62" s="1"/>
    </row>
    <row r="63" spans="1:4" x14ac:dyDescent="0.25">
      <c r="A63" t="s">
        <v>78</v>
      </c>
      <c r="B63" s="1"/>
      <c r="C63" s="1"/>
      <c r="D63" s="1"/>
    </row>
    <row r="64" spans="1:4" x14ac:dyDescent="0.25">
      <c r="A64" t="s">
        <v>76</v>
      </c>
      <c r="B64" s="1"/>
      <c r="C64" s="1"/>
      <c r="D64" s="1"/>
    </row>
    <row r="65" spans="1:4" x14ac:dyDescent="0.25">
      <c r="A65" t="s">
        <v>70</v>
      </c>
      <c r="B65" s="1"/>
      <c r="C65" s="1"/>
      <c r="D65" s="1"/>
    </row>
    <row r="66" spans="1:4" x14ac:dyDescent="0.25">
      <c r="A66" t="s">
        <v>84</v>
      </c>
      <c r="B66" s="1"/>
      <c r="C66" s="1"/>
      <c r="D66" s="1"/>
    </row>
    <row r="67" spans="1:4" x14ac:dyDescent="0.25">
      <c r="A67" t="s">
        <v>72</v>
      </c>
      <c r="B67" s="1"/>
      <c r="C67" s="1"/>
      <c r="D67" s="1"/>
    </row>
    <row r="68" spans="1:4" x14ac:dyDescent="0.25">
      <c r="A68" t="s">
        <v>71</v>
      </c>
      <c r="B68" s="1"/>
      <c r="C68" s="1"/>
      <c r="D68" s="1"/>
    </row>
    <row r="69" spans="1:4" x14ac:dyDescent="0.25">
      <c r="A69" t="s">
        <v>68</v>
      </c>
      <c r="B69" s="1"/>
      <c r="C69" s="1"/>
      <c r="D69" s="1"/>
    </row>
    <row r="70" spans="1:4" x14ac:dyDescent="0.25">
      <c r="A70" t="s">
        <v>81</v>
      </c>
      <c r="B70" s="1"/>
      <c r="C70" s="1"/>
      <c r="D70" s="1"/>
    </row>
    <row r="71" spans="1:4" x14ac:dyDescent="0.25">
      <c r="A71" t="s">
        <v>80</v>
      </c>
      <c r="B71" s="1"/>
      <c r="C71" s="1"/>
      <c r="D71" s="1"/>
    </row>
    <row r="72" spans="1:4" x14ac:dyDescent="0.25">
      <c r="A72" t="s">
        <v>82</v>
      </c>
      <c r="B72" s="1"/>
      <c r="C72" s="1"/>
      <c r="D72" s="1"/>
    </row>
    <row r="73" spans="1:4" x14ac:dyDescent="0.25">
      <c r="A73" t="s">
        <v>83</v>
      </c>
      <c r="B73" s="1"/>
      <c r="C73" s="1"/>
      <c r="D73" s="1"/>
    </row>
    <row r="74" spans="1:4" x14ac:dyDescent="0.25">
      <c r="A74" t="s">
        <v>69</v>
      </c>
      <c r="B74" s="1"/>
      <c r="C74" s="1"/>
      <c r="D74" s="1"/>
    </row>
    <row r="75" spans="1:4" x14ac:dyDescent="0.25">
      <c r="A75" t="s">
        <v>73</v>
      </c>
      <c r="B75" s="1"/>
      <c r="C75" s="1"/>
      <c r="D7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0"/>
  <sheetViews>
    <sheetView topLeftCell="A53" workbookViewId="0">
      <selection activeCell="B80" sqref="B80"/>
    </sheetView>
  </sheetViews>
  <sheetFormatPr defaultRowHeight="15" x14ac:dyDescent="0.25"/>
  <cols>
    <col min="6" max="6" width="8.28515625" bestFit="1" customWidth="1"/>
    <col min="7" max="7" width="4" bestFit="1" customWidth="1"/>
  </cols>
  <sheetData>
    <row r="1" spans="1:15" x14ac:dyDescent="0.25">
      <c r="A1" t="s">
        <v>120</v>
      </c>
      <c r="B1">
        <v>-6.6118346800000005E-2</v>
      </c>
      <c r="C1">
        <v>0.93602010000000002</v>
      </c>
      <c r="D1">
        <v>6.0799638699999999E-2</v>
      </c>
      <c r="E1">
        <v>-1.0900000000000001</v>
      </c>
      <c r="F1" s="1">
        <v>0.28000000000000003</v>
      </c>
      <c r="G1" t="str">
        <f t="shared" ref="G1:G64" si="0">IF(F1&lt;0.001,"***",IF(F1&lt;0.01,"**",IF(F1&lt;0.05,"*",IF(F1&lt;0.1,"^",""))))</f>
        <v/>
      </c>
      <c r="K1" s="1"/>
      <c r="O1" s="1"/>
    </row>
    <row r="2" spans="1:15" x14ac:dyDescent="0.25">
      <c r="A2" t="s">
        <v>10</v>
      </c>
      <c r="B2">
        <v>-1.4319749E-2</v>
      </c>
      <c r="C2">
        <v>0.9857823</v>
      </c>
      <c r="D2">
        <v>2.2609780499999999E-2</v>
      </c>
      <c r="E2">
        <v>-0.63</v>
      </c>
      <c r="F2" s="1">
        <v>0.53</v>
      </c>
      <c r="G2" t="str">
        <f t="shared" si="0"/>
        <v/>
      </c>
      <c r="K2" s="1"/>
      <c r="L2" s="1"/>
      <c r="O2" s="1"/>
    </row>
    <row r="3" spans="1:15" x14ac:dyDescent="0.25">
      <c r="A3" t="s">
        <v>12</v>
      </c>
      <c r="B3">
        <v>-6.6796898600000001E-2</v>
      </c>
      <c r="C3">
        <v>0.93538520000000003</v>
      </c>
      <c r="D3">
        <v>2.5610350099999998E-2</v>
      </c>
      <c r="E3">
        <v>-2.61</v>
      </c>
      <c r="F3" s="1">
        <v>9.1000000000000004E-3</v>
      </c>
      <c r="G3" t="str">
        <f t="shared" si="0"/>
        <v>**</v>
      </c>
      <c r="K3" s="1"/>
      <c r="L3" s="1"/>
      <c r="O3" s="1"/>
    </row>
    <row r="4" spans="1:15" x14ac:dyDescent="0.25">
      <c r="A4" t="s">
        <v>124</v>
      </c>
      <c r="B4">
        <v>6.8421115800000001E-2</v>
      </c>
      <c r="C4">
        <v>1.0708162000000001</v>
      </c>
      <c r="D4">
        <v>2.2397062700000001E-2</v>
      </c>
      <c r="E4">
        <v>3.05</v>
      </c>
      <c r="F4" s="1">
        <v>2.3E-3</v>
      </c>
      <c r="G4" t="str">
        <f t="shared" si="0"/>
        <v>**</v>
      </c>
      <c r="K4" s="1"/>
      <c r="L4" s="1"/>
      <c r="O4" s="1"/>
    </row>
    <row r="5" spans="1:15" x14ac:dyDescent="0.25">
      <c r="A5" t="s">
        <v>24</v>
      </c>
      <c r="B5">
        <v>-2.1687969000000001E-2</v>
      </c>
      <c r="C5">
        <v>0.97854549999999996</v>
      </c>
      <c r="D5">
        <v>3.0443308299999999E-2</v>
      </c>
      <c r="E5">
        <v>-0.71</v>
      </c>
      <c r="F5" s="1">
        <v>0.48</v>
      </c>
      <c r="G5" t="str">
        <f t="shared" si="0"/>
        <v/>
      </c>
      <c r="K5" s="1"/>
      <c r="L5" s="1"/>
      <c r="O5" s="1"/>
    </row>
    <row r="6" spans="1:15" x14ac:dyDescent="0.25">
      <c r="A6" t="s">
        <v>23</v>
      </c>
      <c r="B6">
        <v>-0.1780860165</v>
      </c>
      <c r="C6">
        <v>0.83687040000000001</v>
      </c>
      <c r="D6">
        <v>2.7775275200000001E-2</v>
      </c>
      <c r="E6">
        <v>-6.41</v>
      </c>
      <c r="F6" s="1">
        <v>1.4000000000000001E-10</v>
      </c>
      <c r="G6" t="str">
        <f t="shared" si="0"/>
        <v>***</v>
      </c>
      <c r="K6" s="1"/>
      <c r="L6" s="1"/>
      <c r="O6" s="1"/>
    </row>
    <row r="7" spans="1:15" x14ac:dyDescent="0.25">
      <c r="A7" t="s">
        <v>25</v>
      </c>
      <c r="B7">
        <v>1.7740169300000001E-2</v>
      </c>
      <c r="C7">
        <v>1.0178985</v>
      </c>
      <c r="D7">
        <v>2.9613163500000001E-2</v>
      </c>
      <c r="E7" s="1">
        <v>0.6</v>
      </c>
      <c r="F7" s="1">
        <v>0.55000000000000004</v>
      </c>
      <c r="G7" t="str">
        <f t="shared" si="0"/>
        <v/>
      </c>
      <c r="K7" s="1"/>
      <c r="L7" s="1"/>
      <c r="O7" s="1"/>
    </row>
    <row r="8" spans="1:15" x14ac:dyDescent="0.25">
      <c r="A8" t="s">
        <v>26</v>
      </c>
      <c r="B8">
        <v>-3.7889417199999997E-2</v>
      </c>
      <c r="C8">
        <v>0.96281939999999999</v>
      </c>
      <c r="D8">
        <v>4.9169607900000002E-2</v>
      </c>
      <c r="E8">
        <v>-0.77</v>
      </c>
      <c r="F8" s="1">
        <v>0.44</v>
      </c>
      <c r="G8" t="str">
        <f t="shared" si="0"/>
        <v/>
      </c>
      <c r="K8" s="1"/>
      <c r="L8" s="1"/>
      <c r="O8" s="1"/>
    </row>
    <row r="9" spans="1:15" x14ac:dyDescent="0.25">
      <c r="A9" t="s">
        <v>30</v>
      </c>
      <c r="B9">
        <v>0.19934100890000001</v>
      </c>
      <c r="C9">
        <v>1.2205980999999999</v>
      </c>
      <c r="D9">
        <v>3.1116250000000002E-2</v>
      </c>
      <c r="E9">
        <v>6.41</v>
      </c>
      <c r="F9" s="1">
        <v>1.5E-10</v>
      </c>
      <c r="G9" t="str">
        <f t="shared" si="0"/>
        <v>***</v>
      </c>
      <c r="K9" s="1"/>
      <c r="L9" s="1"/>
      <c r="O9" s="1"/>
    </row>
    <row r="10" spans="1:15" x14ac:dyDescent="0.25">
      <c r="A10" t="s">
        <v>27</v>
      </c>
      <c r="B10">
        <v>0.177633609</v>
      </c>
      <c r="C10">
        <v>1.1943876</v>
      </c>
      <c r="D10">
        <v>4.5945150900000002E-2</v>
      </c>
      <c r="E10" s="1">
        <v>3.87</v>
      </c>
      <c r="F10" s="1">
        <v>1.1E-4</v>
      </c>
      <c r="G10" t="str">
        <f t="shared" si="0"/>
        <v>***</v>
      </c>
      <c r="K10" s="1"/>
      <c r="L10" s="1"/>
      <c r="O10" s="1"/>
    </row>
    <row r="11" spans="1:15" x14ac:dyDescent="0.25">
      <c r="A11" t="s">
        <v>29</v>
      </c>
      <c r="B11">
        <v>0.102317953</v>
      </c>
      <c r="C11">
        <v>1.1077356</v>
      </c>
      <c r="D11">
        <v>2.83919716E-2</v>
      </c>
      <c r="E11">
        <v>3.6</v>
      </c>
      <c r="F11" s="1">
        <v>3.1E-4</v>
      </c>
      <c r="G11" t="str">
        <f t="shared" si="0"/>
        <v>***</v>
      </c>
      <c r="K11" s="1"/>
      <c r="L11" s="1"/>
      <c r="O11" s="1"/>
    </row>
    <row r="12" spans="1:15" x14ac:dyDescent="0.25">
      <c r="A12" t="s">
        <v>28</v>
      </c>
      <c r="B12">
        <v>0.13021277919999999</v>
      </c>
      <c r="C12">
        <v>1.1390707</v>
      </c>
      <c r="D12">
        <v>6.8410879499999994E-2</v>
      </c>
      <c r="E12">
        <v>1.9</v>
      </c>
      <c r="F12" s="1">
        <v>5.7000000000000002E-2</v>
      </c>
      <c r="G12" t="str">
        <f t="shared" si="0"/>
        <v>^</v>
      </c>
      <c r="K12" s="1"/>
      <c r="L12" s="1"/>
      <c r="O12" s="1"/>
    </row>
    <row r="13" spans="1:15" x14ac:dyDescent="0.25">
      <c r="A13" t="s">
        <v>173</v>
      </c>
      <c r="B13">
        <v>-7.7716844399999999E-2</v>
      </c>
      <c r="C13">
        <v>0.9252264</v>
      </c>
      <c r="D13">
        <v>2.80746251E-2</v>
      </c>
      <c r="E13">
        <v>-2.77</v>
      </c>
      <c r="F13" s="1">
        <v>5.5999999999999999E-3</v>
      </c>
      <c r="G13" t="str">
        <f t="shared" si="0"/>
        <v>**</v>
      </c>
      <c r="K13" s="1"/>
      <c r="L13" s="1"/>
      <c r="O13" s="1"/>
    </row>
    <row r="14" spans="1:15" x14ac:dyDescent="0.25">
      <c r="A14" t="s">
        <v>31</v>
      </c>
      <c r="B14">
        <v>-5.1353433900000002E-2</v>
      </c>
      <c r="C14">
        <v>0.94994290000000003</v>
      </c>
      <c r="D14">
        <v>4.7451024999999999E-3</v>
      </c>
      <c r="E14">
        <v>-10.82</v>
      </c>
      <c r="F14" s="1">
        <v>0</v>
      </c>
      <c r="G14" t="str">
        <f t="shared" si="0"/>
        <v>***</v>
      </c>
      <c r="K14" s="1"/>
      <c r="L14" s="1"/>
      <c r="O14" s="1"/>
    </row>
    <row r="15" spans="1:15" x14ac:dyDescent="0.25">
      <c r="A15" t="s">
        <v>32</v>
      </c>
      <c r="B15">
        <v>2.3693849600000001E-2</v>
      </c>
      <c r="C15">
        <v>1.0239768</v>
      </c>
      <c r="D15">
        <v>1.4188572199999999E-2</v>
      </c>
      <c r="E15" s="1">
        <v>1.67</v>
      </c>
      <c r="F15" s="1">
        <v>9.5000000000000001E-2</v>
      </c>
      <c r="G15" t="str">
        <f t="shared" si="0"/>
        <v>^</v>
      </c>
      <c r="K15" s="1"/>
      <c r="L15" s="1"/>
      <c r="O15" s="1"/>
    </row>
    <row r="16" spans="1:15" x14ac:dyDescent="0.25">
      <c r="A16" t="s">
        <v>33</v>
      </c>
      <c r="B16">
        <v>1.91240219E-2</v>
      </c>
      <c r="C16">
        <v>1.0193080999999999</v>
      </c>
      <c r="D16">
        <v>3.7389786999999998E-3</v>
      </c>
      <c r="E16">
        <v>5.1100000000000003</v>
      </c>
      <c r="F16" s="1">
        <v>3.1E-7</v>
      </c>
      <c r="G16" t="str">
        <f t="shared" si="0"/>
        <v>***</v>
      </c>
      <c r="K16" s="1"/>
      <c r="L16" s="1"/>
      <c r="O16" s="1"/>
    </row>
    <row r="17" spans="1:15" x14ac:dyDescent="0.25">
      <c r="A17" t="s">
        <v>118</v>
      </c>
      <c r="B17">
        <v>-9.7405466999999999E-3</v>
      </c>
      <c r="C17">
        <v>0.99030669999999998</v>
      </c>
      <c r="D17">
        <v>6.0645233000000002E-3</v>
      </c>
      <c r="E17">
        <v>-1.61</v>
      </c>
      <c r="F17" s="1">
        <v>0.11</v>
      </c>
      <c r="G17" t="str">
        <f t="shared" si="0"/>
        <v/>
      </c>
      <c r="K17" s="1"/>
      <c r="L17" s="1"/>
      <c r="O17" s="1"/>
    </row>
    <row r="18" spans="1:15" x14ac:dyDescent="0.25">
      <c r="A18" t="s">
        <v>34</v>
      </c>
      <c r="B18">
        <v>4.3980054000000001E-3</v>
      </c>
      <c r="C18">
        <v>1.0044077</v>
      </c>
      <c r="D18">
        <v>4.7691679999999997E-4</v>
      </c>
      <c r="E18">
        <v>9.2200000000000006</v>
      </c>
      <c r="F18" s="1">
        <v>0</v>
      </c>
      <c r="G18" t="str">
        <f t="shared" si="0"/>
        <v>***</v>
      </c>
      <c r="K18" s="1"/>
      <c r="L18" s="1"/>
      <c r="O18" s="1"/>
    </row>
    <row r="19" spans="1:15" x14ac:dyDescent="0.25">
      <c r="A19" t="s">
        <v>35</v>
      </c>
      <c r="B19">
        <v>-6.6227919999999995E-4</v>
      </c>
      <c r="C19">
        <v>0.9993379</v>
      </c>
      <c r="D19">
        <v>1.8307919999999999E-4</v>
      </c>
      <c r="E19">
        <v>-3.62</v>
      </c>
      <c r="F19" s="1">
        <v>2.9999999999999997E-4</v>
      </c>
      <c r="G19" t="str">
        <f t="shared" si="0"/>
        <v>***</v>
      </c>
      <c r="K19" s="1"/>
      <c r="L19" s="1"/>
      <c r="O19" s="1"/>
    </row>
    <row r="20" spans="1:15" x14ac:dyDescent="0.25">
      <c r="A20" t="s">
        <v>36</v>
      </c>
      <c r="B20">
        <v>4.3413760000000001E-4</v>
      </c>
      <c r="C20">
        <v>1.0004341999999999</v>
      </c>
      <c r="D20">
        <v>1.012969E-4</v>
      </c>
      <c r="E20">
        <v>4.29</v>
      </c>
      <c r="F20" s="1">
        <v>1.8E-5</v>
      </c>
      <c r="G20" t="str">
        <f t="shared" si="0"/>
        <v>***</v>
      </c>
      <c r="K20" s="1"/>
      <c r="L20" s="1"/>
      <c r="O20" s="1"/>
    </row>
    <row r="21" spans="1:15" x14ac:dyDescent="0.25">
      <c r="A21" t="s">
        <v>37</v>
      </c>
      <c r="B21">
        <v>1.9550940000000001E-3</v>
      </c>
      <c r="C21">
        <v>1.001957</v>
      </c>
      <c r="D21">
        <v>2.0541168799999999E-2</v>
      </c>
      <c r="E21">
        <v>0.1</v>
      </c>
      <c r="F21" s="1">
        <v>0.92</v>
      </c>
      <c r="G21" t="str">
        <f t="shared" si="0"/>
        <v/>
      </c>
      <c r="K21" s="1"/>
      <c r="L21" s="1"/>
      <c r="O21" s="1"/>
    </row>
    <row r="22" spans="1:15" x14ac:dyDescent="0.25">
      <c r="A22" t="s">
        <v>38</v>
      </c>
      <c r="B22">
        <v>-2.45246184E-2</v>
      </c>
      <c r="C22">
        <v>0.97577369999999997</v>
      </c>
      <c r="D22">
        <v>3.04651895E-2</v>
      </c>
      <c r="E22">
        <v>-0.81</v>
      </c>
      <c r="F22" s="1">
        <v>0.42</v>
      </c>
      <c r="G22" t="str">
        <f t="shared" si="0"/>
        <v/>
      </c>
      <c r="K22" s="1"/>
      <c r="L22" s="1"/>
      <c r="O22" s="1"/>
    </row>
    <row r="23" spans="1:15" x14ac:dyDescent="0.25">
      <c r="A23" t="s">
        <v>40</v>
      </c>
      <c r="B23">
        <v>-0.2262919984</v>
      </c>
      <c r="C23">
        <v>0.79748520000000001</v>
      </c>
      <c r="D23">
        <v>3.5777913000000001E-2</v>
      </c>
      <c r="E23">
        <v>-6.32</v>
      </c>
      <c r="F23" s="1">
        <v>2.5000000000000002E-10</v>
      </c>
      <c r="G23" t="str">
        <f t="shared" si="0"/>
        <v>***</v>
      </c>
      <c r="K23" s="1"/>
      <c r="L23" s="1"/>
      <c r="O23" s="1"/>
    </row>
    <row r="24" spans="1:15" x14ac:dyDescent="0.25">
      <c r="A24" t="s">
        <v>41</v>
      </c>
      <c r="B24">
        <v>-0.1063225902</v>
      </c>
      <c r="C24">
        <v>0.89913449999999995</v>
      </c>
      <c r="D24">
        <v>2.9437301700000001E-2</v>
      </c>
      <c r="E24" s="1">
        <v>-3.61</v>
      </c>
      <c r="F24" s="1">
        <v>2.9999999999999997E-4</v>
      </c>
      <c r="G24" t="str">
        <f t="shared" si="0"/>
        <v>***</v>
      </c>
      <c r="K24" s="1"/>
      <c r="L24" s="1"/>
      <c r="O24" s="1"/>
    </row>
    <row r="25" spans="1:15" x14ac:dyDescent="0.25">
      <c r="A25" t="s">
        <v>39</v>
      </c>
      <c r="B25">
        <v>-0.119458932</v>
      </c>
      <c r="C25">
        <v>0.88740050000000004</v>
      </c>
      <c r="D25">
        <v>3.3028470099999999E-2</v>
      </c>
      <c r="E25" s="1">
        <v>-3.62</v>
      </c>
      <c r="F25" s="1">
        <v>2.9999999999999997E-4</v>
      </c>
      <c r="G25" t="str">
        <f t="shared" si="0"/>
        <v>***</v>
      </c>
      <c r="K25" s="1"/>
      <c r="L25" s="1"/>
      <c r="O25" s="1"/>
    </row>
    <row r="26" spans="1:15" x14ac:dyDescent="0.25">
      <c r="A26" t="s">
        <v>43</v>
      </c>
      <c r="B26">
        <v>-7.9216692699999994E-2</v>
      </c>
      <c r="C26">
        <v>0.92383970000000004</v>
      </c>
      <c r="D26">
        <v>5.5315013999999996E-3</v>
      </c>
      <c r="E26" s="1">
        <v>-14.32</v>
      </c>
      <c r="F26" s="1">
        <v>0</v>
      </c>
      <c r="G26" t="str">
        <f t="shared" si="0"/>
        <v>***</v>
      </c>
      <c r="K26" s="1"/>
      <c r="L26" s="1"/>
      <c r="O26" s="1"/>
    </row>
    <row r="27" spans="1:15" x14ac:dyDescent="0.25">
      <c r="A27" t="s">
        <v>44</v>
      </c>
      <c r="B27">
        <v>2.2780469500000001E-2</v>
      </c>
      <c r="C27">
        <v>1.0230418999999999</v>
      </c>
      <c r="D27">
        <v>1.7156678700000001E-2</v>
      </c>
      <c r="E27">
        <v>1.33</v>
      </c>
      <c r="F27" s="1">
        <v>0.18</v>
      </c>
      <c r="G27" t="str">
        <f t="shared" si="0"/>
        <v/>
      </c>
      <c r="K27" s="1"/>
      <c r="L27" s="1"/>
      <c r="O27" s="1"/>
    </row>
    <row r="28" spans="1:15" x14ac:dyDescent="0.25">
      <c r="A28" t="s">
        <v>131</v>
      </c>
      <c r="B28">
        <v>0.1737963263</v>
      </c>
      <c r="C28">
        <v>1.1898131999999999</v>
      </c>
      <c r="D28">
        <v>0.18679789429999999</v>
      </c>
      <c r="E28">
        <v>0.93</v>
      </c>
      <c r="F28" s="1">
        <v>0.35</v>
      </c>
      <c r="G28" t="str">
        <f t="shared" si="0"/>
        <v/>
      </c>
      <c r="K28" s="1"/>
      <c r="L28" s="1"/>
      <c r="O28" s="1"/>
    </row>
    <row r="29" spans="1:15" x14ac:dyDescent="0.25">
      <c r="A29" t="s">
        <v>145</v>
      </c>
      <c r="B29">
        <v>-0.255810655</v>
      </c>
      <c r="C29">
        <v>0.77428859999999999</v>
      </c>
      <c r="D29">
        <v>0.20808541389999999</v>
      </c>
      <c r="E29">
        <v>-1.23</v>
      </c>
      <c r="F29" s="1">
        <v>0.22</v>
      </c>
      <c r="G29" t="str">
        <f t="shared" si="0"/>
        <v/>
      </c>
      <c r="K29" s="1"/>
      <c r="L29" s="1"/>
      <c r="O29" s="1"/>
    </row>
    <row r="30" spans="1:15" x14ac:dyDescent="0.25">
      <c r="A30" t="s">
        <v>46</v>
      </c>
      <c r="B30">
        <v>-9.3787516599999995E-2</v>
      </c>
      <c r="C30">
        <v>0.91047619999999996</v>
      </c>
      <c r="D30">
        <v>0.1964843862</v>
      </c>
      <c r="E30">
        <v>-0.48</v>
      </c>
      <c r="F30" s="1">
        <v>0.63</v>
      </c>
      <c r="G30" t="str">
        <f t="shared" si="0"/>
        <v/>
      </c>
      <c r="K30" s="1"/>
      <c r="L30" s="1"/>
      <c r="O30" s="1"/>
    </row>
    <row r="31" spans="1:15" x14ac:dyDescent="0.25">
      <c r="A31" t="s">
        <v>129</v>
      </c>
      <c r="B31">
        <v>-0.2240363856</v>
      </c>
      <c r="C31">
        <v>0.7992861</v>
      </c>
      <c r="D31">
        <v>0.2020081091</v>
      </c>
      <c r="E31">
        <v>-1.1100000000000001</v>
      </c>
      <c r="F31" s="1">
        <v>0.27</v>
      </c>
      <c r="G31" t="str">
        <f t="shared" si="0"/>
        <v/>
      </c>
      <c r="K31" s="1"/>
      <c r="L31" s="1"/>
      <c r="O31" s="1"/>
    </row>
    <row r="32" spans="1:15" x14ac:dyDescent="0.25">
      <c r="A32" t="s">
        <v>130</v>
      </c>
      <c r="B32">
        <v>-0.1045501694</v>
      </c>
      <c r="C32">
        <v>0.90072960000000002</v>
      </c>
      <c r="D32">
        <v>0.1986162128</v>
      </c>
      <c r="E32">
        <v>-0.53</v>
      </c>
      <c r="F32" s="1">
        <v>0.6</v>
      </c>
      <c r="G32" t="str">
        <f t="shared" si="0"/>
        <v/>
      </c>
      <c r="K32" s="1"/>
      <c r="L32" s="1"/>
      <c r="O32" s="1"/>
    </row>
    <row r="33" spans="1:15" x14ac:dyDescent="0.25">
      <c r="A33" t="s">
        <v>45</v>
      </c>
      <c r="B33">
        <v>4.2982949300000003E-2</v>
      </c>
      <c r="C33">
        <v>1.0439201</v>
      </c>
      <c r="D33">
        <v>0.26314714859999999</v>
      </c>
      <c r="E33">
        <v>0.16</v>
      </c>
      <c r="F33" s="1">
        <v>0.87</v>
      </c>
      <c r="G33" t="str">
        <f t="shared" si="0"/>
        <v/>
      </c>
      <c r="K33" s="1"/>
      <c r="L33" s="1"/>
      <c r="O33" s="1"/>
    </row>
    <row r="34" spans="1:15" x14ac:dyDescent="0.25">
      <c r="A34" t="s">
        <v>106</v>
      </c>
      <c r="B34">
        <v>2.22245256E-2</v>
      </c>
      <c r="C34">
        <v>1.0224732999999999</v>
      </c>
      <c r="D34">
        <v>6.2110502599999999E-2</v>
      </c>
      <c r="E34">
        <v>0.36</v>
      </c>
      <c r="F34" s="1">
        <v>0.72</v>
      </c>
      <c r="G34" t="str">
        <f t="shared" si="0"/>
        <v/>
      </c>
      <c r="K34" s="1"/>
      <c r="L34" s="1"/>
      <c r="O34" s="1"/>
    </row>
    <row r="35" spans="1:15" x14ac:dyDescent="0.25">
      <c r="A35" t="s">
        <v>47</v>
      </c>
      <c r="B35">
        <v>0.1484696278</v>
      </c>
      <c r="C35">
        <v>1.1600576</v>
      </c>
      <c r="D35">
        <v>0.17512788269999999</v>
      </c>
      <c r="E35">
        <v>0.85</v>
      </c>
      <c r="F35" s="1">
        <v>0.4</v>
      </c>
      <c r="G35" t="str">
        <f t="shared" si="0"/>
        <v/>
      </c>
      <c r="K35" s="1"/>
      <c r="L35" s="1"/>
      <c r="O35" s="1"/>
    </row>
    <row r="36" spans="1:15" x14ac:dyDescent="0.25">
      <c r="A36" t="s">
        <v>61</v>
      </c>
      <c r="B36">
        <v>0.20465514339999999</v>
      </c>
      <c r="C36">
        <v>1.2271018</v>
      </c>
      <c r="D36">
        <v>0.1527134205</v>
      </c>
      <c r="E36">
        <v>1.34</v>
      </c>
      <c r="F36" s="1">
        <v>0.18</v>
      </c>
      <c r="G36" t="str">
        <f t="shared" si="0"/>
        <v/>
      </c>
      <c r="K36" s="1"/>
      <c r="L36" s="1"/>
      <c r="O36" s="1"/>
    </row>
    <row r="37" spans="1:15" x14ac:dyDescent="0.25">
      <c r="A37" t="s">
        <v>67</v>
      </c>
      <c r="B37">
        <v>0.2209504014</v>
      </c>
      <c r="C37">
        <v>1.2472616000000001</v>
      </c>
      <c r="D37">
        <v>0.15400374280000001</v>
      </c>
      <c r="E37">
        <v>1.43</v>
      </c>
      <c r="F37" s="1">
        <v>0.15</v>
      </c>
      <c r="G37" t="str">
        <f t="shared" si="0"/>
        <v/>
      </c>
      <c r="K37" s="1"/>
      <c r="L37" s="1"/>
      <c r="O37" s="1"/>
    </row>
    <row r="38" spans="1:15" x14ac:dyDescent="0.25">
      <c r="A38" t="s">
        <v>62</v>
      </c>
      <c r="B38">
        <v>0.1106132237</v>
      </c>
      <c r="C38">
        <v>1.1169628</v>
      </c>
      <c r="D38">
        <v>0.14960341669999999</v>
      </c>
      <c r="E38">
        <v>0.74</v>
      </c>
      <c r="F38" s="1">
        <v>0.46</v>
      </c>
      <c r="G38" t="str">
        <f t="shared" si="0"/>
        <v/>
      </c>
      <c r="K38" s="1"/>
      <c r="L38" s="1"/>
      <c r="O38" s="1"/>
    </row>
    <row r="39" spans="1:15" x14ac:dyDescent="0.25">
      <c r="A39" t="s">
        <v>58</v>
      </c>
      <c r="B39">
        <v>0.2124032693</v>
      </c>
      <c r="C39">
        <v>1.2366465</v>
      </c>
      <c r="D39">
        <v>0.15647854520000001</v>
      </c>
      <c r="E39">
        <v>1.36</v>
      </c>
      <c r="F39" s="1">
        <v>0.17</v>
      </c>
      <c r="G39" t="str">
        <f t="shared" si="0"/>
        <v/>
      </c>
      <c r="K39" s="1"/>
      <c r="L39" s="1"/>
      <c r="O39" s="1"/>
    </row>
    <row r="40" spans="1:15" x14ac:dyDescent="0.25">
      <c r="A40" t="s">
        <v>65</v>
      </c>
      <c r="B40">
        <v>0.26808527650000002</v>
      </c>
      <c r="C40">
        <v>1.3074585999999999</v>
      </c>
      <c r="D40">
        <v>0.1725523893</v>
      </c>
      <c r="E40">
        <v>1.55</v>
      </c>
      <c r="F40" s="1">
        <v>0.12</v>
      </c>
      <c r="G40" t="str">
        <f t="shared" si="0"/>
        <v/>
      </c>
      <c r="K40" s="1"/>
      <c r="L40" s="1"/>
      <c r="O40" s="1"/>
    </row>
    <row r="41" spans="1:15" x14ac:dyDescent="0.25">
      <c r="A41" t="s">
        <v>64</v>
      </c>
      <c r="B41">
        <v>0.22556794729999999</v>
      </c>
      <c r="C41">
        <v>1.2530342000000001</v>
      </c>
      <c r="D41">
        <v>0.17684186660000001</v>
      </c>
      <c r="E41">
        <v>1.28</v>
      </c>
      <c r="F41" s="1">
        <v>0.2</v>
      </c>
      <c r="G41" t="str">
        <f t="shared" si="0"/>
        <v/>
      </c>
      <c r="K41" s="1"/>
      <c r="L41" s="1"/>
      <c r="O41" s="1"/>
    </row>
    <row r="42" spans="1:15" x14ac:dyDescent="0.25">
      <c r="A42" t="s">
        <v>54</v>
      </c>
      <c r="B42">
        <v>0.198931738</v>
      </c>
      <c r="C42">
        <v>1.2200987000000001</v>
      </c>
      <c r="D42">
        <v>0.17702328640000001</v>
      </c>
      <c r="E42">
        <v>1.1200000000000001</v>
      </c>
      <c r="F42" s="1">
        <v>0.26</v>
      </c>
      <c r="G42" t="str">
        <f t="shared" si="0"/>
        <v/>
      </c>
      <c r="K42" s="1"/>
      <c r="L42" s="1"/>
      <c r="O42" s="1"/>
    </row>
    <row r="43" spans="1:15" x14ac:dyDescent="0.25">
      <c r="A43" t="s">
        <v>48</v>
      </c>
      <c r="B43">
        <v>0.2647043228</v>
      </c>
      <c r="C43">
        <v>1.3030455999999999</v>
      </c>
      <c r="D43">
        <v>0.20308900769999999</v>
      </c>
      <c r="E43">
        <v>1.3</v>
      </c>
      <c r="F43" s="1">
        <v>0.19</v>
      </c>
      <c r="G43" t="str">
        <f t="shared" si="0"/>
        <v/>
      </c>
      <c r="K43" s="1"/>
      <c r="L43" s="1"/>
      <c r="O43" s="1"/>
    </row>
    <row r="44" spans="1:15" x14ac:dyDescent="0.25">
      <c r="A44" t="s">
        <v>55</v>
      </c>
      <c r="B44">
        <v>3.0023620899999999E-2</v>
      </c>
      <c r="C44">
        <v>1.0304789000000001</v>
      </c>
      <c r="D44">
        <v>0.1875893874</v>
      </c>
      <c r="E44">
        <v>0.16</v>
      </c>
      <c r="F44" s="1">
        <v>0.87</v>
      </c>
      <c r="G44" t="str">
        <f t="shared" si="0"/>
        <v/>
      </c>
      <c r="K44" s="1"/>
      <c r="L44" s="1"/>
      <c r="O44" s="1"/>
    </row>
    <row r="45" spans="1:15" x14ac:dyDescent="0.25">
      <c r="A45" t="s">
        <v>60</v>
      </c>
      <c r="B45">
        <v>0.19692943339999999</v>
      </c>
      <c r="C45">
        <v>1.2176581</v>
      </c>
      <c r="D45">
        <v>0.1637597298</v>
      </c>
      <c r="E45">
        <v>1.2</v>
      </c>
      <c r="F45" s="1">
        <v>0.23</v>
      </c>
      <c r="G45" t="str">
        <f t="shared" si="0"/>
        <v/>
      </c>
      <c r="K45" s="1"/>
      <c r="L45" s="1"/>
      <c r="O45" s="1"/>
    </row>
    <row r="46" spans="1:15" x14ac:dyDescent="0.25">
      <c r="A46" t="s">
        <v>56</v>
      </c>
      <c r="B46">
        <v>0.29797660250000002</v>
      </c>
      <c r="C46">
        <v>1.3471302999999999</v>
      </c>
      <c r="D46">
        <v>0.17710098960000001</v>
      </c>
      <c r="E46">
        <v>1.68</v>
      </c>
      <c r="F46" s="1">
        <v>9.1999999999999998E-2</v>
      </c>
      <c r="G46" t="str">
        <f t="shared" si="0"/>
        <v>^</v>
      </c>
      <c r="K46" s="1"/>
      <c r="L46" s="1"/>
      <c r="O46" s="1"/>
    </row>
    <row r="47" spans="1:15" x14ac:dyDescent="0.25">
      <c r="A47" t="s">
        <v>52</v>
      </c>
      <c r="B47">
        <v>4.5047691999999997E-3</v>
      </c>
      <c r="C47">
        <v>1.0045149</v>
      </c>
      <c r="D47">
        <v>0.2086153238</v>
      </c>
      <c r="E47">
        <v>0.02</v>
      </c>
      <c r="F47" s="1">
        <v>0.98</v>
      </c>
      <c r="G47" t="str">
        <f t="shared" si="0"/>
        <v/>
      </c>
      <c r="K47" s="1"/>
      <c r="L47" s="1"/>
      <c r="O47" s="1"/>
    </row>
    <row r="48" spans="1:15" x14ac:dyDescent="0.25">
      <c r="A48" t="s">
        <v>59</v>
      </c>
      <c r="B48">
        <v>0.21257456429999999</v>
      </c>
      <c r="C48">
        <v>1.2368583</v>
      </c>
      <c r="D48">
        <v>0.1590511956</v>
      </c>
      <c r="E48">
        <v>1.34</v>
      </c>
      <c r="F48" s="1">
        <v>0.18</v>
      </c>
      <c r="G48" t="str">
        <f t="shared" si="0"/>
        <v/>
      </c>
      <c r="K48" s="1"/>
      <c r="L48" s="1"/>
      <c r="O48" s="1"/>
    </row>
    <row r="49" spans="1:15" x14ac:dyDescent="0.25">
      <c r="A49" t="s">
        <v>57</v>
      </c>
      <c r="B49">
        <v>0.1153215917</v>
      </c>
      <c r="C49">
        <v>1.1222342999999999</v>
      </c>
      <c r="D49">
        <v>0.1827826588</v>
      </c>
      <c r="E49">
        <v>0.63</v>
      </c>
      <c r="F49" s="1">
        <v>0.53</v>
      </c>
      <c r="G49" t="str">
        <f t="shared" si="0"/>
        <v/>
      </c>
      <c r="K49" s="1"/>
      <c r="L49" s="1"/>
      <c r="O49" s="1"/>
    </row>
    <row r="50" spans="1:15" x14ac:dyDescent="0.25">
      <c r="A50" t="s">
        <v>53</v>
      </c>
      <c r="B50">
        <v>4.8433058700000003E-2</v>
      </c>
      <c r="C50">
        <v>1.0496251000000001</v>
      </c>
      <c r="D50">
        <v>0.25122358039999998</v>
      </c>
      <c r="E50">
        <v>0.19</v>
      </c>
      <c r="F50" s="1">
        <v>0.85</v>
      </c>
      <c r="G50" t="str">
        <f t="shared" si="0"/>
        <v/>
      </c>
      <c r="K50" s="1"/>
      <c r="L50" s="1"/>
      <c r="O50" s="1"/>
    </row>
    <row r="51" spans="1:15" x14ac:dyDescent="0.25">
      <c r="A51" t="s">
        <v>66</v>
      </c>
      <c r="B51">
        <v>0.20926003209999999</v>
      </c>
      <c r="C51">
        <v>1.2327655</v>
      </c>
      <c r="D51">
        <v>0.16024477619999999</v>
      </c>
      <c r="E51">
        <v>1.31</v>
      </c>
      <c r="F51" s="1">
        <v>0.19</v>
      </c>
      <c r="G51" t="str">
        <f t="shared" si="0"/>
        <v/>
      </c>
      <c r="K51" s="1"/>
      <c r="L51" s="1"/>
      <c r="O51" s="1"/>
    </row>
    <row r="52" spans="1:15" x14ac:dyDescent="0.25">
      <c r="A52" t="s">
        <v>49</v>
      </c>
      <c r="B52">
        <v>4.7415897899999997E-2</v>
      </c>
      <c r="C52">
        <v>1.0485580000000001</v>
      </c>
      <c r="D52">
        <v>0.2159692014</v>
      </c>
      <c r="E52">
        <v>0.22</v>
      </c>
      <c r="F52" s="1">
        <v>0.83</v>
      </c>
      <c r="G52" t="str">
        <f t="shared" si="0"/>
        <v/>
      </c>
      <c r="K52" s="1"/>
      <c r="L52" s="1"/>
      <c r="O52" s="1"/>
    </row>
    <row r="53" spans="1:15" x14ac:dyDescent="0.25">
      <c r="A53" t="s">
        <v>51</v>
      </c>
      <c r="B53">
        <v>-0.1802804237</v>
      </c>
      <c r="C53">
        <v>0.835036</v>
      </c>
      <c r="D53">
        <v>0.28833844130000003</v>
      </c>
      <c r="E53">
        <v>-0.63</v>
      </c>
      <c r="F53" s="1">
        <v>0.53</v>
      </c>
      <c r="G53" t="str">
        <f t="shared" si="0"/>
        <v/>
      </c>
      <c r="K53" s="1"/>
      <c r="L53" s="1"/>
      <c r="O53" s="1"/>
    </row>
    <row r="54" spans="1:15" x14ac:dyDescent="0.25">
      <c r="A54" t="s">
        <v>50</v>
      </c>
      <c r="B54">
        <v>-0.14137303800000001</v>
      </c>
      <c r="C54">
        <v>0.86816539999999998</v>
      </c>
      <c r="D54">
        <v>0.22888948949999999</v>
      </c>
      <c r="E54">
        <v>-0.62</v>
      </c>
      <c r="F54" s="1">
        <v>0.54</v>
      </c>
      <c r="G54" t="str">
        <f t="shared" si="0"/>
        <v/>
      </c>
      <c r="K54" s="1"/>
      <c r="L54" s="1"/>
      <c r="O54" s="1"/>
    </row>
    <row r="55" spans="1:15" x14ac:dyDescent="0.25">
      <c r="A55" t="s">
        <v>63</v>
      </c>
      <c r="B55">
        <v>0.3757376449</v>
      </c>
      <c r="C55">
        <v>1.4560651</v>
      </c>
      <c r="D55">
        <v>0.27766258440000002</v>
      </c>
      <c r="E55">
        <v>1.35</v>
      </c>
      <c r="F55" s="1">
        <v>0.18</v>
      </c>
      <c r="G55" t="str">
        <f t="shared" si="0"/>
        <v/>
      </c>
      <c r="K55" s="1"/>
      <c r="L55" s="1"/>
      <c r="O55" s="1"/>
    </row>
    <row r="56" spans="1:15" x14ac:dyDescent="0.25">
      <c r="A56" t="s">
        <v>75</v>
      </c>
      <c r="B56">
        <v>-0.52322927529999996</v>
      </c>
      <c r="C56">
        <v>0.59260380000000001</v>
      </c>
      <c r="D56">
        <v>0.23224253619999999</v>
      </c>
      <c r="E56">
        <v>-2.25</v>
      </c>
      <c r="F56" s="1">
        <v>2.4E-2</v>
      </c>
      <c r="G56" t="str">
        <f t="shared" si="0"/>
        <v>*</v>
      </c>
      <c r="K56" s="1"/>
      <c r="L56" s="1"/>
      <c r="O56" s="1"/>
    </row>
    <row r="57" spans="1:15" x14ac:dyDescent="0.25">
      <c r="A57" t="s">
        <v>74</v>
      </c>
      <c r="B57">
        <v>-0.59193847229999996</v>
      </c>
      <c r="C57">
        <v>0.55325380000000002</v>
      </c>
      <c r="D57">
        <v>0.2186185226</v>
      </c>
      <c r="E57">
        <v>-2.71</v>
      </c>
      <c r="F57" s="1">
        <v>6.7999999999999996E-3</v>
      </c>
      <c r="G57" t="str">
        <f t="shared" si="0"/>
        <v>**</v>
      </c>
      <c r="K57" s="1"/>
      <c r="L57" s="1"/>
      <c r="O57" s="1"/>
    </row>
    <row r="58" spans="1:15" x14ac:dyDescent="0.25">
      <c r="A58" t="s">
        <v>79</v>
      </c>
      <c r="B58">
        <v>-0.47678743680000002</v>
      </c>
      <c r="C58">
        <v>0.62077450000000001</v>
      </c>
      <c r="D58">
        <v>0.21514107569999999</v>
      </c>
      <c r="E58">
        <v>-2.2200000000000002</v>
      </c>
      <c r="F58" s="1">
        <v>2.7E-2</v>
      </c>
      <c r="G58" t="str">
        <f t="shared" si="0"/>
        <v>*</v>
      </c>
      <c r="K58" s="1"/>
      <c r="L58" s="1"/>
      <c r="O58" s="1"/>
    </row>
    <row r="59" spans="1:15" x14ac:dyDescent="0.25">
      <c r="A59" t="s">
        <v>84</v>
      </c>
      <c r="B59">
        <v>-0.44923009670000003</v>
      </c>
      <c r="C59">
        <v>0.63811929999999994</v>
      </c>
      <c r="D59">
        <v>0.23272724589999999</v>
      </c>
      <c r="E59">
        <v>-1.93</v>
      </c>
      <c r="F59" s="1">
        <v>5.3999999999999999E-2</v>
      </c>
      <c r="G59" t="str">
        <f t="shared" si="0"/>
        <v>^</v>
      </c>
      <c r="K59" s="1"/>
      <c r="L59" s="1"/>
      <c r="O59" s="1"/>
    </row>
    <row r="60" spans="1:15" x14ac:dyDescent="0.25">
      <c r="A60" t="s">
        <v>72</v>
      </c>
      <c r="B60">
        <v>-0.37831323420000001</v>
      </c>
      <c r="C60">
        <v>0.68501590000000001</v>
      </c>
      <c r="D60">
        <v>0.21597619370000001</v>
      </c>
      <c r="E60">
        <v>-1.75</v>
      </c>
      <c r="F60" s="1">
        <v>0.08</v>
      </c>
      <c r="G60" t="str">
        <f t="shared" si="0"/>
        <v>^</v>
      </c>
      <c r="K60" s="1"/>
      <c r="L60" s="1"/>
      <c r="O60" s="1"/>
    </row>
    <row r="61" spans="1:15" x14ac:dyDescent="0.25">
      <c r="A61" t="s">
        <v>78</v>
      </c>
      <c r="B61">
        <v>-0.427394883</v>
      </c>
      <c r="C61">
        <v>0.65220599999999995</v>
      </c>
      <c r="D61">
        <v>0.2136580538</v>
      </c>
      <c r="E61">
        <v>-2</v>
      </c>
      <c r="F61" s="1">
        <v>4.4999999999999998E-2</v>
      </c>
      <c r="G61" t="str">
        <f t="shared" si="0"/>
        <v>*</v>
      </c>
      <c r="K61" s="1"/>
      <c r="L61" s="1"/>
      <c r="O61" s="1"/>
    </row>
    <row r="62" spans="1:15" x14ac:dyDescent="0.25">
      <c r="A62" t="s">
        <v>71</v>
      </c>
      <c r="B62">
        <v>-0.3592303697</v>
      </c>
      <c r="C62">
        <v>0.69821350000000004</v>
      </c>
      <c r="D62">
        <v>0.22720477880000001</v>
      </c>
      <c r="E62">
        <v>-1.58</v>
      </c>
      <c r="F62" s="1">
        <v>0.11</v>
      </c>
      <c r="G62" t="str">
        <f t="shared" si="0"/>
        <v/>
      </c>
      <c r="K62" s="1"/>
      <c r="L62" s="1"/>
      <c r="O62" s="1"/>
    </row>
    <row r="63" spans="1:15" x14ac:dyDescent="0.25">
      <c r="A63" t="s">
        <v>70</v>
      </c>
      <c r="B63">
        <v>-0.39149911900000001</v>
      </c>
      <c r="C63">
        <v>0.67604260000000005</v>
      </c>
      <c r="D63">
        <v>0.23120830040000001</v>
      </c>
      <c r="E63">
        <v>-1.69</v>
      </c>
      <c r="F63" s="1">
        <v>0.09</v>
      </c>
      <c r="G63" t="str">
        <f t="shared" si="0"/>
        <v>^</v>
      </c>
      <c r="K63" s="1"/>
      <c r="L63" s="1"/>
      <c r="O63" s="1"/>
    </row>
    <row r="64" spans="1:15" x14ac:dyDescent="0.25">
      <c r="A64" t="s">
        <v>68</v>
      </c>
      <c r="B64">
        <v>-0.37003781520000001</v>
      </c>
      <c r="C64">
        <v>0.69070819999999999</v>
      </c>
      <c r="D64">
        <v>0.25116575190000001</v>
      </c>
      <c r="E64">
        <v>-1.47</v>
      </c>
      <c r="F64" s="1">
        <v>0.14000000000000001</v>
      </c>
      <c r="G64" t="str">
        <f t="shared" si="0"/>
        <v/>
      </c>
      <c r="K64" s="1"/>
      <c r="L64" s="1"/>
      <c r="O64" s="1"/>
    </row>
    <row r="65" spans="1:15" x14ac:dyDescent="0.25">
      <c r="A65" t="s">
        <v>80</v>
      </c>
      <c r="B65">
        <v>-0.3886180286</v>
      </c>
      <c r="C65">
        <v>0.67799319999999996</v>
      </c>
      <c r="D65">
        <v>0.23272483050000001</v>
      </c>
      <c r="E65">
        <v>-1.67</v>
      </c>
      <c r="F65" s="1">
        <v>9.5000000000000001E-2</v>
      </c>
      <c r="G65" t="str">
        <f t="shared" ref="G65:G72" si="1">IF(F65&lt;0.001,"***",IF(F65&lt;0.01,"**",IF(F65&lt;0.05,"*",IF(F65&lt;0.1,"^",""))))</f>
        <v>^</v>
      </c>
      <c r="K65" s="1"/>
      <c r="L65" s="1"/>
      <c r="O65" s="1"/>
    </row>
    <row r="66" spans="1:15" x14ac:dyDescent="0.25">
      <c r="A66" t="s">
        <v>76</v>
      </c>
      <c r="B66">
        <v>-0.46511967059999998</v>
      </c>
      <c r="C66">
        <v>0.6280599</v>
      </c>
      <c r="D66">
        <v>0.2251310674</v>
      </c>
      <c r="E66">
        <v>-2.0699999999999998</v>
      </c>
      <c r="F66" s="1">
        <v>3.9E-2</v>
      </c>
      <c r="G66" t="str">
        <f t="shared" si="1"/>
        <v>*</v>
      </c>
      <c r="K66" s="1"/>
      <c r="L66" s="1"/>
      <c r="O66" s="1"/>
    </row>
    <row r="67" spans="1:15" x14ac:dyDescent="0.25">
      <c r="A67" t="s">
        <v>82</v>
      </c>
      <c r="B67">
        <v>-0.48014682330000003</v>
      </c>
      <c r="C67">
        <v>0.61869249999999998</v>
      </c>
      <c r="D67">
        <v>0.22655021249999999</v>
      </c>
      <c r="E67">
        <v>-2.12</v>
      </c>
      <c r="F67" s="1">
        <v>3.4000000000000002E-2</v>
      </c>
      <c r="G67" t="str">
        <f t="shared" si="1"/>
        <v>*</v>
      </c>
      <c r="K67" s="1"/>
      <c r="L67" s="1"/>
      <c r="O67" s="1"/>
    </row>
    <row r="68" spans="1:15" x14ac:dyDescent="0.25">
      <c r="A68" t="s">
        <v>81</v>
      </c>
      <c r="B68">
        <v>-0.51624469179999999</v>
      </c>
      <c r="C68">
        <v>0.59675739999999999</v>
      </c>
      <c r="D68">
        <v>0.22255989070000001</v>
      </c>
      <c r="E68">
        <v>-2.3199999999999998</v>
      </c>
      <c r="F68" s="1">
        <v>0.02</v>
      </c>
      <c r="G68" t="str">
        <f t="shared" si="1"/>
        <v>*</v>
      </c>
      <c r="K68" s="1"/>
      <c r="L68" s="1"/>
      <c r="O68" s="1"/>
    </row>
    <row r="69" spans="1:15" x14ac:dyDescent="0.25">
      <c r="A69" t="s">
        <v>77</v>
      </c>
      <c r="B69">
        <v>-0.43767635030000002</v>
      </c>
      <c r="C69">
        <v>0.64553470000000002</v>
      </c>
      <c r="D69">
        <v>0.21980729060000001</v>
      </c>
      <c r="E69">
        <v>-1.99</v>
      </c>
      <c r="F69" s="1">
        <v>4.5999999999999999E-2</v>
      </c>
      <c r="G69" t="str">
        <f t="shared" si="1"/>
        <v>*</v>
      </c>
      <c r="K69" s="1"/>
      <c r="L69" s="1"/>
      <c r="O69" s="1"/>
    </row>
    <row r="70" spans="1:15" x14ac:dyDescent="0.25">
      <c r="A70" t="s">
        <v>69</v>
      </c>
      <c r="B70">
        <v>-0.84014579050000004</v>
      </c>
      <c r="C70">
        <v>0.43164760000000002</v>
      </c>
      <c r="D70">
        <v>0.31121542349999998</v>
      </c>
      <c r="E70">
        <v>-2.7</v>
      </c>
      <c r="F70" s="1">
        <v>6.8999999999999999E-3</v>
      </c>
      <c r="G70" t="str">
        <f t="shared" si="1"/>
        <v>**</v>
      </c>
      <c r="K70" s="1"/>
      <c r="O70" s="1"/>
    </row>
    <row r="71" spans="1:15" x14ac:dyDescent="0.25">
      <c r="A71" t="s">
        <v>73</v>
      </c>
      <c r="B71">
        <v>-0.37094364629999999</v>
      </c>
      <c r="C71">
        <v>0.6900828</v>
      </c>
      <c r="D71">
        <v>0.31287150470000002</v>
      </c>
      <c r="E71">
        <v>-1.19</v>
      </c>
      <c r="F71" s="1">
        <v>0.24</v>
      </c>
      <c r="G71" t="str">
        <f t="shared" si="1"/>
        <v/>
      </c>
      <c r="K71" s="1"/>
      <c r="O71" s="1"/>
    </row>
    <row r="72" spans="1:15" x14ac:dyDescent="0.25">
      <c r="A72" t="s">
        <v>83</v>
      </c>
      <c r="B72">
        <v>-0.42732234660000001</v>
      </c>
      <c r="C72">
        <v>0.65225330000000004</v>
      </c>
      <c r="D72">
        <v>0.42065863999999997</v>
      </c>
      <c r="E72">
        <v>-1.02</v>
      </c>
      <c r="F72" s="1">
        <v>0.31</v>
      </c>
      <c r="G72" t="str">
        <f t="shared" si="1"/>
        <v/>
      </c>
      <c r="K72" s="1"/>
      <c r="O72" s="1"/>
    </row>
    <row r="73" spans="1:15" x14ac:dyDescent="0.25">
      <c r="F73" s="1"/>
      <c r="K73" s="1"/>
      <c r="O73" s="1"/>
    </row>
    <row r="74" spans="1:15" x14ac:dyDescent="0.25">
      <c r="A74" t="s">
        <v>16</v>
      </c>
      <c r="B74" t="s">
        <v>17</v>
      </c>
      <c r="C74" t="s">
        <v>122</v>
      </c>
      <c r="D74" t="s">
        <v>18</v>
      </c>
    </row>
    <row r="75" spans="1:15" x14ac:dyDescent="0.25">
      <c r="A75" t="s">
        <v>19</v>
      </c>
      <c r="B75" t="s">
        <v>20</v>
      </c>
      <c r="C75">
        <v>0.3950999</v>
      </c>
      <c r="D75">
        <v>0.15610389999999999</v>
      </c>
    </row>
    <row r="77" spans="1:15" x14ac:dyDescent="0.25">
      <c r="A77" t="s">
        <v>761</v>
      </c>
      <c r="B77" s="138">
        <v>16689</v>
      </c>
    </row>
    <row r="78" spans="1:15" x14ac:dyDescent="0.25">
      <c r="A78" t="s">
        <v>3</v>
      </c>
      <c r="B78" s="138">
        <v>288353.2</v>
      </c>
    </row>
    <row r="79" spans="1:15" x14ac:dyDescent="0.25">
      <c r="A79" t="s">
        <v>4</v>
      </c>
      <c r="B79" s="138">
        <v>299980.2</v>
      </c>
    </row>
    <row r="80" spans="1:15" x14ac:dyDescent="0.25">
      <c r="A80" t="s">
        <v>763</v>
      </c>
      <c r="B80" s="138">
        <v>-142671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3"/>
  <sheetViews>
    <sheetView topLeftCell="A54" workbookViewId="0">
      <selection activeCell="B77" sqref="B77:F79"/>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8" t="s">
        <v>510</v>
      </c>
      <c r="C1" s="98"/>
      <c r="D1" s="98"/>
      <c r="E1" s="98"/>
      <c r="F1" s="98"/>
    </row>
    <row r="2" spans="2:8" ht="18.75" x14ac:dyDescent="0.3">
      <c r="B2" s="99" t="s">
        <v>753</v>
      </c>
      <c r="C2" s="99"/>
      <c r="D2" s="99"/>
      <c r="E2" s="99"/>
      <c r="F2" s="99"/>
    </row>
    <row r="3" spans="2:8" ht="15.75" thickBot="1" x14ac:dyDescent="0.3">
      <c r="B3" s="27"/>
      <c r="C3" s="74" t="s">
        <v>114</v>
      </c>
      <c r="D3" s="74" t="s">
        <v>115</v>
      </c>
      <c r="E3" s="74" t="s">
        <v>116</v>
      </c>
      <c r="F3" s="74" t="s">
        <v>117</v>
      </c>
    </row>
    <row r="4" spans="2:8" x14ac:dyDescent="0.25">
      <c r="B4" s="107" t="s">
        <v>123</v>
      </c>
      <c r="C4" s="28" t="str">
        <f>_xlfn.CONCAT(FIXED(VLOOKUP($H4,'mod2'!A:G,2,0),4)," ",VLOOKUP($H4,'mod2'!A:G,7,0))</f>
        <v xml:space="preserve">-0.0558 </v>
      </c>
      <c r="D4" s="28" t="str">
        <f>_xlfn.CONCAT(FIXED(VLOOKUP($H4,'mod2.fr'!$A:H,2,0),4)," ",VLOOKUP($H4,'mod2.fr'!$A:H,7,0))</f>
        <v xml:space="preserve">-0.0654 </v>
      </c>
      <c r="E4" s="28" t="str">
        <f>_xlfn.CONCAT(FIXED(VLOOKUP($H4,'mod3.fr'!$A:G,2,0),4)," ",VLOOKUP($H4,'mod3.fr'!$A:G,7,0))</f>
        <v xml:space="preserve">-0.0645 </v>
      </c>
      <c r="F4" s="28" t="str">
        <f>_xlfn.CONCAT(FIXED(VLOOKUP($H4,'mod4.fr'!$A:H,2,0),4)," ",VLOOKUP($H4,'mod4.fr'!$A:H,7,0))</f>
        <v xml:space="preserve">-0.0661 </v>
      </c>
      <c r="H4" s="11" t="s">
        <v>120</v>
      </c>
    </row>
    <row r="5" spans="2:8" x14ac:dyDescent="0.25">
      <c r="B5" s="108" t="s">
        <v>1</v>
      </c>
      <c r="C5" s="29" t="str">
        <f>_xlfn.CONCAT("(",FIXED(VLOOKUP($H4,'mod2'!A:G,4,0),4),")")</f>
        <v>(0.0514)</v>
      </c>
      <c r="D5" s="29" t="str">
        <f>_xlfn.CONCAT("(",FIXED(VLOOKUP($H4,'mod2.fr'!$A:H,4,0),4),")")</f>
        <v>(0.0610)</v>
      </c>
      <c r="E5" s="29" t="str">
        <f>_xlfn.CONCAT("(",FIXED(VLOOKUP($H4,'mod3.fr'!$A:G,4,0),4),")")</f>
        <v>(0.0608)</v>
      </c>
      <c r="F5" s="29" t="str">
        <f>_xlfn.CONCAT("(",FIXED(VLOOKUP($H4,'mod4.fr'!$A:H,4,0),4),")")</f>
        <v>(0.0608)</v>
      </c>
    </row>
    <row r="6" spans="2:8" x14ac:dyDescent="0.25">
      <c r="B6" s="107" t="s">
        <v>0</v>
      </c>
      <c r="C6" s="28" t="str">
        <f>_xlfn.CONCAT(FIXED(VLOOKUP($H6,'mod2'!A:G,2,0),4)," ",VLOOKUP($H6,'mod2'!A:G,7,0))</f>
        <v xml:space="preserve">-0.0243 </v>
      </c>
      <c r="D6" s="28" t="str">
        <f>_xlfn.CONCAT(FIXED(VLOOKUP($H6,'mod2.fr'!$A:H,2,0),4)," ",VLOOKUP($H6,'mod2.fr'!$A:H,7,0))</f>
        <v xml:space="preserve">-0.0176 </v>
      </c>
      <c r="E6" s="28" t="str">
        <f>_xlfn.CONCAT(FIXED(VLOOKUP($H6,'mod3.fr'!$A:G,2,0),4)," ",VLOOKUP($H6,'mod3.fr'!$A:G,7,0))</f>
        <v xml:space="preserve">-0.0150 </v>
      </c>
      <c r="F6" s="28" t="str">
        <f>_xlfn.CONCAT(FIXED(VLOOKUP($H6,'mod4.fr'!$A:H,2,0),4)," ",VLOOKUP($H6,'mod4.fr'!$A:H,7,0))</f>
        <v xml:space="preserve">-0.0143 </v>
      </c>
      <c r="H6" s="11" t="s">
        <v>10</v>
      </c>
    </row>
    <row r="7" spans="2:8" x14ac:dyDescent="0.25">
      <c r="B7" s="108" t="s">
        <v>1</v>
      </c>
      <c r="C7" s="29" t="str">
        <f>_xlfn.CONCAT("(",FIXED(VLOOKUP($H6,'mod2'!A:G,4,0),4),")")</f>
        <v>(0.0190)</v>
      </c>
      <c r="D7" s="29" t="str">
        <f>_xlfn.CONCAT("(",FIXED(VLOOKUP($H6,'mod2.fr'!$A:H,4,0),4),")")</f>
        <v>(0.0227)</v>
      </c>
      <c r="E7" s="29" t="str">
        <f>_xlfn.CONCAT("(",FIXED(VLOOKUP($H6,'mod3.fr'!$A:G,4,0),4),")")</f>
        <v>(0.0226)</v>
      </c>
      <c r="F7" s="29" t="str">
        <f>_xlfn.CONCAT("(",FIXED(VLOOKUP($H6,'mod4.fr'!$A:H,4,0),4),")")</f>
        <v>(0.0226)</v>
      </c>
    </row>
    <row r="8" spans="2:8" x14ac:dyDescent="0.25">
      <c r="B8" s="107" t="s">
        <v>2</v>
      </c>
      <c r="C8" s="28" t="str">
        <f>_xlfn.CONCAT(FIXED(VLOOKUP($H8,'mod2'!A:G,2,0),4)," ",VLOOKUP($H8,'mod2'!A:G,7,0))</f>
        <v>-0.0756 ***</v>
      </c>
      <c r="D8" s="28" t="str">
        <f>_xlfn.CONCAT(FIXED(VLOOKUP($H8,'mod2.fr'!$A:H,2,0),4)," ",VLOOKUP($H8,'mod2.fr'!$A:H,7,0))</f>
        <v>-0.0785 **</v>
      </c>
      <c r="E8" s="28" t="str">
        <f>_xlfn.CONCAT(FIXED(VLOOKUP($H8,'mod3.fr'!$A:G,2,0),4)," ",VLOOKUP($H8,'mod3.fr'!$A:G,7,0))</f>
        <v>-0.0677 **</v>
      </c>
      <c r="F8" s="28" t="str">
        <f>_xlfn.CONCAT(FIXED(VLOOKUP($H8,'mod4.fr'!$A:H,2,0),4)," ",VLOOKUP($H8,'mod4.fr'!$A:H,7,0))</f>
        <v>-0.0668 **</v>
      </c>
      <c r="H8" s="11" t="s">
        <v>12</v>
      </c>
    </row>
    <row r="9" spans="2:8" x14ac:dyDescent="0.25">
      <c r="B9" s="108" t="s">
        <v>1</v>
      </c>
      <c r="C9" s="29" t="str">
        <f>_xlfn.CONCAT("(",FIXED(VLOOKUP($H8,'mod2'!A:G,4,0),4),")")</f>
        <v>(0.0201)</v>
      </c>
      <c r="D9" s="29" t="str">
        <f>_xlfn.CONCAT("(",FIXED(VLOOKUP($H8,'mod2.fr'!$A:H,4,0),4),")")</f>
        <v>(0.0257)</v>
      </c>
      <c r="E9" s="29" t="str">
        <f>_xlfn.CONCAT("(",FIXED(VLOOKUP($H8,'mod3.fr'!$A:G,4,0),4),")")</f>
        <v>(0.0256)</v>
      </c>
      <c r="F9" s="29" t="str">
        <f>_xlfn.CONCAT("(",FIXED(VLOOKUP($H8,'mod4.fr'!$A:H,4,0),4),")")</f>
        <v>(0.0256)</v>
      </c>
    </row>
    <row r="10" spans="2:8" x14ac:dyDescent="0.25">
      <c r="B10" s="107" t="s">
        <v>89</v>
      </c>
      <c r="C10" s="28" t="str">
        <f>_xlfn.CONCAT(FIXED(VLOOKUP($H10,'mod2'!A:G,2,0),4)," ",VLOOKUP($H10,'mod2'!A:G,7,0))</f>
        <v>0.0533 **</v>
      </c>
      <c r="D10" s="28" t="str">
        <f>_xlfn.CONCAT(FIXED(VLOOKUP($H10,'mod2.fr'!$A:H,2,0),4)," ",VLOOKUP($H10,'mod2.fr'!$A:H,7,0))</f>
        <v>0.0791 ***</v>
      </c>
      <c r="E10" s="28" t="str">
        <f>_xlfn.CONCAT(FIXED(VLOOKUP($H10,'mod3.fr'!$A:G,2,0),4)," ",VLOOKUP($H10,'mod3.fr'!$A:G,7,0))</f>
        <v>0.0602 **</v>
      </c>
      <c r="F10" s="28" t="str">
        <f>_xlfn.CONCAT(FIXED(VLOOKUP($H10,'mod4.fr'!$A:H,2,0),4)," ",VLOOKUP($H10,'mod4.fr'!$A:H,7,0))</f>
        <v>0.0684 **</v>
      </c>
      <c r="H10" s="11" t="s">
        <v>124</v>
      </c>
    </row>
    <row r="11" spans="2:8" x14ac:dyDescent="0.25">
      <c r="B11" s="108"/>
      <c r="C11" s="29" t="str">
        <f>_xlfn.CONCAT("(",FIXED(VLOOKUP($H10,'mod2'!A:G,4,0),4),")")</f>
        <v>(0.0165)</v>
      </c>
      <c r="D11" s="29" t="str">
        <f>_xlfn.CONCAT("(",FIXED(VLOOKUP($H10,'mod2.fr'!$A:H,4,0),4),")")</f>
        <v>(0.0219)</v>
      </c>
      <c r="E11" s="29" t="str">
        <f>_xlfn.CONCAT("(",FIXED(VLOOKUP($H10,'mod3.fr'!$A:G,4,0),4),")")</f>
        <v>(0.0218)</v>
      </c>
      <c r="F11" s="29" t="str">
        <f>_xlfn.CONCAT("(",FIXED(VLOOKUP($H10,'mod4.fr'!$A:H,4,0),4),")")</f>
        <v>(0.0224)</v>
      </c>
    </row>
    <row r="12" spans="2:8" x14ac:dyDescent="0.25">
      <c r="B12" s="107" t="s">
        <v>31</v>
      </c>
      <c r="C12" s="28" t="str">
        <f>_xlfn.CONCAT(FIXED(VLOOKUP($H12,'mod2'!A:G,2,0),4)," ",VLOOKUP($H12,'mod2'!A:G,7,0))</f>
        <v>-0.0653 ***</v>
      </c>
      <c r="D12" s="28" t="str">
        <f>_xlfn.CONCAT(FIXED(VLOOKUP($H12,'mod2.fr'!$A:H,2,0),4)," ",VLOOKUP($H12,'mod2.fr'!$A:H,7,0))</f>
        <v>-0.0625 ***</v>
      </c>
      <c r="E12" s="28" t="str">
        <f>_xlfn.CONCAT(FIXED(VLOOKUP($H12,'mod3.fr'!$A:G,2,0),4)," ",VLOOKUP($H12,'mod3.fr'!$A:G,7,0))</f>
        <v>-0.0509 ***</v>
      </c>
      <c r="F12" s="28" t="str">
        <f>_xlfn.CONCAT(FIXED(VLOOKUP($H12,'mod4.fr'!$A:H,2,0),4)," ",VLOOKUP($H12,'mod4.fr'!$A:H,7,0))</f>
        <v>-0.0514 ***</v>
      </c>
      <c r="H12" s="11" t="s">
        <v>31</v>
      </c>
    </row>
    <row r="13" spans="2:8" x14ac:dyDescent="0.25">
      <c r="B13" s="108"/>
      <c r="C13" s="29" t="str">
        <f>_xlfn.CONCAT("(",FIXED(VLOOKUP($H12,'mod2'!A:G,4,0),4),")")</f>
        <v>(0.0041)</v>
      </c>
      <c r="D13" s="29" t="str">
        <f>_xlfn.CONCAT("(",FIXED(VLOOKUP($H12,'mod2.fr'!$A:H,4,0),4),")")</f>
        <v>(0.0047)</v>
      </c>
      <c r="E13" s="29" t="str">
        <f>_xlfn.CONCAT("(",FIXED(VLOOKUP($H12,'mod3.fr'!$A:G,4,0),4),")")</f>
        <v>(0.0047)</v>
      </c>
      <c r="F13" s="29" t="str">
        <f>_xlfn.CONCAT("(",FIXED(VLOOKUP($H12,'mod4.fr'!$A:H,4,0),4),")")</f>
        <v>(0.0047)</v>
      </c>
    </row>
    <row r="14" spans="2:8" x14ac:dyDescent="0.25">
      <c r="B14" s="107" t="s">
        <v>509</v>
      </c>
      <c r="C14" s="28" t="str">
        <f>_xlfn.CONCAT(FIXED(VLOOKUP($H14,'mod2'!A:G,2,0),4)," ",VLOOKUP($H14,'mod2'!A:G,7,0))</f>
        <v>-0.0911 ***</v>
      </c>
      <c r="D14" s="28" t="str">
        <f>_xlfn.CONCAT(FIXED(VLOOKUP($H14,'mod2.fr'!$A:H,2,0),4)," ",VLOOKUP($H14,'mod2.fr'!$A:H,7,0))</f>
        <v>-0.1089 ***</v>
      </c>
      <c r="E14" s="28" t="str">
        <f>_xlfn.CONCAT(FIXED(VLOOKUP($H14,'mod3.fr'!$A:G,2,0),4)," ",VLOOKUP($H14,'mod3.fr'!$A:G,7,0))</f>
        <v>-0.0771 **</v>
      </c>
      <c r="F14" s="28" t="str">
        <f>_xlfn.CONCAT(FIXED(VLOOKUP($H14,'mod4.fr'!$A:H,2,0),4)," ",VLOOKUP($H14,'mod4.fr'!$A:H,7,0))</f>
        <v>-0.0777 **</v>
      </c>
      <c r="H14" s="11" t="s">
        <v>173</v>
      </c>
    </row>
    <row r="15" spans="2:8" x14ac:dyDescent="0.25">
      <c r="B15" s="108"/>
      <c r="C15" s="29" t="str">
        <f>_xlfn.CONCAT("(",FIXED(VLOOKUP($H14,'mod2'!A:G,4,0),4),")")</f>
        <v>(0.0262)</v>
      </c>
      <c r="D15" s="29" t="str">
        <f>_xlfn.CONCAT("(",FIXED(VLOOKUP($H14,'mod2.fr'!$A:H,4,0),4),")")</f>
        <v>(0.0284)</v>
      </c>
      <c r="E15" s="29" t="str">
        <f>_xlfn.CONCAT("(",FIXED(VLOOKUP($H14,'mod3.fr'!$A:G,4,0),4),")")</f>
        <v>(0.0280)</v>
      </c>
      <c r="F15" s="29" t="str">
        <f>_xlfn.CONCAT("(",FIXED(VLOOKUP($H14,'mod4.fr'!$A:H,4,0),4),")")</f>
        <v>(0.0281)</v>
      </c>
    </row>
    <row r="16" spans="2:8" x14ac:dyDescent="0.25">
      <c r="B16" s="107" t="s">
        <v>90</v>
      </c>
      <c r="C16" s="28" t="str">
        <f>_xlfn.CONCAT(FIXED(VLOOKUP($H16,'mod2'!A:G,2,0),4)," ",VLOOKUP($H16,'mod2'!A:G,7,0))</f>
        <v>-0.1350 ***</v>
      </c>
      <c r="D16" s="28" t="str">
        <f>_xlfn.CONCAT(FIXED(VLOOKUP($H16,'mod2.fr'!$A:H,2,0),4)," ",VLOOKUP($H16,'mod2.fr'!$A:H,7,0))</f>
        <v>-0.1789 ***</v>
      </c>
      <c r="E16" s="28" t="str">
        <f>_xlfn.CONCAT(FIXED(VLOOKUP($H16,'mod3.fr'!$A:G,2,0),4)," ",VLOOKUP($H16,'mod3.fr'!$A:G,7,0))</f>
        <v>-0.1847 ***</v>
      </c>
      <c r="F16" s="28" t="str">
        <f>_xlfn.CONCAT(FIXED(VLOOKUP($H16,'mod4.fr'!$A:H,2,0),4)," ",VLOOKUP($H16,'mod4.fr'!$A:H,7,0))</f>
        <v>-0.1781 ***</v>
      </c>
      <c r="H16" s="11" t="s">
        <v>23</v>
      </c>
    </row>
    <row r="17" spans="2:8" x14ac:dyDescent="0.25">
      <c r="B17" s="108"/>
      <c r="C17" s="29" t="str">
        <f>_xlfn.CONCAT("(",FIXED(VLOOKUP($H16,'mod2'!A:G,4,0),4),")")</f>
        <v>(0.0206)</v>
      </c>
      <c r="D17" s="29" t="str">
        <f>_xlfn.CONCAT("(",FIXED(VLOOKUP($H16,'mod2.fr'!$A:H,4,0),4),")")</f>
        <v>(0.0279)</v>
      </c>
      <c r="E17" s="29" t="str">
        <f>_xlfn.CONCAT("(",FIXED(VLOOKUP($H16,'mod3.fr'!$A:G,4,0),4),")")</f>
        <v>(0.0277)</v>
      </c>
      <c r="F17" s="29" t="str">
        <f>_xlfn.CONCAT("(",FIXED(VLOOKUP($H16,'mod4.fr'!$A:H,4,0),4),")")</f>
        <v>(0.0278)</v>
      </c>
    </row>
    <row r="18" spans="2:8" x14ac:dyDescent="0.25">
      <c r="B18" s="107" t="s">
        <v>91</v>
      </c>
      <c r="C18" s="28" t="str">
        <f>_xlfn.CONCAT(FIXED(VLOOKUP($H18,'mod2'!A:G,2,0),4)," ",VLOOKUP($H18,'mod2'!A:G,7,0))</f>
        <v xml:space="preserve">-0.0125 </v>
      </c>
      <c r="D18" s="28" t="str">
        <f>_xlfn.CONCAT(FIXED(VLOOKUP($H18,'mod2.fr'!$A:H,2,0),4)," ",VLOOKUP($H18,'mod2.fr'!$A:H,7,0))</f>
        <v xml:space="preserve">-0.0182 </v>
      </c>
      <c r="E18" s="28" t="str">
        <f>_xlfn.CONCAT(FIXED(VLOOKUP($H18,'mod3.fr'!$A:G,2,0),4)," ",VLOOKUP($H18,'mod3.fr'!$A:G,7,0))</f>
        <v xml:space="preserve">-0.0250 </v>
      </c>
      <c r="F18" s="28" t="str">
        <f>_xlfn.CONCAT(FIXED(VLOOKUP($H18,'mod4.fr'!$A:H,2,0),4)," ",VLOOKUP($H18,'mod4.fr'!$A:H,7,0))</f>
        <v xml:space="preserve">-0.0217 </v>
      </c>
      <c r="H18" s="11" t="s">
        <v>24</v>
      </c>
    </row>
    <row r="19" spans="2:8" x14ac:dyDescent="0.25">
      <c r="B19" s="108"/>
      <c r="C19" s="29" t="str">
        <f>_xlfn.CONCAT("(",FIXED(VLOOKUP($H18,'mod2'!A:G,4,0),4),")")</f>
        <v>(0.0230)</v>
      </c>
      <c r="D19" s="29" t="str">
        <f>_xlfn.CONCAT("(",FIXED(VLOOKUP($H18,'mod2.fr'!$A:H,4,0),4),")")</f>
        <v>(0.0306)</v>
      </c>
      <c r="E19" s="29" t="str">
        <f>_xlfn.CONCAT("(",FIXED(VLOOKUP($H18,'mod3.fr'!$A:G,4,0),4),")")</f>
        <v>(0.0304)</v>
      </c>
      <c r="F19" s="29" t="str">
        <f>_xlfn.CONCAT("(",FIXED(VLOOKUP($H18,'mod4.fr'!$A:H,4,0),4),")")</f>
        <v>(0.0304)</v>
      </c>
    </row>
    <row r="20" spans="2:8" x14ac:dyDescent="0.25">
      <c r="B20" s="107" t="s">
        <v>92</v>
      </c>
      <c r="C20" s="28" t="str">
        <f>_xlfn.CONCAT(FIXED(VLOOKUP($H20,'mod2'!A:G,2,0),4)," ",VLOOKUP($H20,'mod2'!A:G,7,0))</f>
        <v xml:space="preserve">0.0264 </v>
      </c>
      <c r="D20" s="28" t="str">
        <f>_xlfn.CONCAT(FIXED(VLOOKUP($H20,'mod2.fr'!$A:H,2,0),4)," ",VLOOKUP($H20,'mod2.fr'!$A:H,7,0))</f>
        <v xml:space="preserve">0.0146 </v>
      </c>
      <c r="E20" s="28" t="str">
        <f>_xlfn.CONCAT(FIXED(VLOOKUP($H20,'mod3.fr'!$A:G,2,0),4)," ",VLOOKUP($H20,'mod3.fr'!$A:G,7,0))</f>
        <v xml:space="preserve">0.0182 </v>
      </c>
      <c r="F20" s="28" t="str">
        <f>_xlfn.CONCAT(FIXED(VLOOKUP($H20,'mod4.fr'!$A:H,2,0),4)," ",VLOOKUP($H20,'mod4.fr'!$A:H,7,0))</f>
        <v xml:space="preserve">0.0177 </v>
      </c>
      <c r="H20" s="11" t="s">
        <v>25</v>
      </c>
    </row>
    <row r="21" spans="2:8" x14ac:dyDescent="0.25">
      <c r="B21" s="108"/>
      <c r="C21" s="29" t="str">
        <f>_xlfn.CONCAT("(",FIXED(VLOOKUP($H20,'mod2'!A:G,4,0),4),")")</f>
        <v>(0.0248)</v>
      </c>
      <c r="D21" s="29" t="str">
        <f>_xlfn.CONCAT("(",FIXED(VLOOKUP($H20,'mod2.fr'!$A:H,4,0),4),")")</f>
        <v>(0.0296)</v>
      </c>
      <c r="E21" s="29" t="str">
        <f>_xlfn.CONCAT("(",FIXED(VLOOKUP($H20,'mod3.fr'!$A:G,4,0),4),")")</f>
        <v>(0.0295)</v>
      </c>
      <c r="F21" s="29" t="str">
        <f>_xlfn.CONCAT("(",FIXED(VLOOKUP($H20,'mod4.fr'!$A:H,4,0),4),")")</f>
        <v>(0.0296)</v>
      </c>
    </row>
    <row r="22" spans="2:8" x14ac:dyDescent="0.25">
      <c r="B22" s="107" t="s">
        <v>93</v>
      </c>
      <c r="C22" s="28" t="str">
        <f>_xlfn.CONCAT(FIXED(VLOOKUP($H22,'mod2'!A:G,2,0),4)," ",VLOOKUP($H22,'mod2'!A:G,7,0))</f>
        <v xml:space="preserve">-0.0527 </v>
      </c>
      <c r="D22" s="28" t="str">
        <f>_xlfn.CONCAT(FIXED(VLOOKUP($H22,'mod2.fr'!$A:H,2,0),4)," ",VLOOKUP($H22,'mod2.fr'!$A:H,7,0))</f>
        <v xml:space="preserve">-0.0696 </v>
      </c>
      <c r="E22" s="28" t="str">
        <f>_xlfn.CONCAT(FIXED(VLOOKUP($H22,'mod3.fr'!$A:G,2,0),4)," ",VLOOKUP($H22,'mod3.fr'!$A:G,7,0))</f>
        <v xml:space="preserve">-0.0455 </v>
      </c>
      <c r="F22" s="28" t="str">
        <f>_xlfn.CONCAT(FIXED(VLOOKUP($H22,'mod4.fr'!$A:H,2,0),4)," ",VLOOKUP($H22,'mod4.fr'!$A:H,7,0))</f>
        <v xml:space="preserve">-0.0379 </v>
      </c>
      <c r="H22" s="11" t="s">
        <v>26</v>
      </c>
    </row>
    <row r="23" spans="2:8" x14ac:dyDescent="0.25">
      <c r="B23" s="108"/>
      <c r="C23" s="29" t="str">
        <f>_xlfn.CONCAT("(",FIXED(VLOOKUP($H22,'mod2'!A:G,4,0),4),")")</f>
        <v>(0.0406)</v>
      </c>
      <c r="D23" s="29" t="str">
        <f>_xlfn.CONCAT("(",FIXED(VLOOKUP($H22,'mod2.fr'!$A:H,4,0),4),")")</f>
        <v>(0.0492)</v>
      </c>
      <c r="E23" s="29" t="str">
        <f>_xlfn.CONCAT("(",FIXED(VLOOKUP($H22,'mod3.fr'!$A:G,4,0),4),")")</f>
        <v>(0.0491)</v>
      </c>
      <c r="F23" s="29" t="str">
        <f>_xlfn.CONCAT("(",FIXED(VLOOKUP($H22,'mod4.fr'!$A:H,4,0),4),")")</f>
        <v>(0.0492)</v>
      </c>
    </row>
    <row r="24" spans="2:8" x14ac:dyDescent="0.25">
      <c r="B24" s="107" t="s">
        <v>32</v>
      </c>
      <c r="C24" s="28" t="str">
        <f>_xlfn.CONCAT(FIXED(VLOOKUP($H24,'mod2'!A:G,2,0),4)," ",VLOOKUP($H24,'mod2'!A:G,7,0))</f>
        <v xml:space="preserve">0.0132 </v>
      </c>
      <c r="D24" s="28" t="str">
        <f>_xlfn.CONCAT(FIXED(VLOOKUP($H24,'mod2.fr'!$A:H,2,0),4)," ",VLOOKUP($H24,'mod2.fr'!$A:H,7,0))</f>
        <v xml:space="preserve">0.0199 </v>
      </c>
      <c r="E24" s="28" t="str">
        <f>_xlfn.CONCAT(FIXED(VLOOKUP($H24,'mod3.fr'!$A:G,2,0),4)," ",VLOOKUP($H24,'mod3.fr'!$A:G,7,0))</f>
        <v>0.0255 ^</v>
      </c>
      <c r="F24" s="28" t="str">
        <f>_xlfn.CONCAT(FIXED(VLOOKUP($H24,'mod4.fr'!$A:H,2,0),4)," ",VLOOKUP($H24,'mod4.fr'!$A:H,7,0))</f>
        <v>0.0237 ^</v>
      </c>
      <c r="H24" s="11" t="s">
        <v>32</v>
      </c>
    </row>
    <row r="25" spans="2:8" x14ac:dyDescent="0.25">
      <c r="B25" s="108"/>
      <c r="C25" s="29" t="str">
        <f>_xlfn.CONCAT("(",FIXED(VLOOKUP($H24,'mod2'!A:G,4,0),4),")")</f>
        <v>(0.0123)</v>
      </c>
      <c r="D25" s="29" t="str">
        <f>_xlfn.CONCAT("(",FIXED(VLOOKUP($H24,'mod2.fr'!$A:H,4,0),4),")")</f>
        <v>(0.0142)</v>
      </c>
      <c r="E25" s="29" t="str">
        <f>_xlfn.CONCAT("(",FIXED(VLOOKUP($H24,'mod3.fr'!$A:G,4,0),4),")")</f>
        <v>(0.0142)</v>
      </c>
      <c r="F25" s="29" t="str">
        <f>_xlfn.CONCAT("(",FIXED(VLOOKUP($H24,'mod4.fr'!$A:H,4,0),4),")")</f>
        <v>(0.0142)</v>
      </c>
    </row>
    <row r="26" spans="2:8" x14ac:dyDescent="0.25">
      <c r="B26" s="107" t="s">
        <v>94</v>
      </c>
      <c r="C26" s="28" t="str">
        <f>_xlfn.CONCAT(FIXED(VLOOKUP($H26,'mod2'!A:G,2,0),4)," ",VLOOKUP($H26,'mod2'!A:G,7,0))</f>
        <v>0.0137 ***</v>
      </c>
      <c r="D26" s="28" t="str">
        <f>_xlfn.CONCAT(FIXED(VLOOKUP($H26,'mod2.fr'!$A:H,2,0),4)," ",VLOOKUP($H26,'mod2.fr'!$A:H,7,0))</f>
        <v>0.0169 ***</v>
      </c>
      <c r="E26" s="28" t="str">
        <f>_xlfn.CONCAT(FIXED(VLOOKUP($H26,'mod3.fr'!$A:G,2,0),4)," ",VLOOKUP($H26,'mod3.fr'!$A:G,7,0))</f>
        <v>0.0188 ***</v>
      </c>
      <c r="F26" s="28" t="str">
        <f>_xlfn.CONCAT(FIXED(VLOOKUP($H26,'mod4.fr'!$A:H,2,0),4)," ",VLOOKUP($H26,'mod4.fr'!$A:H,7,0))</f>
        <v>0.0191 ***</v>
      </c>
      <c r="H26" s="11" t="s">
        <v>33</v>
      </c>
    </row>
    <row r="27" spans="2:8" x14ac:dyDescent="0.25">
      <c r="B27" s="108"/>
      <c r="C27" s="29" t="str">
        <f>_xlfn.CONCAT("(",FIXED(VLOOKUP($H26,'mod2'!A:G,4,0),4),")")</f>
        <v>(0.0033)</v>
      </c>
      <c r="D27" s="29" t="str">
        <f>_xlfn.CONCAT("(",FIXED(VLOOKUP($H26,'mod2.fr'!$A:H,4,0),4),")")</f>
        <v>(0.0037)</v>
      </c>
      <c r="E27" s="29" t="str">
        <f>_xlfn.CONCAT("(",FIXED(VLOOKUP($H26,'mod3.fr'!$A:G,4,0),4),")")</f>
        <v>(0.0037)</v>
      </c>
      <c r="F27" s="29" t="str">
        <f>_xlfn.CONCAT("(",FIXED(VLOOKUP($H26,'mod4.fr'!$A:H,4,0),4),")")</f>
        <v>(0.0037)</v>
      </c>
    </row>
    <row r="28" spans="2:8" x14ac:dyDescent="0.25">
      <c r="B28" s="107" t="s">
        <v>125</v>
      </c>
      <c r="C28" s="28" t="str">
        <f>_xlfn.CONCAT(FIXED(VLOOKUP($H28,'mod2'!A:G,2,0),4)," ",VLOOKUP($H28,'mod2'!A:G,7,0))</f>
        <v xml:space="preserve">-0.0051 </v>
      </c>
      <c r="D28" s="28" t="str">
        <f>_xlfn.CONCAT(FIXED(VLOOKUP($H28,'mod2.fr'!$A:H,2,0),4)," ",VLOOKUP($H28,'mod2.fr'!$A:H,7,0))</f>
        <v xml:space="preserve">-0.0078 </v>
      </c>
      <c r="E28" s="28" t="str">
        <f>_xlfn.CONCAT(FIXED(VLOOKUP($H28,'mod3.fr'!$A:G,2,0),4)," ",VLOOKUP($H28,'mod3.fr'!$A:G,7,0))</f>
        <v xml:space="preserve">-0.0093 </v>
      </c>
      <c r="F28" s="28" t="str">
        <f>_xlfn.CONCAT(FIXED(VLOOKUP($H28,'mod4.fr'!$A:H,2,0),4)," ",VLOOKUP($H28,'mod4.fr'!$A:H,7,0))</f>
        <v xml:space="preserve">-0.0097 </v>
      </c>
      <c r="H28" s="11" t="s">
        <v>118</v>
      </c>
    </row>
    <row r="29" spans="2:8" x14ac:dyDescent="0.25">
      <c r="B29" s="108"/>
      <c r="C29" s="29" t="str">
        <f>_xlfn.CONCAT("(",FIXED(VLOOKUP($H28,'mod2'!A:G,4,0),4),")")</f>
        <v>(0.0052)</v>
      </c>
      <c r="D29" s="29" t="str">
        <f>_xlfn.CONCAT("(",FIXED(VLOOKUP($H28,'mod2.fr'!$A:H,4,0),4),")")</f>
        <v>(0.0061)</v>
      </c>
      <c r="E29" s="29" t="str">
        <f>_xlfn.CONCAT("(",FIXED(VLOOKUP($H28,'mod3.fr'!$A:G,4,0),4),")")</f>
        <v>(0.0061)</v>
      </c>
      <c r="F29" s="29" t="str">
        <f>_xlfn.CONCAT("(",FIXED(VLOOKUP($H28,'mod4.fr'!$A:H,4,0),4),")")</f>
        <v>(0.0061)</v>
      </c>
    </row>
    <row r="30" spans="2:8" x14ac:dyDescent="0.25">
      <c r="B30" s="107" t="s">
        <v>95</v>
      </c>
      <c r="C30" s="28" t="str">
        <f>_xlfn.CONCAT(FIXED(VLOOKUP($H30,'mod2'!A:G,2,0),4)," ",VLOOKUP($H30,'mod2'!A:G,7,0))</f>
        <v>0.0671 **</v>
      </c>
      <c r="D30" s="28" t="str">
        <f>_xlfn.CONCAT(FIXED(VLOOKUP($H30,'mod2.fr'!$A:H,2,0),4)," ",VLOOKUP($H30,'mod2.fr'!$A:H,7,0))</f>
        <v>0.0843 **</v>
      </c>
      <c r="E30" s="28" t="str">
        <f>_xlfn.CONCAT(FIXED(VLOOKUP($H30,'mod3.fr'!$A:G,2,0),4)," ",VLOOKUP($H30,'mod3.fr'!$A:G,7,0))</f>
        <v>0.1008 ***</v>
      </c>
      <c r="F30" s="28" t="str">
        <f>_xlfn.CONCAT(FIXED(VLOOKUP($H30,'mod4.fr'!$A:H,2,0),4)," ",VLOOKUP($H30,'mod4.fr'!$A:H,7,0))</f>
        <v>0.1023 ***</v>
      </c>
      <c r="H30" s="11" t="s">
        <v>29</v>
      </c>
    </row>
    <row r="31" spans="2:8" x14ac:dyDescent="0.25">
      <c r="B31" s="108"/>
      <c r="C31" s="29" t="str">
        <f>_xlfn.CONCAT("(",FIXED(VLOOKUP($H30,'mod2'!A:G,4,0),4),")")</f>
        <v>(0.0226)</v>
      </c>
      <c r="D31" s="29" t="str">
        <f>_xlfn.CONCAT("(",FIXED(VLOOKUP($H30,'mod2.fr'!$A:H,4,0),4),")")</f>
        <v>(0.0284)</v>
      </c>
      <c r="E31" s="29" t="str">
        <f>_xlfn.CONCAT("(",FIXED(VLOOKUP($H30,'mod3.fr'!$A:G,4,0),4),")")</f>
        <v>(0.0284)</v>
      </c>
      <c r="F31" s="29" t="str">
        <f>_xlfn.CONCAT("(",FIXED(VLOOKUP($H30,'mod4.fr'!$A:H,4,0),4),")")</f>
        <v>(0.0284)</v>
      </c>
    </row>
    <row r="32" spans="2:8" x14ac:dyDescent="0.25">
      <c r="B32" s="107" t="s">
        <v>96</v>
      </c>
      <c r="C32" s="28" t="str">
        <f>_xlfn.CONCAT(FIXED(VLOOKUP($H32,'mod2'!A:G,2,0),4)," ",VLOOKUP($H32,'mod2'!A:G,7,0))</f>
        <v>0.1424 ***</v>
      </c>
      <c r="D32" s="28" t="str">
        <f>_xlfn.CONCAT(FIXED(VLOOKUP($H32,'mod2.fr'!$A:H,2,0),4)," ",VLOOKUP($H32,'mod2.fr'!$A:H,7,0))</f>
        <v>0.1685 ***</v>
      </c>
      <c r="E32" s="28" t="str">
        <f>_xlfn.CONCAT(FIXED(VLOOKUP($H32,'mod3.fr'!$A:G,2,0),4)," ",VLOOKUP($H32,'mod3.fr'!$A:G,7,0))</f>
        <v>0.1924 ***</v>
      </c>
      <c r="F32" s="28" t="str">
        <f>_xlfn.CONCAT(FIXED(VLOOKUP($H32,'mod4.fr'!$A:H,2,0),4)," ",VLOOKUP($H32,'mod4.fr'!$A:H,7,0))</f>
        <v>0.1993 ***</v>
      </c>
      <c r="H32" s="11" t="s">
        <v>30</v>
      </c>
    </row>
    <row r="33" spans="2:8" x14ac:dyDescent="0.25">
      <c r="B33" s="108"/>
      <c r="C33" s="29" t="str">
        <f>_xlfn.CONCAT("(",FIXED(VLOOKUP($H32,'mod2'!A:G,4,0),4),")")</f>
        <v>(0.0244)</v>
      </c>
      <c r="D33" s="29" t="str">
        <f>_xlfn.CONCAT("(",FIXED(VLOOKUP($H32,'mod2.fr'!$A:H,4,0),4),")")</f>
        <v>(0.0312)</v>
      </c>
      <c r="E33" s="29" t="str">
        <f>_xlfn.CONCAT("(",FIXED(VLOOKUP($H32,'mod3.fr'!$A:G,4,0),4),")")</f>
        <v>(0.0311)</v>
      </c>
      <c r="F33" s="29" t="str">
        <f>_xlfn.CONCAT("(",FIXED(VLOOKUP($H32,'mod4.fr'!$A:H,4,0),4),")")</f>
        <v>(0.0311)</v>
      </c>
    </row>
    <row r="34" spans="2:8" x14ac:dyDescent="0.25">
      <c r="B34" s="107" t="s">
        <v>97</v>
      </c>
      <c r="C34" s="28" t="str">
        <f>_xlfn.CONCAT(FIXED(VLOOKUP($H34,'mod2'!A:G,2,0),4)," ",VLOOKUP($H34,'mod2'!A:G,7,0))</f>
        <v>0.1347 ***</v>
      </c>
      <c r="D34" s="28" t="str">
        <f>_xlfn.CONCAT(FIXED(VLOOKUP($H34,'mod2.fr'!$A:H,2,0),4)," ",VLOOKUP($H34,'mod2.fr'!$A:H,7,0))</f>
        <v>0.1387 **</v>
      </c>
      <c r="E34" s="28" t="str">
        <f>_xlfn.CONCAT(FIXED(VLOOKUP($H34,'mod3.fr'!$A:G,2,0),4)," ",VLOOKUP($H34,'mod3.fr'!$A:G,7,0))</f>
        <v>0.1519 ***</v>
      </c>
      <c r="F34" s="28" t="str">
        <f>_xlfn.CONCAT(FIXED(VLOOKUP($H34,'mod4.fr'!$A:H,2,0),4)," ",VLOOKUP($H34,'mod4.fr'!$A:H,7,0))</f>
        <v>0.1776 ***</v>
      </c>
      <c r="H34" s="11" t="s">
        <v>27</v>
      </c>
    </row>
    <row r="35" spans="2:8" x14ac:dyDescent="0.25">
      <c r="B35" s="108"/>
      <c r="C35" s="29" t="str">
        <f>_xlfn.CONCAT("(",FIXED(VLOOKUP($H34,'mod2'!A:G,4,0),4),")")</f>
        <v>(0.0370)</v>
      </c>
      <c r="D35" s="29" t="str">
        <f>_xlfn.CONCAT("(",FIXED(VLOOKUP($H34,'mod2.fr'!$A:H,4,0),4),")")</f>
        <v>(0.0453)</v>
      </c>
      <c r="E35" s="29" t="str">
        <f>_xlfn.CONCAT("(",FIXED(VLOOKUP($H34,'mod3.fr'!$A:G,4,0),4),")")</f>
        <v>(0.0453)</v>
      </c>
      <c r="F35" s="29" t="str">
        <f>_xlfn.CONCAT("(",FIXED(VLOOKUP($H34,'mod4.fr'!$A:H,4,0),4),")")</f>
        <v>(0.0459)</v>
      </c>
    </row>
    <row r="36" spans="2:8" x14ac:dyDescent="0.25">
      <c r="B36" s="107" t="s">
        <v>98</v>
      </c>
      <c r="C36" s="28" t="str">
        <f>_xlfn.CONCAT(FIXED(VLOOKUP($H36,'mod2'!A:G,2,0),4)," ",VLOOKUP($H36,'mod2'!A:G,7,0))</f>
        <v>0.0950 .</v>
      </c>
      <c r="D36" s="28" t="str">
        <f>_xlfn.CONCAT(FIXED(VLOOKUP($H36,'mod2.fr'!$A:H,2,0),4)," ",VLOOKUP($H36,'mod2.fr'!$A:H,7,0))</f>
        <v xml:space="preserve">0.0729 </v>
      </c>
      <c r="E36" s="28" t="str">
        <f>_xlfn.CONCAT(FIXED(VLOOKUP($H36,'mod3.fr'!$A:G,2,0),4)," ",VLOOKUP($H36,'mod3.fr'!$A:G,7,0))</f>
        <v xml:space="preserve">0.1096 </v>
      </c>
      <c r="F36" s="28" t="str">
        <f>_xlfn.CONCAT(FIXED(VLOOKUP($H36,'mod4.fr'!$A:H,2,0),4)," ",VLOOKUP($H36,'mod4.fr'!$A:H,7,0))</f>
        <v>0.1302 ^</v>
      </c>
      <c r="H36" s="11" t="s">
        <v>28</v>
      </c>
    </row>
    <row r="37" spans="2:8" x14ac:dyDescent="0.25">
      <c r="B37" s="108"/>
      <c r="C37" s="29" t="str">
        <f>_xlfn.CONCAT("(",FIXED(VLOOKUP($H36,'mod2'!A:G,4,0),4),")")</f>
        <v>(0.0562)</v>
      </c>
      <c r="D37" s="29" t="str">
        <f>_xlfn.CONCAT("(",FIXED(VLOOKUP($H36,'mod2.fr'!$A:H,4,0),4),")")</f>
        <v>(0.0676)</v>
      </c>
      <c r="E37" s="29" t="str">
        <f>_xlfn.CONCAT("(",FIXED(VLOOKUP($H36,'mod3.fr'!$A:G,4,0),4),")")</f>
        <v>(0.0674)</v>
      </c>
      <c r="F37" s="29" t="str">
        <f>_xlfn.CONCAT("(",FIXED(VLOOKUP($H36,'mod4.fr'!$A:H,4,0),4),")")</f>
        <v>(0.0684)</v>
      </c>
    </row>
    <row r="38" spans="2:8" x14ac:dyDescent="0.25">
      <c r="B38" s="107" t="s">
        <v>34</v>
      </c>
      <c r="C38" s="28" t="str">
        <f>_xlfn.CONCAT(FIXED(VLOOKUP($H38,'mod2'!A:G,2,0),4)," ",VLOOKUP($H38,'mod2'!A:G,7,0))</f>
        <v>0.0039 ***</v>
      </c>
      <c r="D38" s="28" t="str">
        <f>_xlfn.CONCAT(FIXED(VLOOKUP($H38,'mod2.fr'!$A:H,2,0),4)," ",VLOOKUP($H38,'mod2.fr'!$A:H,7,0))</f>
        <v>0.0046 ***</v>
      </c>
      <c r="E38" s="28" t="str">
        <f>_xlfn.CONCAT(FIXED(VLOOKUP($H38,'mod3.fr'!$A:G,2,0),4)," ",VLOOKUP($H38,'mod3.fr'!$A:G,7,0))</f>
        <v>0.0043 ***</v>
      </c>
      <c r="F38" s="28" t="str">
        <f>_xlfn.CONCAT(FIXED(VLOOKUP($H38,'mod4.fr'!$A:H,2,0),4)," ",VLOOKUP($H38,'mod4.fr'!$A:H,7,0))</f>
        <v>0.0044 ***</v>
      </c>
      <c r="H38" s="11" t="s">
        <v>34</v>
      </c>
    </row>
    <row r="39" spans="2:8" x14ac:dyDescent="0.25">
      <c r="B39" s="108"/>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7" t="s">
        <v>99</v>
      </c>
      <c r="C40" s="28" t="str">
        <f>_xlfn.CONCAT(FIXED(VLOOKUP($H40,'mod2'!A:G,2,0),4)," ",VLOOKUP($H40,'mod2'!A:G,7,0))</f>
        <v>-0.0010 ***</v>
      </c>
      <c r="D40" s="28" t="str">
        <f>_xlfn.CONCAT(FIXED(VLOOKUP($H40,'mod2.fr'!$A:H,2,0),4)," ",VLOOKUP($H40,'mod2.fr'!$A:H,7,0))</f>
        <v>-0.0010 ***</v>
      </c>
      <c r="E40" s="28" t="str">
        <f>_xlfn.CONCAT(FIXED(VLOOKUP($H40,'mod3.fr'!$A:G,2,0),4)," ",VLOOKUP($H40,'mod3.fr'!$A:G,7,0))</f>
        <v>-0.0007 ***</v>
      </c>
      <c r="F40" s="28" t="str">
        <f>_xlfn.CONCAT(FIXED(VLOOKUP($H40,'mod4.fr'!$A:H,2,0),4)," ",VLOOKUP($H40,'mod4.fr'!$A:H,7,0))</f>
        <v>-0.0007 ***</v>
      </c>
      <c r="H40" s="11" t="s">
        <v>35</v>
      </c>
    </row>
    <row r="41" spans="2:8" x14ac:dyDescent="0.25">
      <c r="B41" s="108"/>
      <c r="C41" s="29" t="str">
        <f>_xlfn.CONCAT("(",FIXED(VLOOKUP($H40,'mod2'!A:G,4,0),4),")")</f>
        <v>(0.0001)</v>
      </c>
      <c r="D41" s="29" t="str">
        <f>_xlfn.CONCAT("(",FIXED(VLOOKUP($H40,'mod2.fr'!$A:H,4,0),4),")")</f>
        <v>(0.0002)</v>
      </c>
      <c r="E41" s="29" t="str">
        <f>_xlfn.CONCAT("(",FIXED(VLOOKUP($H40,'mod3.fr'!$A:G,4,0),4),")")</f>
        <v>(0.0002)</v>
      </c>
      <c r="F41" s="29" t="str">
        <f>_xlfn.CONCAT("(",FIXED(VLOOKUP($H40,'mod4.fr'!$A:H,4,0),4),")")</f>
        <v>(0.0002)</v>
      </c>
    </row>
    <row r="42" spans="2:8" x14ac:dyDescent="0.25">
      <c r="B42" s="107" t="s">
        <v>100</v>
      </c>
      <c r="C42" s="28" t="str">
        <f>_xlfn.CONCAT(FIXED(VLOOKUP($H42,'mod2'!A:G,2,0),4)," ",VLOOKUP($H42,'mod2'!A:G,7,0))</f>
        <v>0.0005 ***</v>
      </c>
      <c r="D42" s="28" t="str">
        <f>_xlfn.CONCAT(FIXED(VLOOKUP($H42,'mod2.fr'!$A:H,2,0),4)," ",VLOOKUP($H42,'mod2.fr'!$A:H,7,0))</f>
        <v>0.0003 **</v>
      </c>
      <c r="E42" s="28" t="str">
        <f>_xlfn.CONCAT(FIXED(VLOOKUP($H42,'mod3.fr'!$A:G,2,0),4)," ",VLOOKUP($H42,'mod3.fr'!$A:G,7,0))</f>
        <v>0.0004 ***</v>
      </c>
      <c r="F42" s="28" t="str">
        <f>_xlfn.CONCAT(FIXED(VLOOKUP($H42,'mod4.fr'!$A:H,2,0),4)," ",VLOOKUP($H42,'mod4.fr'!$A:H,7,0))</f>
        <v>0.0004 ***</v>
      </c>
      <c r="H42" s="11" t="s">
        <v>36</v>
      </c>
    </row>
    <row r="43" spans="2:8" x14ac:dyDescent="0.25">
      <c r="B43" s="108"/>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7" t="s">
        <v>101</v>
      </c>
      <c r="C44" s="28" t="str">
        <f>_xlfn.CONCAT(FIXED(VLOOKUP($H44,'mod2'!A:G,2,0),4)," ",VLOOKUP($H44,'mod2'!A:G,7,0))</f>
        <v xml:space="preserve">-0.0127 </v>
      </c>
      <c r="D44" s="28" t="str">
        <f>_xlfn.CONCAT(FIXED(VLOOKUP($H44,'mod2.fr'!$A:H,2,0),4)," ",VLOOKUP($H44,'mod2.fr'!$A:H,7,0))</f>
        <v xml:space="preserve">-0.0047 </v>
      </c>
      <c r="E44" s="28" t="str">
        <f>_xlfn.CONCAT(FIXED(VLOOKUP($H44,'mod3.fr'!$A:G,2,0),4)," ",VLOOKUP($H44,'mod3.fr'!$A:G,7,0))</f>
        <v xml:space="preserve">0.0038 </v>
      </c>
      <c r="F44" s="28" t="str">
        <f>_xlfn.CONCAT(FIXED(VLOOKUP($H44,'mod4.fr'!$A:H,2,0),4)," ",VLOOKUP($H44,'mod4.fr'!$A:H,7,0))</f>
        <v xml:space="preserve">0.0020 </v>
      </c>
      <c r="H44" s="11" t="s">
        <v>37</v>
      </c>
    </row>
    <row r="45" spans="2:8" x14ac:dyDescent="0.25">
      <c r="B45" s="108"/>
      <c r="C45" s="29" t="str">
        <f>_xlfn.CONCAT("(",FIXED(VLOOKUP($H44,'mod2'!A:G,4,0),4),")")</f>
        <v>(0.0178)</v>
      </c>
      <c r="D45" s="29" t="str">
        <f>_xlfn.CONCAT("(",FIXED(VLOOKUP($H44,'mod2.fr'!$A:H,4,0),4),")")</f>
        <v>(0.0205)</v>
      </c>
      <c r="E45" s="29" t="str">
        <f>_xlfn.CONCAT("(",FIXED(VLOOKUP($H44,'mod3.fr'!$A:G,4,0),4),")")</f>
        <v>(0.0205)</v>
      </c>
      <c r="F45" s="29" t="str">
        <f>_xlfn.CONCAT("(",FIXED(VLOOKUP($H44,'mod4.fr'!$A:H,4,0),4),")")</f>
        <v>(0.0205)</v>
      </c>
    </row>
    <row r="46" spans="2:8" x14ac:dyDescent="0.25">
      <c r="B46" s="107" t="s">
        <v>102</v>
      </c>
      <c r="C46" s="28" t="str">
        <f>_xlfn.CONCAT(FIXED(VLOOKUP($H46,'mod2'!A:G,2,0),4)," ",VLOOKUP($H46,'mod2'!A:G,7,0))</f>
        <v>-0.0557 *</v>
      </c>
      <c r="D46" s="28" t="str">
        <f>_xlfn.CONCAT(FIXED(VLOOKUP($H46,'mod2.fr'!$A:H,2,0),4)," ",VLOOKUP($H46,'mod2.fr'!$A:H,7,0))</f>
        <v xml:space="preserve">-0.0294 </v>
      </c>
      <c r="E46" s="28" t="str">
        <f>_xlfn.CONCAT(FIXED(VLOOKUP($H46,'mod3.fr'!$A:G,2,0),4)," ",VLOOKUP($H46,'mod3.fr'!$A:G,7,0))</f>
        <v xml:space="preserve">-0.0199 </v>
      </c>
      <c r="F46" s="28" t="str">
        <f>_xlfn.CONCAT(FIXED(VLOOKUP($H46,'mod4.fr'!$A:H,2,0),4)," ",VLOOKUP($H46,'mod4.fr'!$A:H,7,0))</f>
        <v xml:space="preserve">-0.0245 </v>
      </c>
      <c r="H46" s="11" t="s">
        <v>38</v>
      </c>
    </row>
    <row r="47" spans="2:8" x14ac:dyDescent="0.25">
      <c r="B47" s="108"/>
      <c r="C47" s="29" t="str">
        <f>_xlfn.CONCAT("(",FIXED(VLOOKUP($H46,'mod2'!A:G,4,0),4),")")</f>
        <v>(0.0258)</v>
      </c>
      <c r="D47" s="29" t="str">
        <f>_xlfn.CONCAT("(",FIXED(VLOOKUP($H46,'mod2.fr'!$A:H,4,0),4),")")</f>
        <v>(0.0305)</v>
      </c>
      <c r="E47" s="29" t="str">
        <f>_xlfn.CONCAT("(",FIXED(VLOOKUP($H46,'mod3.fr'!$A:G,4,0),4),")")</f>
        <v>(0.0305)</v>
      </c>
      <c r="F47" s="29" t="str">
        <f>_xlfn.CONCAT("(",FIXED(VLOOKUP($H46,'mod4.fr'!$A:H,4,0),4),")")</f>
        <v>(0.0305)</v>
      </c>
    </row>
    <row r="48" spans="2:8" x14ac:dyDescent="0.25">
      <c r="B48" s="107" t="s">
        <v>127</v>
      </c>
      <c r="C48" s="28" t="str">
        <f>_xlfn.CONCAT(FIXED(VLOOKUP($H48,'mod2'!A:G,2,0),4)," ",VLOOKUP($H48,'mod2'!A:G,7,0))</f>
        <v>-0.0759 **</v>
      </c>
      <c r="D48" s="28" t="str">
        <f>_xlfn.CONCAT(FIXED(VLOOKUP($H48,'mod2.fr'!$A:H,2,0),4)," ",VLOOKUP($H48,'mod2.fr'!$A:H,7,0))</f>
        <v xml:space="preserve">-0.0678 </v>
      </c>
      <c r="E48" s="28" t="str">
        <f>_xlfn.CONCAT(FIXED(VLOOKUP($H48,'mod3.fr'!$A:G,2,0),4)," ",VLOOKUP($H48,'mod3.fr'!$A:G,7,0))</f>
        <v>-0.1111 ***</v>
      </c>
      <c r="F48" s="28" t="str">
        <f>_xlfn.CONCAT(FIXED(VLOOKUP($H48,'mod4.fr'!$A:H,2,0),4)," ",VLOOKUP($H48,'mod4.fr'!$A:H,7,0))</f>
        <v>-0.1195 ***</v>
      </c>
      <c r="H48" s="11" t="s">
        <v>39</v>
      </c>
    </row>
    <row r="49" spans="2:10" x14ac:dyDescent="0.25">
      <c r="B49" s="108"/>
      <c r="C49" s="29" t="str">
        <f>_xlfn.CONCAT("(",FIXED(VLOOKUP($H48,'mod2'!A:G,4,0),4),")")</f>
        <v>(0.0251)</v>
      </c>
      <c r="D49" s="29" t="str">
        <f>_xlfn.CONCAT("(",FIXED(VLOOKUP($H48,'mod2.fr'!$A:H,4,0),4),")")</f>
        <v>(0.0330)</v>
      </c>
      <c r="E49" s="29" t="str">
        <f>_xlfn.CONCAT("(",FIXED(VLOOKUP($H48,'mod3.fr'!$A:G,4,0),4),")")</f>
        <v>(0.0330)</v>
      </c>
      <c r="F49" s="29" t="str">
        <f>_xlfn.CONCAT("(",FIXED(VLOOKUP($H48,'mod4.fr'!$A:H,4,0),4),")")</f>
        <v>(0.0330)</v>
      </c>
    </row>
    <row r="50" spans="2:10" x14ac:dyDescent="0.25">
      <c r="B50" s="107" t="s">
        <v>126</v>
      </c>
      <c r="C50" s="28" t="str">
        <f>_xlfn.CONCAT(FIXED(VLOOKUP($H50,'mod2'!A:G,2,0),4)," ",VLOOKUP($H50,'mod2'!A:G,7,0))</f>
        <v>-0.1345 ***</v>
      </c>
      <c r="D50" s="28" t="str">
        <f>_xlfn.CONCAT(FIXED(VLOOKUP($H50,'mod2.fr'!$A:H,2,0),4)," ",VLOOKUP($H50,'mod2.fr'!$A:H,7,0))</f>
        <v>-0.1556 ***</v>
      </c>
      <c r="E50" s="28" t="str">
        <f>_xlfn.CONCAT(FIXED(VLOOKUP($H50,'mod3.fr'!$A:G,2,0),4)," ",VLOOKUP($H50,'mod3.fr'!$A:G,7,0))</f>
        <v>-0.2226 ***</v>
      </c>
      <c r="F50" s="28" t="str">
        <f>_xlfn.CONCAT(FIXED(VLOOKUP($H50,'mod4.fr'!$A:H,2,0),4)," ",VLOOKUP($H50,'mod4.fr'!$A:H,7,0))</f>
        <v>-0.2263 ***</v>
      </c>
      <c r="H50" s="11" t="s">
        <v>40</v>
      </c>
    </row>
    <row r="51" spans="2:10" x14ac:dyDescent="0.25">
      <c r="B51" s="108"/>
      <c r="C51" s="29" t="str">
        <f>_xlfn.CONCAT("(",FIXED(VLOOKUP($H50,'mod2'!A:G,4,0),4),")")</f>
        <v>(0.0272)</v>
      </c>
      <c r="D51" s="29" t="str">
        <f>_xlfn.CONCAT("(",FIXED(VLOOKUP($H50,'mod2.fr'!$A:H,4,0),4),")")</f>
        <v>(0.0356)</v>
      </c>
      <c r="E51" s="29" t="str">
        <f>_xlfn.CONCAT("(",FIXED(VLOOKUP($H50,'mod3.fr'!$A:G,4,0),4),")")</f>
        <v>(0.0358)</v>
      </c>
      <c r="F51" s="29" t="str">
        <f>_xlfn.CONCAT("(",FIXED(VLOOKUP($H50,'mod4.fr'!$A:H,4,0),4),")")</f>
        <v>(0.0358)</v>
      </c>
    </row>
    <row r="52" spans="2:10" x14ac:dyDescent="0.25">
      <c r="B52" s="107" t="s">
        <v>103</v>
      </c>
      <c r="C52" s="28" t="str">
        <f>_xlfn.CONCAT(FIXED(VLOOKUP($H52,'mod2'!A:G,2,0),4)," ",VLOOKUP($H52,'mod2'!A:G,7,0))</f>
        <v>-0.0371 .</v>
      </c>
      <c r="D52" s="28" t="str">
        <f>_xlfn.CONCAT(FIXED(VLOOKUP($H52,'mod2.fr'!$A:H,2,0),4)," ",VLOOKUP($H52,'mod2.fr'!$A:H,7,0))</f>
        <v xml:space="preserve">-0.0435 </v>
      </c>
      <c r="E52" s="28" t="str">
        <f>_xlfn.CONCAT(FIXED(VLOOKUP($H52,'mod3.fr'!$A:G,2,0),4)," ",VLOOKUP($H52,'mod3.fr'!$A:G,7,0))</f>
        <v>-0.0986 ***</v>
      </c>
      <c r="F52" s="28" t="str">
        <f>_xlfn.CONCAT(FIXED(VLOOKUP($H52,'mod4.fr'!$A:H,2,0),4)," ",VLOOKUP($H52,'mod4.fr'!$A:H,7,0))</f>
        <v>-0.1063 ***</v>
      </c>
      <c r="H52" s="11" t="s">
        <v>41</v>
      </c>
    </row>
    <row r="53" spans="2:10" x14ac:dyDescent="0.25">
      <c r="B53" s="108"/>
      <c r="C53" s="29" t="str">
        <f>_xlfn.CONCAT("(",FIXED(VLOOKUP($H52,'mod2'!A:G,4,0),4),")")</f>
        <v>(0.0224)</v>
      </c>
      <c r="D53" s="29" t="str">
        <f>_xlfn.CONCAT("(",FIXED(VLOOKUP($H52,'mod2.fr'!$A:H,4,0),4),")")</f>
        <v>(0.0293)</v>
      </c>
      <c r="E53" s="29" t="str">
        <f>_xlfn.CONCAT("(",FIXED(VLOOKUP($H52,'mod3.fr'!$A:G,4,0),4),")")</f>
        <v>(0.0294)</v>
      </c>
      <c r="F53" s="29" t="str">
        <f>_xlfn.CONCAT("(",FIXED(VLOOKUP($H52,'mod4.fr'!$A:H,4,0),4),")")</f>
        <v>(0.0294)</v>
      </c>
    </row>
    <row r="54" spans="2:10" x14ac:dyDescent="0.25">
      <c r="B54" s="107" t="s">
        <v>104</v>
      </c>
      <c r="C54" s="28"/>
      <c r="D54" s="28"/>
      <c r="E54" s="28" t="str">
        <f>_xlfn.CONCAT(FIXED(VLOOKUP($H54,'mod3.fr'!$A:G,2,0),4)," ",VLOOKUP($H54,'mod3.fr'!$A:G,7,0))</f>
        <v>-0.0796 ***</v>
      </c>
      <c r="F54" s="28" t="str">
        <f>_xlfn.CONCAT(FIXED(VLOOKUP($H54,'mod4.fr'!$A:H,2,0),4)," ",VLOOKUP($H54,'mod4.fr'!$A:H,7,0))</f>
        <v>-0.0792 ***</v>
      </c>
      <c r="H54" s="11" t="s">
        <v>43</v>
      </c>
    </row>
    <row r="55" spans="2:10" x14ac:dyDescent="0.25">
      <c r="B55" s="108"/>
      <c r="C55" s="29"/>
      <c r="D55" s="29"/>
      <c r="E55" s="29" t="str">
        <f>_xlfn.CONCAT("(",FIXED(VLOOKUP($H54,'mod3.fr'!$A:G,4,0),4),")")</f>
        <v>(0.0055)</v>
      </c>
      <c r="F55" s="29" t="str">
        <f>_xlfn.CONCAT("(",FIXED(VLOOKUP($H54,'mod4.fr'!$A:H,4,0),4),")")</f>
        <v>(0.0055)</v>
      </c>
      <c r="J55" t="s">
        <v>145</v>
      </c>
    </row>
    <row r="56" spans="2:10" x14ac:dyDescent="0.25">
      <c r="B56" s="107" t="s">
        <v>105</v>
      </c>
      <c r="C56" s="28"/>
      <c r="D56" s="28"/>
      <c r="E56" s="28" t="str">
        <f>_xlfn.CONCAT(FIXED(VLOOKUP($H56,'mod3.fr'!$A:G,2,0),4)," ",VLOOKUP($H56,'mod3.fr'!$A:G,7,0))</f>
        <v xml:space="preserve">0.0218 </v>
      </c>
      <c r="F56" s="28" t="str">
        <f>_xlfn.CONCAT(FIXED(VLOOKUP($H56,'mod4.fr'!$A:H,2,0),4)," ",VLOOKUP($H56,'mod4.fr'!$A:H,7,0))</f>
        <v xml:space="preserve">0.0228 </v>
      </c>
      <c r="H56" s="11" t="s">
        <v>44</v>
      </c>
    </row>
    <row r="57" spans="2:10" x14ac:dyDescent="0.25">
      <c r="B57" s="108"/>
      <c r="C57" s="29"/>
      <c r="D57" s="29"/>
      <c r="E57" s="29" t="str">
        <f>_xlfn.CONCAT("(",FIXED(VLOOKUP($H56,'mod3.fr'!$A:G,4,0),4),")")</f>
        <v>(0.0171)</v>
      </c>
      <c r="F57" s="29" t="str">
        <f>_xlfn.CONCAT("(",FIXED(VLOOKUP($H56,'mod4.fr'!$A:H,4,0),4),")")</f>
        <v>(0.0172)</v>
      </c>
    </row>
    <row r="58" spans="2:10" x14ac:dyDescent="0.25">
      <c r="B58" s="107" t="s">
        <v>146</v>
      </c>
      <c r="C58" s="28"/>
      <c r="D58" s="28"/>
      <c r="E58" s="28" t="str">
        <f>_xlfn.CONCAT(FIXED(VLOOKUP($H58,'mod3.fr'!$A:G,2,0),4)," ",VLOOKUP($H58,'mod3.fr'!$A:G,7,0))</f>
        <v>-0.5045 ***</v>
      </c>
      <c r="F58" s="28" t="str">
        <f>_xlfn.CONCAT(FIXED(VLOOKUP($H58,'mod4.fr'!$A:H,2,0),4)," ",VLOOKUP($H58,'mod4.fr'!$A:H,7,0))</f>
        <v xml:space="preserve">-0.2558 </v>
      </c>
      <c r="H58" t="s">
        <v>145</v>
      </c>
    </row>
    <row r="59" spans="2:10" x14ac:dyDescent="0.25">
      <c r="B59" s="108"/>
      <c r="C59" s="29"/>
      <c r="D59" s="29"/>
      <c r="E59" s="29" t="str">
        <f>_xlfn.CONCAT("(",FIXED(VLOOKUP($H58,'mod3.fr'!$A:G,4,0),4),")")</f>
        <v>(0.0972)</v>
      </c>
      <c r="F59" s="29" t="str">
        <f>_xlfn.CONCAT("(",FIXED(VLOOKUP($H58,'mod4.fr'!$A:H,4,0),4),")")</f>
        <v>(0.2081)</v>
      </c>
    </row>
    <row r="60" spans="2:10" x14ac:dyDescent="0.25">
      <c r="B60" s="107" t="s">
        <v>132</v>
      </c>
      <c r="C60" s="28"/>
      <c r="D60" s="28"/>
      <c r="E60" s="28" t="str">
        <f>_xlfn.CONCAT(FIXED(VLOOKUP($H60,'mod3.fr'!$A:G,2,0),4)," ",VLOOKUP($H60,'mod3.fr'!$A:G,7,0))</f>
        <v xml:space="preserve">-0.1981 </v>
      </c>
      <c r="F60" s="28" t="str">
        <f>_xlfn.CONCAT(FIXED(VLOOKUP($H60,'mod4.fr'!$A:H,2,0),4)," ",VLOOKUP($H60,'mod4.fr'!$A:H,7,0))</f>
        <v xml:space="preserve">0.0430 </v>
      </c>
      <c r="H60" s="11" t="s">
        <v>45</v>
      </c>
    </row>
    <row r="61" spans="2:10" x14ac:dyDescent="0.25">
      <c r="B61" s="108"/>
      <c r="C61" s="29"/>
      <c r="D61" s="29"/>
      <c r="E61" s="29" t="str">
        <f>_xlfn.CONCAT("(",FIXED(VLOOKUP($H60,'mod3.fr'!$A:G,4,0),4),")")</f>
        <v>(0.1843)</v>
      </c>
      <c r="F61" s="29" t="str">
        <f>_xlfn.CONCAT("(",FIXED(VLOOKUP($H60,'mod4.fr'!$A:H,4,0),4),")")</f>
        <v>(0.2631)</v>
      </c>
    </row>
    <row r="62" spans="2:10" x14ac:dyDescent="0.25">
      <c r="B62" s="107" t="s">
        <v>133</v>
      </c>
      <c r="C62" s="28"/>
      <c r="D62" s="28"/>
      <c r="E62" s="28" t="str">
        <f>_xlfn.CONCAT(FIXED(VLOOKUP($H62,'mod3.fr'!$A:G,2,0),4)," ",VLOOKUP($H62,'mod3.fr'!$A:G,7,0))</f>
        <v>-0.4791 ***</v>
      </c>
      <c r="F62" s="28" t="str">
        <f>_xlfn.CONCAT(FIXED(VLOOKUP($H62,'mod4.fr'!$A:H,2,0),4)," ",VLOOKUP($H62,'mod4.fr'!$A:H,7,0))</f>
        <v xml:space="preserve">-0.2240 </v>
      </c>
      <c r="H62" s="11" t="s">
        <v>129</v>
      </c>
    </row>
    <row r="63" spans="2:10" x14ac:dyDescent="0.25">
      <c r="B63" s="108"/>
      <c r="C63" s="29"/>
      <c r="D63" s="29"/>
      <c r="E63" s="29" t="str">
        <f>_xlfn.CONCAT("(",FIXED(VLOOKUP($H62,'mod3.fr'!$A:G,4,0),4),")")</f>
        <v>(0.0798)</v>
      </c>
      <c r="F63" s="29" t="str">
        <f>_xlfn.CONCAT("(",FIXED(VLOOKUP($H62,'mod4.fr'!$A:H,4,0),4),")")</f>
        <v>(0.2020)</v>
      </c>
    </row>
    <row r="64" spans="2:10" x14ac:dyDescent="0.25">
      <c r="B64" s="107" t="s">
        <v>134</v>
      </c>
      <c r="C64" s="28"/>
      <c r="D64" s="28"/>
      <c r="E64" s="28" t="str">
        <f>_xlfn.CONCAT(FIXED(VLOOKUP($H64,'mod3.fr'!$A:G,2,0),4)," ",VLOOKUP($H64,'mod3.fr'!$A:G,7,0))</f>
        <v>-0.3414 ***</v>
      </c>
      <c r="F64" s="28" t="str">
        <f>_xlfn.CONCAT(FIXED(VLOOKUP($H64,'mod4.fr'!$A:H,2,0),4)," ",VLOOKUP($H64,'mod4.fr'!$A:H,7,0))</f>
        <v xml:space="preserve">-0.1046 </v>
      </c>
      <c r="H64" s="11" t="s">
        <v>130</v>
      </c>
    </row>
    <row r="65" spans="2:8" x14ac:dyDescent="0.25">
      <c r="B65" s="108"/>
      <c r="C65" s="29"/>
      <c r="D65" s="29"/>
      <c r="E65" s="29" t="str">
        <f>_xlfn.CONCAT("(",FIXED(VLOOKUP($H64,'mod3.fr'!$A:G,4,0),4),")")</f>
        <v>(0.0714)</v>
      </c>
      <c r="F65" s="29" t="str">
        <f>_xlfn.CONCAT("(",FIXED(VLOOKUP($H64,'mod4.fr'!$A:H,4,0),4),")")</f>
        <v>(0.1986)</v>
      </c>
    </row>
    <row r="66" spans="2:8" x14ac:dyDescent="0.25">
      <c r="B66" s="107" t="s">
        <v>136</v>
      </c>
      <c r="C66" s="28"/>
      <c r="D66" s="28"/>
      <c r="E66" s="28" t="str">
        <f>_xlfn.CONCAT(FIXED(VLOOKUP($H66,'mod3.fr'!$A:G,2,0),4)," ",VLOOKUP($H66,'mod3.fr'!$A:G,7,0))</f>
        <v>-0.3396 ***</v>
      </c>
      <c r="F66" s="28" t="str">
        <f>_xlfn.CONCAT(FIXED(VLOOKUP($H66,'mod4.fr'!$A:H,2,0),4)," ",VLOOKUP($H66,'mod4.fr'!$A:H,7,0))</f>
        <v xml:space="preserve">-0.0938 </v>
      </c>
      <c r="H66" s="11" t="s">
        <v>46</v>
      </c>
    </row>
    <row r="67" spans="2:8" x14ac:dyDescent="0.25">
      <c r="B67" s="108"/>
      <c r="C67" s="29"/>
      <c r="D67" s="29"/>
      <c r="E67" s="29" t="str">
        <f>_xlfn.CONCAT("(",FIXED(VLOOKUP($H66,'mod3.fr'!$A:G,4,0),4),")")</f>
        <v>(0.0622)</v>
      </c>
      <c r="F67" s="29" t="str">
        <f>_xlfn.CONCAT("(",FIXED(VLOOKUP($H66,'mod4.fr'!$A:H,4,0),4),")")</f>
        <v>(0.1965)</v>
      </c>
    </row>
    <row r="68" spans="2:8" x14ac:dyDescent="0.25">
      <c r="B68" s="107" t="s">
        <v>135</v>
      </c>
      <c r="C68" s="28"/>
      <c r="D68" s="28"/>
      <c r="E68" s="28" t="str">
        <f>_xlfn.CONCAT(FIXED(VLOOKUP($H68,'mod3.fr'!$A:G,2,0),4)," ",VLOOKUP($H68,'mod3.fr'!$A:G,7,0))</f>
        <v>-0.0770 ***</v>
      </c>
      <c r="F68" s="28" t="str">
        <f>_xlfn.CONCAT(FIXED(VLOOKUP($H68,'mod4.fr'!$A:H,2,0),4)," ",VLOOKUP($H68,'mod4.fr'!$A:H,7,0))</f>
        <v xml:space="preserve">0.1738 </v>
      </c>
      <c r="H68" s="11" t="s">
        <v>131</v>
      </c>
    </row>
    <row r="69" spans="2:8" x14ac:dyDescent="0.25">
      <c r="B69" s="108"/>
      <c r="C69" s="29"/>
      <c r="D69" s="29"/>
      <c r="E69" s="29" t="str">
        <f>_xlfn.CONCAT("(",FIXED(VLOOKUP($H68,'mod3.fr'!$A:G,4,0),4),")")</f>
        <v>(0.0230)</v>
      </c>
      <c r="F69" s="29" t="str">
        <f>_xlfn.CONCAT("(",FIXED(VLOOKUP($H68,'mod4.fr'!$A:H,4,0),4),")")</f>
        <v>(0.1868)</v>
      </c>
    </row>
    <row r="70" spans="2:8" x14ac:dyDescent="0.25">
      <c r="B70" s="107" t="s">
        <v>106</v>
      </c>
      <c r="C70" s="28"/>
      <c r="D70" s="28"/>
      <c r="E70" s="28"/>
      <c r="F70" s="28" t="str">
        <f>_xlfn.CONCAT(FIXED(VLOOKUP($H70,'mod4.fr'!$A:H,2,0),4)," ",VLOOKUP($H70,'mod4.fr'!$A:H,7,0))</f>
        <v xml:space="preserve">0.0222 </v>
      </c>
      <c r="H70" s="11" t="s">
        <v>106</v>
      </c>
    </row>
    <row r="71" spans="2:8" x14ac:dyDescent="0.25">
      <c r="B71" s="108"/>
      <c r="C71" s="29"/>
      <c r="D71" s="29"/>
      <c r="E71" s="29"/>
      <c r="F71" s="29" t="str">
        <f>_xlfn.CONCAT("(",FIXED(VLOOKUP($H70,'mod4.fr'!$A:H,4,0),4),")")</f>
        <v>(0.0621)</v>
      </c>
    </row>
    <row r="72" spans="2:8" x14ac:dyDescent="0.25">
      <c r="B72" s="18" t="s">
        <v>107</v>
      </c>
      <c r="C72" s="28" t="s">
        <v>627</v>
      </c>
      <c r="D72" s="20" t="s">
        <v>627</v>
      </c>
      <c r="E72" s="28" t="s">
        <v>627</v>
      </c>
      <c r="F72" s="20" t="s">
        <v>112</v>
      </c>
    </row>
    <row r="73" spans="2:8" x14ac:dyDescent="0.25">
      <c r="B73" s="18" t="s">
        <v>108</v>
      </c>
      <c r="C73" s="28" t="s">
        <v>627</v>
      </c>
      <c r="D73" s="20" t="s">
        <v>627</v>
      </c>
      <c r="E73" s="28" t="s">
        <v>627</v>
      </c>
      <c r="F73" s="20" t="s">
        <v>112</v>
      </c>
    </row>
    <row r="74" spans="2:8" x14ac:dyDescent="0.25">
      <c r="B74" s="18" t="s">
        <v>3</v>
      </c>
      <c r="C74" s="33" t="str">
        <f>FIXED('mod2'!B29,2)</f>
        <v>289,487.90</v>
      </c>
      <c r="D74" s="75" t="str">
        <f>FIXED('mod2.fr'!B35,2)</f>
        <v>288,612.30</v>
      </c>
      <c r="E74" s="33" t="str">
        <f>FIXED('mod3.fr'!B42,2)</f>
        <v>288,325.00</v>
      </c>
      <c r="F74" s="75" t="str">
        <f>FIXED('mod4.fr'!B78,2)</f>
        <v>288,353.20</v>
      </c>
    </row>
    <row r="75" spans="2:8" x14ac:dyDescent="0.25">
      <c r="B75" s="18" t="s">
        <v>768</v>
      </c>
      <c r="C75" s="33" t="str">
        <f>FIXED('mod2'!B31,2)</f>
        <v>-144,719.00</v>
      </c>
      <c r="D75" s="75" t="str">
        <f>FIXED('mod2.fr'!B37,2)</f>
        <v>-142,805.50</v>
      </c>
      <c r="E75" s="33" t="str">
        <f>FIXED('mod3.fr'!B44,2)</f>
        <v>-142,680.00</v>
      </c>
      <c r="F75" s="75" t="str">
        <f>FIXED('mod4.fr'!B80,2)</f>
        <v>-142,671.00</v>
      </c>
    </row>
    <row r="76" spans="2:8" ht="15.75" thickBot="1" x14ac:dyDescent="0.3">
      <c r="B76" s="53" t="s">
        <v>113</v>
      </c>
      <c r="C76" s="46" t="s">
        <v>170</v>
      </c>
      <c r="D76" s="76" t="str">
        <f>FIXED('mod2.fr'!C32,4)</f>
        <v>0.4037</v>
      </c>
      <c r="E76" s="46" t="str">
        <f>FIXED('mod2.fr'!C32,4)</f>
        <v>0.4037</v>
      </c>
      <c r="F76" s="76" t="str">
        <f>FIXED('mod4.fr'!C75,4)</f>
        <v>0.3951</v>
      </c>
    </row>
    <row r="77" spans="2:8" x14ac:dyDescent="0.25">
      <c r="B77" s="113" t="s">
        <v>754</v>
      </c>
      <c r="C77" s="113"/>
      <c r="D77" s="113"/>
      <c r="E77" s="113"/>
      <c r="F77" s="113"/>
    </row>
    <row r="78" spans="2:8" x14ac:dyDescent="0.25">
      <c r="B78" s="114"/>
      <c r="C78" s="114"/>
      <c r="D78" s="114"/>
      <c r="E78" s="114"/>
      <c r="F78" s="114"/>
    </row>
    <row r="79" spans="2:8" x14ac:dyDescent="0.25">
      <c r="B79" s="114"/>
      <c r="C79" s="114"/>
      <c r="D79" s="114"/>
      <c r="E79" s="114"/>
      <c r="F79" s="114"/>
    </row>
    <row r="83" spans="3:6" x14ac:dyDescent="0.25">
      <c r="C83" s="20" t="s">
        <v>764</v>
      </c>
      <c r="D83" s="20" t="s">
        <v>765</v>
      </c>
      <c r="E83" s="20" t="s">
        <v>766</v>
      </c>
      <c r="F83" s="20" t="s">
        <v>767</v>
      </c>
    </row>
  </sheetData>
  <mergeCells count="37">
    <mergeCell ref="B77:F79"/>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V25" sqref="V25"/>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5" t="s">
        <v>640</v>
      </c>
      <c r="D1" s="115"/>
      <c r="E1" s="115"/>
      <c r="F1" s="115" t="s">
        <v>641</v>
      </c>
      <c r="G1" s="115"/>
      <c r="H1" s="115"/>
      <c r="I1" s="115" t="s">
        <v>89</v>
      </c>
      <c r="J1" s="115"/>
      <c r="K1" s="115"/>
      <c r="L1" s="115" t="s">
        <v>642</v>
      </c>
      <c r="M1" s="115"/>
      <c r="N1" s="115"/>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0.107691228802242</v>
      </c>
      <c r="D3">
        <v>9.8895913125352605E-2</v>
      </c>
      <c r="E3">
        <v>0.27618251642761399</v>
      </c>
      <c r="F3">
        <v>-0.189101045965829</v>
      </c>
      <c r="G3">
        <v>0.136173847978346</v>
      </c>
      <c r="H3">
        <v>0.16493198469998199</v>
      </c>
      <c r="I3">
        <v>2.0331223468629301E-2</v>
      </c>
      <c r="J3">
        <v>7.5250094100916598E-2</v>
      </c>
      <c r="K3">
        <v>0.78702021382602905</v>
      </c>
      <c r="L3">
        <v>-0.218580408237049</v>
      </c>
      <c r="M3">
        <v>0.105271648359516</v>
      </c>
      <c r="N3">
        <v>3.7861924637395898E-2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-0.109337000530666</v>
      </c>
      <c r="D4">
        <v>5.2892180809570498E-2</v>
      </c>
      <c r="E4">
        <v>3.8718367488706398E-2</v>
      </c>
      <c r="F4">
        <v>-3.8146691101421097E-2</v>
      </c>
      <c r="G4">
        <v>4.4237224182207803E-2</v>
      </c>
      <c r="H4">
        <v>0.38851085369229599</v>
      </c>
      <c r="I4">
        <v>-2.0049963504498201E-2</v>
      </c>
      <c r="J4">
        <v>3.3907077651638397E-2</v>
      </c>
      <c r="K4">
        <v>0.554305431854625</v>
      </c>
      <c r="L4">
        <v>-7.42464367470039E-3</v>
      </c>
      <c r="M4">
        <v>3.0803025445183801E-2</v>
      </c>
      <c r="N4">
        <v>0.80952707321449302</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-0.13958117441680201</v>
      </c>
      <c r="D5">
        <v>5.5192507342474703E-2</v>
      </c>
      <c r="E5">
        <v>1.1439202289988E-2</v>
      </c>
      <c r="F5">
        <v>4.2816653311766498E-2</v>
      </c>
      <c r="G5">
        <v>5.6250077101517498E-2</v>
      </c>
      <c r="H5">
        <v>0.44654723059402601</v>
      </c>
      <c r="I5">
        <v>-0.104231890864471</v>
      </c>
      <c r="J5">
        <v>3.5281818822403901E-2</v>
      </c>
      <c r="K5">
        <v>3.1341335783106098E-3</v>
      </c>
      <c r="L5">
        <v>-1.52784724011008E-2</v>
      </c>
      <c r="M5">
        <v>3.78485450087808E-2</v>
      </c>
      <c r="N5">
        <v>0.68645248377846202</v>
      </c>
      <c r="P5" t="str">
        <f>IF(E5&lt;0.001,"***",IF(E5&lt;0.01,"**",IF(E5&lt;0.05,"*",IF(E5&lt;0.1,"^",""))))</f>
        <v>*</v>
      </c>
      <c r="Q5" t="str">
        <f t="shared" si="1"/>
        <v/>
      </c>
      <c r="R5" t="str">
        <f t="shared" si="2"/>
        <v>**</v>
      </c>
      <c r="S5" t="str">
        <f t="shared" si="3"/>
        <v/>
      </c>
    </row>
    <row r="6" spans="1:19" x14ac:dyDescent="0.25">
      <c r="A6">
        <v>4</v>
      </c>
      <c r="B6" t="s">
        <v>24</v>
      </c>
      <c r="C6">
        <v>-5.5160409666500002E-2</v>
      </c>
      <c r="D6">
        <v>5.9445755478544797E-2</v>
      </c>
      <c r="E6">
        <v>0.35345339539606102</v>
      </c>
      <c r="F6">
        <v>1.2415907065668401E-3</v>
      </c>
      <c r="G6">
        <v>6.2142715253523197E-2</v>
      </c>
      <c r="H6">
        <v>0.98405959336242099</v>
      </c>
      <c r="I6">
        <v>-2.4688738330447199E-2</v>
      </c>
      <c r="J6">
        <v>4.4053657560754397E-2</v>
      </c>
      <c r="K6">
        <v>0.57519008958512496</v>
      </c>
      <c r="L6">
        <v>-2.2535025200291402E-2</v>
      </c>
      <c r="M6">
        <v>4.2465523652412802E-2</v>
      </c>
      <c r="N6">
        <v>0.59564999587376899</v>
      </c>
      <c r="P6" t="str">
        <f t="shared" si="0"/>
        <v/>
      </c>
      <c r="Q6" t="str">
        <f t="shared" si="1"/>
        <v/>
      </c>
      <c r="R6" t="str">
        <f t="shared" si="2"/>
        <v/>
      </c>
      <c r="S6" t="str">
        <f t="shared" si="3"/>
        <v/>
      </c>
    </row>
    <row r="7" spans="1:19" x14ac:dyDescent="0.25">
      <c r="A7">
        <v>5</v>
      </c>
      <c r="B7" t="s">
        <v>23</v>
      </c>
      <c r="C7">
        <v>-0.26852884716665398</v>
      </c>
      <c r="D7">
        <v>5.3196185306758598E-2</v>
      </c>
      <c r="E7" s="1">
        <v>4.4670059795581802E-7</v>
      </c>
      <c r="F7">
        <v>-0.13779365246174499</v>
      </c>
      <c r="G7">
        <v>5.0538377752810601E-2</v>
      </c>
      <c r="H7">
        <v>6.4007014719652498E-3</v>
      </c>
      <c r="I7">
        <v>-0.21885664777955399</v>
      </c>
      <c r="J7">
        <v>3.9851455284811203E-2</v>
      </c>
      <c r="K7" s="1">
        <v>3.9783372818291702E-8</v>
      </c>
      <c r="L7">
        <v>-0.132237423621414</v>
      </c>
      <c r="M7">
        <v>3.9310661532429902E-2</v>
      </c>
      <c r="N7">
        <v>7.68473340064468E-4</v>
      </c>
      <c r="P7" t="str">
        <f t="shared" si="0"/>
        <v>***</v>
      </c>
      <c r="Q7" t="str">
        <f t="shared" si="1"/>
        <v>**</v>
      </c>
      <c r="R7" t="str">
        <f t="shared" si="2"/>
        <v>***</v>
      </c>
      <c r="S7" t="str">
        <f t="shared" si="3"/>
        <v>***</v>
      </c>
    </row>
    <row r="8" spans="1:19" x14ac:dyDescent="0.25">
      <c r="A8">
        <v>6</v>
      </c>
      <c r="B8" t="s">
        <v>25</v>
      </c>
      <c r="C8">
        <v>1.1349158223454E-2</v>
      </c>
      <c r="D8">
        <v>3.9293748597646401E-2</v>
      </c>
      <c r="E8">
        <v>0.77271254812988499</v>
      </c>
      <c r="F8">
        <v>2.2535074000115798E-2</v>
      </c>
      <c r="G8">
        <v>4.6465081755961403E-2</v>
      </c>
      <c r="H8">
        <v>0.62768383598542099</v>
      </c>
      <c r="I8">
        <v>6.6092261625201104E-3</v>
      </c>
      <c r="J8">
        <v>3.9234761613169501E-2</v>
      </c>
      <c r="K8">
        <v>0.86622665786036401</v>
      </c>
      <c r="L8">
        <v>2.3359612361989801E-2</v>
      </c>
      <c r="M8">
        <v>4.6488521830219003E-2</v>
      </c>
      <c r="N8">
        <v>0.61532901111277405</v>
      </c>
      <c r="P8" t="str">
        <f t="shared" si="0"/>
        <v/>
      </c>
      <c r="Q8" t="str">
        <f t="shared" si="1"/>
        <v/>
      </c>
      <c r="R8" t="str">
        <f t="shared" si="2"/>
        <v/>
      </c>
      <c r="S8" t="str">
        <f t="shared" si="3"/>
        <v/>
      </c>
    </row>
    <row r="9" spans="1:19" x14ac:dyDescent="0.25">
      <c r="A9">
        <v>7</v>
      </c>
      <c r="B9" t="s">
        <v>26</v>
      </c>
      <c r="C9">
        <v>-0.10104091945273</v>
      </c>
      <c r="D9">
        <v>6.3075773963421206E-2</v>
      </c>
      <c r="E9">
        <v>0.109178295558735</v>
      </c>
      <c r="F9">
        <v>4.1397189682878401E-2</v>
      </c>
      <c r="G9">
        <v>8.0991408878538104E-2</v>
      </c>
      <c r="H9">
        <v>0.60925959067636304</v>
      </c>
      <c r="I9">
        <v>-0.10951352680715599</v>
      </c>
      <c r="J9">
        <v>6.2949952788269301E-2</v>
      </c>
      <c r="K9">
        <v>8.1913121693479501E-2</v>
      </c>
      <c r="L9">
        <v>4.4799715617870897E-2</v>
      </c>
      <c r="M9">
        <v>8.1007387086939997E-2</v>
      </c>
      <c r="N9">
        <v>0.58024117430605704</v>
      </c>
      <c r="P9" t="str">
        <f t="shared" si="0"/>
        <v/>
      </c>
      <c r="Q9" t="str">
        <f t="shared" si="1"/>
        <v/>
      </c>
      <c r="R9" t="str">
        <f t="shared" si="2"/>
        <v>^</v>
      </c>
      <c r="S9" t="str">
        <f t="shared" si="3"/>
        <v/>
      </c>
    </row>
    <row r="10" spans="1:19" x14ac:dyDescent="0.25">
      <c r="A10">
        <v>8</v>
      </c>
      <c r="B10" t="s">
        <v>30</v>
      </c>
      <c r="C10">
        <v>0.181197302996979</v>
      </c>
      <c r="D10">
        <v>4.42379615440174E-2</v>
      </c>
      <c r="E10">
        <v>4.2040685003241803E-5</v>
      </c>
      <c r="F10">
        <v>0.229057259465823</v>
      </c>
      <c r="G10">
        <v>4.4461935628826103E-2</v>
      </c>
      <c r="H10" s="1">
        <v>2.5805197012562802E-7</v>
      </c>
      <c r="I10">
        <v>0.181702628650529</v>
      </c>
      <c r="J10">
        <v>4.4186659756990702E-2</v>
      </c>
      <c r="K10">
        <v>3.9197395142465099E-5</v>
      </c>
      <c r="L10">
        <v>0.23238646261085499</v>
      </c>
      <c r="M10">
        <v>4.44735751643568E-2</v>
      </c>
      <c r="N10" s="1">
        <v>1.7390064510625099E-7</v>
      </c>
      <c r="P10" t="str">
        <f t="shared" si="0"/>
        <v>***</v>
      </c>
      <c r="Q10" t="str">
        <f t="shared" si="1"/>
        <v>***</v>
      </c>
      <c r="R10" t="str">
        <f t="shared" si="2"/>
        <v>***</v>
      </c>
      <c r="S10" t="str">
        <f t="shared" si="3"/>
        <v>***</v>
      </c>
    </row>
    <row r="11" spans="1:19" x14ac:dyDescent="0.25">
      <c r="A11">
        <v>9</v>
      </c>
      <c r="B11" t="s">
        <v>27</v>
      </c>
      <c r="C11">
        <v>0.16458268707898899</v>
      </c>
      <c r="D11">
        <v>6.3604914202513602E-2</v>
      </c>
      <c r="E11">
        <v>9.6653264322359399E-3</v>
      </c>
      <c r="F11">
        <v>0.18485550069058301</v>
      </c>
      <c r="G11">
        <v>6.7985254167877401E-2</v>
      </c>
      <c r="H11">
        <v>6.5469142006807602E-3</v>
      </c>
      <c r="I11">
        <v>0.17033408960238</v>
      </c>
      <c r="J11">
        <v>6.3470646473129E-2</v>
      </c>
      <c r="K11">
        <v>7.2819561755923497E-3</v>
      </c>
      <c r="L11">
        <v>0.18629139428931399</v>
      </c>
      <c r="M11">
        <v>6.7987335852199404E-2</v>
      </c>
      <c r="N11">
        <v>6.1422430685918999E-3</v>
      </c>
      <c r="P11" t="str">
        <f t="shared" si="0"/>
        <v>**</v>
      </c>
      <c r="Q11" t="str">
        <f t="shared" si="1"/>
        <v>**</v>
      </c>
      <c r="R11" t="str">
        <f t="shared" si="2"/>
        <v>**</v>
      </c>
      <c r="S11" t="str">
        <f t="shared" si="3"/>
        <v>**</v>
      </c>
    </row>
    <row r="12" spans="1:19" x14ac:dyDescent="0.25">
      <c r="A12">
        <v>10</v>
      </c>
      <c r="B12" t="s">
        <v>29</v>
      </c>
      <c r="C12">
        <v>9.9918611743706004E-2</v>
      </c>
      <c r="D12">
        <v>4.2313771302774E-2</v>
      </c>
      <c r="E12">
        <v>1.82073900671543E-2</v>
      </c>
      <c r="F12">
        <v>0.11303830041297901</v>
      </c>
      <c r="G12">
        <v>3.8711363490774399E-2</v>
      </c>
      <c r="H12">
        <v>3.4999891913255498E-3</v>
      </c>
      <c r="I12">
        <v>0.101725573968521</v>
      </c>
      <c r="J12">
        <v>4.2244709066820901E-2</v>
      </c>
      <c r="K12">
        <v>1.60398538976145E-2</v>
      </c>
      <c r="L12">
        <v>0.115248283418754</v>
      </c>
      <c r="M12">
        <v>3.8723718716034798E-2</v>
      </c>
      <c r="N12">
        <v>2.9187514383348699E-3</v>
      </c>
      <c r="P12" t="str">
        <f t="shared" si="0"/>
        <v>*</v>
      </c>
      <c r="Q12" t="str">
        <f t="shared" si="1"/>
        <v>**</v>
      </c>
      <c r="R12" t="str">
        <f t="shared" si="2"/>
        <v>*</v>
      </c>
      <c r="S12" t="str">
        <f t="shared" si="3"/>
        <v>**</v>
      </c>
    </row>
    <row r="13" spans="1:19" x14ac:dyDescent="0.25">
      <c r="A13">
        <v>11</v>
      </c>
      <c r="B13" t="s">
        <v>28</v>
      </c>
      <c r="C13">
        <v>5.45578921876166E-2</v>
      </c>
      <c r="D13">
        <v>9.2110167045440505E-2</v>
      </c>
      <c r="E13">
        <v>0.55364215475737399</v>
      </c>
      <c r="F13">
        <v>0.23527059207045201</v>
      </c>
      <c r="G13">
        <v>0.104700810514781</v>
      </c>
      <c r="H13">
        <v>2.4635223185129701E-2</v>
      </c>
      <c r="I13">
        <v>6.3715068056888799E-2</v>
      </c>
      <c r="J13">
        <v>9.1901537899734098E-2</v>
      </c>
      <c r="K13">
        <v>0.48812313389459899</v>
      </c>
      <c r="L13">
        <v>0.23338383950799901</v>
      </c>
      <c r="M13">
        <v>0.104694311010262</v>
      </c>
      <c r="N13">
        <v>2.5801057033946501E-2</v>
      </c>
      <c r="P13" t="str">
        <f t="shared" si="0"/>
        <v/>
      </c>
      <c r="Q13" t="str">
        <f t="shared" si="1"/>
        <v>*</v>
      </c>
      <c r="R13" t="str">
        <f t="shared" si="2"/>
        <v/>
      </c>
      <c r="S13" t="str">
        <f t="shared" si="3"/>
        <v>*</v>
      </c>
    </row>
    <row r="14" spans="1:19" x14ac:dyDescent="0.25">
      <c r="A14">
        <v>12</v>
      </c>
      <c r="B14" t="s">
        <v>173</v>
      </c>
      <c r="C14">
        <v>-4.8702896629474697E-2</v>
      </c>
      <c r="D14">
        <v>4.0013387686810002E-2</v>
      </c>
      <c r="E14">
        <v>0.22354142858787099</v>
      </c>
      <c r="F14">
        <v>-0.1004822557744</v>
      </c>
      <c r="G14">
        <v>3.9899762669451097E-2</v>
      </c>
      <c r="H14">
        <v>1.17900316090361E-2</v>
      </c>
      <c r="I14">
        <v>-4.8989168819403101E-2</v>
      </c>
      <c r="J14">
        <v>3.9983603060265598E-2</v>
      </c>
      <c r="K14">
        <v>0.220488019857039</v>
      </c>
      <c r="L14">
        <v>-0.102429510242648</v>
      </c>
      <c r="M14">
        <v>3.9872202357091803E-2</v>
      </c>
      <c r="N14">
        <v>1.0200853284033E-2</v>
      </c>
      <c r="P14" t="str">
        <f t="shared" si="0"/>
        <v/>
      </c>
      <c r="Q14" t="str">
        <f t="shared" si="1"/>
        <v>*</v>
      </c>
      <c r="R14" t="str">
        <f t="shared" si="2"/>
        <v/>
      </c>
      <c r="S14" t="str">
        <f t="shared" si="3"/>
        <v>*</v>
      </c>
    </row>
    <row r="15" spans="1:19" x14ac:dyDescent="0.25">
      <c r="A15">
        <v>13</v>
      </c>
      <c r="B15" t="s">
        <v>31</v>
      </c>
      <c r="C15">
        <v>-4.9366761478234197E-2</v>
      </c>
      <c r="D15">
        <v>6.62104779413161E-3</v>
      </c>
      <c r="E15" s="1">
        <v>8.9150908877400095E-14</v>
      </c>
      <c r="F15">
        <v>-5.5948256722993299E-2</v>
      </c>
      <c r="G15">
        <v>6.9228614774696599E-3</v>
      </c>
      <c r="H15" s="1">
        <v>6.6613381477509402E-16</v>
      </c>
      <c r="I15">
        <v>-4.8816146888806602E-2</v>
      </c>
      <c r="J15">
        <v>6.6026338627812198E-3</v>
      </c>
      <c r="K15" s="1">
        <v>1.4310774787418301E-13</v>
      </c>
      <c r="L15">
        <v>-5.59431187129278E-2</v>
      </c>
      <c r="M15">
        <v>6.9193844737859399E-3</v>
      </c>
      <c r="N15" s="1">
        <v>6.6613381477509402E-16</v>
      </c>
      <c r="P15" t="str">
        <f t="shared" si="0"/>
        <v>***</v>
      </c>
      <c r="Q15" t="str">
        <f t="shared" si="1"/>
        <v>***</v>
      </c>
      <c r="R15" t="str">
        <f t="shared" si="2"/>
        <v>***</v>
      </c>
      <c r="S15" t="str">
        <f t="shared" si="3"/>
        <v>***</v>
      </c>
    </row>
    <row r="16" spans="1:19" x14ac:dyDescent="0.25">
      <c r="A16">
        <v>14</v>
      </c>
      <c r="B16" t="s">
        <v>32</v>
      </c>
      <c r="C16">
        <v>2.99209723070177E-2</v>
      </c>
      <c r="D16">
        <v>1.8328930520572401E-2</v>
      </c>
      <c r="E16">
        <v>0.102585760719882</v>
      </c>
      <c r="F16">
        <v>1.7000907307203699E-2</v>
      </c>
      <c r="G16">
        <v>2.34020861400225E-2</v>
      </c>
      <c r="H16">
        <v>0.46755085478816899</v>
      </c>
      <c r="I16">
        <v>2.8731951240991298E-2</v>
      </c>
      <c r="J16">
        <v>1.8315814923290399E-2</v>
      </c>
      <c r="K16">
        <v>0.116718719386583</v>
      </c>
      <c r="L16">
        <v>1.6267870896787801E-2</v>
      </c>
      <c r="M16">
        <v>2.3405326209530501E-2</v>
      </c>
      <c r="N16">
        <v>0.48702399667645802</v>
      </c>
      <c r="P16" t="str">
        <f t="shared" si="0"/>
        <v/>
      </c>
      <c r="Q16" t="str">
        <f t="shared" si="1"/>
        <v/>
      </c>
      <c r="R16" t="str">
        <f t="shared" si="2"/>
        <v/>
      </c>
      <c r="S16" t="str">
        <f t="shared" si="3"/>
        <v/>
      </c>
    </row>
    <row r="17" spans="1:19" x14ac:dyDescent="0.25">
      <c r="A17">
        <v>15</v>
      </c>
      <c r="B17" t="s">
        <v>33</v>
      </c>
      <c r="C17">
        <v>2.9539839026259999E-2</v>
      </c>
      <c r="D17">
        <v>5.8624742785765302E-3</v>
      </c>
      <c r="E17" s="1">
        <v>4.6845817336382801E-7</v>
      </c>
      <c r="F17">
        <v>1.07550605478181E-2</v>
      </c>
      <c r="G17">
        <v>4.87294630840065E-3</v>
      </c>
      <c r="H17">
        <v>2.7307349709376001E-2</v>
      </c>
      <c r="I17">
        <v>2.96113263474727E-2</v>
      </c>
      <c r="J17">
        <v>5.8625532536924398E-3</v>
      </c>
      <c r="K17" s="1">
        <v>4.3967194007787898E-7</v>
      </c>
      <c r="L17">
        <v>1.0766895743606E-2</v>
      </c>
      <c r="M17">
        <v>4.8770431921002404E-3</v>
      </c>
      <c r="N17">
        <v>2.72673742619443E-2</v>
      </c>
      <c r="P17" t="str">
        <f t="shared" si="0"/>
        <v>***</v>
      </c>
      <c r="Q17" t="str">
        <f t="shared" si="1"/>
        <v>*</v>
      </c>
      <c r="R17" t="str">
        <f t="shared" si="2"/>
        <v>***</v>
      </c>
      <c r="S17" t="str">
        <f t="shared" si="3"/>
        <v>*</v>
      </c>
    </row>
    <row r="18" spans="1:19" x14ac:dyDescent="0.25">
      <c r="A18">
        <v>16</v>
      </c>
      <c r="B18" t="s">
        <v>118</v>
      </c>
      <c r="C18">
        <v>-6.1633872587147304E-3</v>
      </c>
      <c r="D18">
        <v>8.5356690910568592E-3</v>
      </c>
      <c r="E18">
        <v>0.47024879978810102</v>
      </c>
      <c r="F18">
        <v>-1.3135171704603101E-2</v>
      </c>
      <c r="G18">
        <v>8.7640321501538197E-3</v>
      </c>
      <c r="H18">
        <v>0.13393617507800301</v>
      </c>
      <c r="I18">
        <v>-6.0268151174092399E-3</v>
      </c>
      <c r="J18">
        <v>8.5242284303194398E-3</v>
      </c>
      <c r="K18">
        <v>0.47955294588095199</v>
      </c>
      <c r="L18">
        <v>-1.3074185741684801E-2</v>
      </c>
      <c r="M18">
        <v>8.7653781427323805E-3</v>
      </c>
      <c r="N18">
        <v>0.135811588519022</v>
      </c>
      <c r="P18" t="str">
        <f t="shared" si="0"/>
        <v/>
      </c>
      <c r="Q18" t="str">
        <f t="shared" si="1"/>
        <v/>
      </c>
      <c r="R18" t="str">
        <f t="shared" si="2"/>
        <v/>
      </c>
      <c r="S18" t="str">
        <f t="shared" si="3"/>
        <v/>
      </c>
    </row>
    <row r="19" spans="1:19" x14ac:dyDescent="0.25">
      <c r="A19">
        <v>17</v>
      </c>
      <c r="B19" t="s">
        <v>34</v>
      </c>
      <c r="C19">
        <v>4.9802785442549001E-3</v>
      </c>
      <c r="D19">
        <v>7.0187950362578895E-4</v>
      </c>
      <c r="E19" s="1">
        <v>1.28763666396026E-12</v>
      </c>
      <c r="F19">
        <v>3.7876353532540802E-3</v>
      </c>
      <c r="G19">
        <v>6.5417046444974801E-4</v>
      </c>
      <c r="H19" s="1">
        <v>7.0393878504049204E-9</v>
      </c>
      <c r="I19">
        <v>4.98977067610578E-3</v>
      </c>
      <c r="J19">
        <v>7.0111822201836098E-4</v>
      </c>
      <c r="K19" s="1">
        <v>1.1040057756872599E-12</v>
      </c>
      <c r="L19">
        <v>3.76606504766529E-3</v>
      </c>
      <c r="M19">
        <v>6.5468941192326803E-4</v>
      </c>
      <c r="N19" s="1">
        <v>8.7961720129925408E-9</v>
      </c>
      <c r="P19" t="str">
        <f t="shared" si="0"/>
        <v>***</v>
      </c>
      <c r="Q19" t="str">
        <f t="shared" si="1"/>
        <v>***</v>
      </c>
      <c r="R19" t="str">
        <f t="shared" si="2"/>
        <v>***</v>
      </c>
      <c r="S19" t="str">
        <f t="shared" si="3"/>
        <v>***</v>
      </c>
    </row>
    <row r="20" spans="1:19" x14ac:dyDescent="0.25">
      <c r="A20">
        <v>18</v>
      </c>
      <c r="B20" t="s">
        <v>35</v>
      </c>
      <c r="C20">
        <v>-8.8144331216017096E-4</v>
      </c>
      <c r="D20">
        <v>2.8499562747441403E-4</v>
      </c>
      <c r="E20">
        <v>1.9825700121168799E-3</v>
      </c>
      <c r="F20">
        <v>-5.2748455428272805E-4</v>
      </c>
      <c r="G20">
        <v>2.4285934877258801E-4</v>
      </c>
      <c r="H20">
        <v>2.9857511311681399E-2</v>
      </c>
      <c r="I20">
        <v>-8.5485514865174799E-4</v>
      </c>
      <c r="J20">
        <v>2.8435225546997902E-4</v>
      </c>
      <c r="K20">
        <v>2.64426655612771E-3</v>
      </c>
      <c r="L20">
        <v>-5.2041314942476895E-4</v>
      </c>
      <c r="M20">
        <v>2.4276803398572101E-4</v>
      </c>
      <c r="N20">
        <v>3.2059800659528299E-2</v>
      </c>
      <c r="P20" t="str">
        <f t="shared" si="0"/>
        <v>**</v>
      </c>
      <c r="Q20" t="str">
        <f t="shared" si="1"/>
        <v>*</v>
      </c>
      <c r="R20" t="str">
        <f t="shared" si="2"/>
        <v>**</v>
      </c>
      <c r="S20" t="str">
        <f t="shared" si="3"/>
        <v>*</v>
      </c>
    </row>
    <row r="21" spans="1:19" x14ac:dyDescent="0.25">
      <c r="A21">
        <v>19</v>
      </c>
      <c r="B21" t="s">
        <v>36</v>
      </c>
      <c r="C21">
        <v>3.41651303289731E-4</v>
      </c>
      <c r="D21">
        <v>1.47045317504656E-4</v>
      </c>
      <c r="E21">
        <v>2.01554066590202E-2</v>
      </c>
      <c r="F21">
        <v>5.7459471030333296E-4</v>
      </c>
      <c r="G21">
        <v>1.4219863541372501E-4</v>
      </c>
      <c r="H21">
        <v>5.3271626887840797E-5</v>
      </c>
      <c r="I21">
        <v>3.2096351423334401E-4</v>
      </c>
      <c r="J21">
        <v>1.46350125148538E-4</v>
      </c>
      <c r="K21">
        <v>2.8298671525972801E-2</v>
      </c>
      <c r="L21">
        <v>5.7430575140441796E-4</v>
      </c>
      <c r="M21">
        <v>1.4221518732836599E-4</v>
      </c>
      <c r="N21">
        <v>5.3842937867587503E-5</v>
      </c>
      <c r="P21" t="str">
        <f t="shared" si="0"/>
        <v>*</v>
      </c>
      <c r="Q21" t="str">
        <f t="shared" si="1"/>
        <v>***</v>
      </c>
      <c r="R21" t="str">
        <f t="shared" si="2"/>
        <v>*</v>
      </c>
      <c r="S21" t="str">
        <f t="shared" si="3"/>
        <v>***</v>
      </c>
    </row>
    <row r="22" spans="1:19" x14ac:dyDescent="0.25">
      <c r="A22">
        <v>20</v>
      </c>
      <c r="B22" t="s">
        <v>37</v>
      </c>
      <c r="C22">
        <v>1.3736562634825601E-2</v>
      </c>
      <c r="D22">
        <v>2.8754389524263901E-2</v>
      </c>
      <c r="E22">
        <v>0.63284911945900102</v>
      </c>
      <c r="F22">
        <v>-4.3808539963560702E-3</v>
      </c>
      <c r="G22">
        <v>2.9612439365257998E-2</v>
      </c>
      <c r="H22">
        <v>0.88239039414204001</v>
      </c>
      <c r="I22">
        <v>1.2469939717039399E-2</v>
      </c>
      <c r="J22">
        <v>2.87301396055267E-2</v>
      </c>
      <c r="K22">
        <v>0.66426167117330903</v>
      </c>
      <c r="L22">
        <v>-4.7449355596164301E-3</v>
      </c>
      <c r="M22">
        <v>2.96183376002607E-2</v>
      </c>
      <c r="N22">
        <v>0.87272145824999303</v>
      </c>
      <c r="P22" t="str">
        <f t="shared" si="0"/>
        <v/>
      </c>
      <c r="Q22" t="str">
        <f t="shared" si="1"/>
        <v/>
      </c>
      <c r="R22" t="str">
        <f t="shared" si="2"/>
        <v/>
      </c>
      <c r="S22" t="str">
        <f t="shared" si="3"/>
        <v/>
      </c>
    </row>
    <row r="23" spans="1:19" x14ac:dyDescent="0.25">
      <c r="A23">
        <v>21</v>
      </c>
      <c r="B23" t="s">
        <v>38</v>
      </c>
      <c r="C23">
        <v>3.02302633768009E-2</v>
      </c>
      <c r="D23">
        <v>4.1832947771162497E-2</v>
      </c>
      <c r="E23">
        <v>0.46989958825926598</v>
      </c>
      <c r="F23">
        <v>-7.9629577877901897E-2</v>
      </c>
      <c r="G23">
        <v>4.5070182799820203E-2</v>
      </c>
      <c r="H23">
        <v>7.7263293999236093E-2</v>
      </c>
      <c r="I23">
        <v>2.9597973062472398E-2</v>
      </c>
      <c r="J23">
        <v>4.1769806596913303E-2</v>
      </c>
      <c r="K23">
        <v>0.47857439913480498</v>
      </c>
      <c r="L23">
        <v>-8.1497650825420806E-2</v>
      </c>
      <c r="M23">
        <v>4.5054705478413899E-2</v>
      </c>
      <c r="N23">
        <v>7.0472768891572293E-2</v>
      </c>
      <c r="P23" t="str">
        <f t="shared" si="0"/>
        <v/>
      </c>
      <c r="Q23" t="str">
        <f t="shared" si="1"/>
        <v>^</v>
      </c>
      <c r="R23" t="str">
        <f t="shared" si="2"/>
        <v/>
      </c>
      <c r="S23" t="str">
        <f t="shared" si="3"/>
        <v>^</v>
      </c>
    </row>
    <row r="24" spans="1:19" x14ac:dyDescent="0.25">
      <c r="A24">
        <v>22</v>
      </c>
      <c r="B24" t="s">
        <v>40</v>
      </c>
      <c r="C24">
        <v>-0.173137468641895</v>
      </c>
      <c r="D24">
        <v>5.22533378412516E-2</v>
      </c>
      <c r="E24">
        <v>9.2161118896239003E-4</v>
      </c>
      <c r="F24">
        <v>-0.27356755115096498</v>
      </c>
      <c r="G24">
        <v>4.9342983686774401E-2</v>
      </c>
      <c r="H24" s="1">
        <v>2.9529496403668498E-8</v>
      </c>
      <c r="I24">
        <v>-0.17040056317681801</v>
      </c>
      <c r="J24">
        <v>5.2189207281187602E-2</v>
      </c>
      <c r="K24">
        <v>1.0944333416270701E-3</v>
      </c>
      <c r="L24">
        <v>-0.27368581390582802</v>
      </c>
      <c r="M24">
        <v>4.9400121736404699E-2</v>
      </c>
      <c r="N24" s="1">
        <v>3.0215226098917502E-8</v>
      </c>
      <c r="P24" t="str">
        <f t="shared" si="0"/>
        <v>***</v>
      </c>
      <c r="Q24" t="str">
        <f t="shared" si="1"/>
        <v>***</v>
      </c>
      <c r="R24" t="str">
        <f t="shared" si="2"/>
        <v>**</v>
      </c>
      <c r="S24" t="str">
        <f t="shared" si="3"/>
        <v>***</v>
      </c>
    </row>
    <row r="25" spans="1:19" x14ac:dyDescent="0.25">
      <c r="A25">
        <v>23</v>
      </c>
      <c r="B25" t="s">
        <v>41</v>
      </c>
      <c r="C25">
        <v>-4.4539966691223898E-2</v>
      </c>
      <c r="D25">
        <v>4.23417628434535E-2</v>
      </c>
      <c r="E25">
        <v>0.292838210854732</v>
      </c>
      <c r="F25">
        <v>-0.16633406317473001</v>
      </c>
      <c r="G25">
        <v>4.1278427995962201E-2</v>
      </c>
      <c r="H25" s="1">
        <v>5.5880425331888999E-5</v>
      </c>
      <c r="I25">
        <v>-4.3672003848627503E-2</v>
      </c>
      <c r="J25">
        <v>4.2312446539750102E-2</v>
      </c>
      <c r="K25">
        <v>0.302010575211415</v>
      </c>
      <c r="L25">
        <v>-0.168552761693399</v>
      </c>
      <c r="M25">
        <v>4.1322635949565097E-2</v>
      </c>
      <c r="N25" s="1">
        <v>4.5240526110545998E-5</v>
      </c>
      <c r="P25" t="str">
        <f t="shared" si="0"/>
        <v/>
      </c>
      <c r="Q25" t="str">
        <f t="shared" si="1"/>
        <v>***</v>
      </c>
      <c r="R25" t="str">
        <f t="shared" si="2"/>
        <v/>
      </c>
      <c r="S25" t="str">
        <f t="shared" si="3"/>
        <v>***</v>
      </c>
    </row>
    <row r="26" spans="1:19" x14ac:dyDescent="0.25">
      <c r="A26">
        <v>24</v>
      </c>
      <c r="B26" t="s">
        <v>39</v>
      </c>
      <c r="C26">
        <v>-4.9785854235368403E-2</v>
      </c>
      <c r="D26">
        <v>4.8485806668842002E-2</v>
      </c>
      <c r="E26">
        <v>0.30450854975640002</v>
      </c>
      <c r="F26">
        <v>-0.17502230765982199</v>
      </c>
      <c r="G26">
        <v>4.5341691967920802E-2</v>
      </c>
      <c r="H26" s="1">
        <v>1.13352474063078E-4</v>
      </c>
      <c r="I26">
        <v>-4.8649227915484698E-2</v>
      </c>
      <c r="J26">
        <v>4.84538166213637E-2</v>
      </c>
      <c r="K26">
        <v>0.31536273699171402</v>
      </c>
      <c r="L26">
        <v>-0.17710896956602401</v>
      </c>
      <c r="M26">
        <v>4.5392519174930902E-2</v>
      </c>
      <c r="N26" s="1">
        <v>9.5510994911562896E-5</v>
      </c>
      <c r="P26" t="str">
        <f t="shared" si="0"/>
        <v/>
      </c>
      <c r="Q26" t="str">
        <f t="shared" si="1"/>
        <v>***</v>
      </c>
      <c r="R26" t="str">
        <f t="shared" si="2"/>
        <v/>
      </c>
      <c r="S26" t="str">
        <f t="shared" si="3"/>
        <v>***</v>
      </c>
    </row>
    <row r="27" spans="1:19" x14ac:dyDescent="0.25">
      <c r="A27">
        <v>25</v>
      </c>
      <c r="B27" t="s">
        <v>43</v>
      </c>
      <c r="C27">
        <v>-7.6182178064357495E-2</v>
      </c>
      <c r="D27">
        <v>7.9800063157711397E-3</v>
      </c>
      <c r="E27" s="1">
        <v>0</v>
      </c>
      <c r="F27">
        <v>-8.4225897877154302E-2</v>
      </c>
      <c r="G27">
        <v>7.7512251461918603E-3</v>
      </c>
      <c r="H27">
        <v>0</v>
      </c>
      <c r="I27">
        <v>-7.59678276634837E-2</v>
      </c>
      <c r="J27">
        <v>7.9793735019866897E-3</v>
      </c>
      <c r="K27" s="1">
        <v>0</v>
      </c>
      <c r="L27">
        <v>-8.4682049276928698E-2</v>
      </c>
      <c r="M27">
        <v>7.7499056835689702E-3</v>
      </c>
      <c r="N27">
        <v>0</v>
      </c>
      <c r="P27" t="str">
        <f t="shared" si="0"/>
        <v>***</v>
      </c>
      <c r="Q27" t="str">
        <f t="shared" si="1"/>
        <v>***</v>
      </c>
      <c r="R27" t="str">
        <f t="shared" si="2"/>
        <v>***</v>
      </c>
      <c r="S27" t="str">
        <f t="shared" si="3"/>
        <v>***</v>
      </c>
    </row>
    <row r="28" spans="1:19" x14ac:dyDescent="0.25">
      <c r="A28">
        <v>26</v>
      </c>
      <c r="B28" t="s">
        <v>44</v>
      </c>
      <c r="C28">
        <v>2.5823202810216699E-2</v>
      </c>
      <c r="D28">
        <v>2.43595839139501E-2</v>
      </c>
      <c r="E28">
        <v>0.28910642989639301</v>
      </c>
      <c r="F28">
        <v>1.8733530017322701E-2</v>
      </c>
      <c r="G28">
        <v>2.4463483386336499E-2</v>
      </c>
      <c r="H28">
        <v>0.443810045383291</v>
      </c>
      <c r="I28">
        <v>2.5459922194883799E-2</v>
      </c>
      <c r="J28">
        <v>2.4357808407420498E-2</v>
      </c>
      <c r="K28">
        <v>0.295908901438941</v>
      </c>
      <c r="L28">
        <v>1.9160143395655499E-2</v>
      </c>
      <c r="M28">
        <v>2.4473231057251701E-2</v>
      </c>
      <c r="N28">
        <v>0.433684618458958</v>
      </c>
      <c r="P28" t="str">
        <f t="shared" si="0"/>
        <v/>
      </c>
      <c r="Q28" t="str">
        <f t="shared" si="1"/>
        <v/>
      </c>
      <c r="R28" t="str">
        <f t="shared" si="2"/>
        <v/>
      </c>
      <c r="S28" t="str">
        <f t="shared" si="3"/>
        <v/>
      </c>
    </row>
    <row r="29" spans="1:19" x14ac:dyDescent="0.25">
      <c r="A29">
        <v>27</v>
      </c>
      <c r="B29" t="s">
        <v>131</v>
      </c>
      <c r="C29">
        <v>-0.160219492128229</v>
      </c>
      <c r="D29">
        <v>0.36478079910935601</v>
      </c>
      <c r="E29">
        <v>0.66050120203891804</v>
      </c>
      <c r="F29">
        <v>0.33013896978458701</v>
      </c>
      <c r="G29">
        <v>0.21852702360072501</v>
      </c>
      <c r="H29">
        <v>0.130853010832371</v>
      </c>
      <c r="I29">
        <v>-0.160643716562718</v>
      </c>
      <c r="J29">
        <v>0.36466414207238101</v>
      </c>
      <c r="K29">
        <v>0.65955681952435696</v>
      </c>
      <c r="L29">
        <v>0.32718275566827998</v>
      </c>
      <c r="M29">
        <v>0.218594267127599</v>
      </c>
      <c r="N29">
        <v>0.13445619365772199</v>
      </c>
      <c r="P29" t="str">
        <f t="shared" si="0"/>
        <v/>
      </c>
      <c r="Q29" t="str">
        <f t="shared" si="1"/>
        <v/>
      </c>
      <c r="R29" t="str">
        <f t="shared" si="2"/>
        <v/>
      </c>
      <c r="S29" t="str">
        <f t="shared" si="3"/>
        <v/>
      </c>
    </row>
    <row r="30" spans="1:19" x14ac:dyDescent="0.25">
      <c r="A30">
        <v>28</v>
      </c>
      <c r="B30" t="s">
        <v>145</v>
      </c>
      <c r="C30">
        <v>-0.51162447343573403</v>
      </c>
      <c r="D30">
        <v>0.38098302148598501</v>
      </c>
      <c r="E30">
        <v>0.17930233858580599</v>
      </c>
      <c r="F30">
        <v>-0.16425706580834601</v>
      </c>
      <c r="G30">
        <v>0.26113277167669102</v>
      </c>
      <c r="H30">
        <v>0.529337643034406</v>
      </c>
      <c r="I30">
        <v>-0.51127351170781699</v>
      </c>
      <c r="J30">
        <v>0.38085013079180402</v>
      </c>
      <c r="K30">
        <v>0.179449065374269</v>
      </c>
      <c r="L30">
        <v>-0.17392063021220999</v>
      </c>
      <c r="M30">
        <v>0.26126886931214099</v>
      </c>
      <c r="N30">
        <v>0.50561769248376098</v>
      </c>
      <c r="P30" t="str">
        <f t="shared" si="0"/>
        <v/>
      </c>
      <c r="Q30" t="str">
        <f t="shared" si="1"/>
        <v/>
      </c>
      <c r="R30" t="str">
        <f t="shared" si="2"/>
        <v/>
      </c>
      <c r="S30" t="str">
        <f t="shared" si="3"/>
        <v/>
      </c>
    </row>
    <row r="31" spans="1:19" x14ac:dyDescent="0.25">
      <c r="A31">
        <v>29</v>
      </c>
      <c r="B31" t="s">
        <v>46</v>
      </c>
      <c r="C31">
        <v>-0.39499667612252598</v>
      </c>
      <c r="D31">
        <v>0.37581054087496901</v>
      </c>
      <c r="E31">
        <v>0.29323439560081699</v>
      </c>
      <c r="F31">
        <v>2.65258719151404E-2</v>
      </c>
      <c r="G31">
        <v>0.23373026343492601</v>
      </c>
      <c r="H31">
        <v>0.90964268658055802</v>
      </c>
      <c r="I31">
        <v>-0.391162601610132</v>
      </c>
      <c r="J31">
        <v>0.37570201145096799</v>
      </c>
      <c r="K31">
        <v>0.297805378288034</v>
      </c>
      <c r="L31">
        <v>2.3654967489031301E-2</v>
      </c>
      <c r="M31">
        <v>0.23378642065473601</v>
      </c>
      <c r="N31">
        <v>0.91940601968039004</v>
      </c>
      <c r="P31" t="str">
        <f t="shared" si="0"/>
        <v/>
      </c>
      <c r="Q31" t="str">
        <f t="shared" si="1"/>
        <v/>
      </c>
      <c r="R31" t="str">
        <f t="shared" si="2"/>
        <v/>
      </c>
      <c r="S31" t="str">
        <f t="shared" si="3"/>
        <v/>
      </c>
    </row>
    <row r="32" spans="1:19" x14ac:dyDescent="0.25">
      <c r="A32">
        <v>30</v>
      </c>
      <c r="B32" t="s">
        <v>129</v>
      </c>
      <c r="C32">
        <v>-0.67145119670257203</v>
      </c>
      <c r="D32">
        <v>0.38485571672166402</v>
      </c>
      <c r="E32">
        <v>8.1040077528318197E-2</v>
      </c>
      <c r="F32">
        <v>5.3179560562085504E-3</v>
      </c>
      <c r="G32">
        <v>0.23970754015037901</v>
      </c>
      <c r="H32">
        <v>0.98230023556675705</v>
      </c>
      <c r="I32">
        <v>-0.66872316708012103</v>
      </c>
      <c r="J32">
        <v>0.38472019551194903</v>
      </c>
      <c r="K32">
        <v>8.2174423867219501E-2</v>
      </c>
      <c r="L32">
        <v>6.67307967929095E-3</v>
      </c>
      <c r="M32">
        <v>0.23978983606337301</v>
      </c>
      <c r="N32">
        <v>0.97779864159438801</v>
      </c>
      <c r="P32" t="str">
        <f t="shared" si="0"/>
        <v>^</v>
      </c>
      <c r="Q32" t="str">
        <f t="shared" si="1"/>
        <v/>
      </c>
      <c r="R32" t="str">
        <f t="shared" si="2"/>
        <v>^</v>
      </c>
      <c r="S32" t="str">
        <f t="shared" si="3"/>
        <v/>
      </c>
    </row>
    <row r="33" spans="1:19" x14ac:dyDescent="0.25">
      <c r="A33">
        <v>31</v>
      </c>
      <c r="B33" t="s">
        <v>130</v>
      </c>
      <c r="C33">
        <v>-0.25176048905553999</v>
      </c>
      <c r="D33">
        <v>0.38187701446752598</v>
      </c>
      <c r="E33">
        <v>0.50972168083911296</v>
      </c>
      <c r="F33">
        <v>-7.0673325836281803E-2</v>
      </c>
      <c r="G33">
        <v>0.23431452903678399</v>
      </c>
      <c r="H33">
        <v>0.76294378504736704</v>
      </c>
      <c r="I33">
        <v>-0.252431528128022</v>
      </c>
      <c r="J33">
        <v>0.38178302267110498</v>
      </c>
      <c r="K33">
        <v>0.50848978256627897</v>
      </c>
      <c r="L33">
        <v>-7.8171863200052094E-2</v>
      </c>
      <c r="M33">
        <v>0.23448687406191701</v>
      </c>
      <c r="N33">
        <v>0.73885187071069303</v>
      </c>
      <c r="P33" t="str">
        <f t="shared" si="0"/>
        <v/>
      </c>
      <c r="Q33" t="str">
        <f t="shared" si="1"/>
        <v/>
      </c>
      <c r="R33" t="str">
        <f t="shared" si="2"/>
        <v/>
      </c>
      <c r="S33" t="str">
        <f t="shared" si="3"/>
        <v/>
      </c>
    </row>
    <row r="34" spans="1:19" x14ac:dyDescent="0.25">
      <c r="A34">
        <v>32</v>
      </c>
      <c r="B34" t="s">
        <v>45</v>
      </c>
      <c r="C34">
        <v>-0.22173240136706099</v>
      </c>
      <c r="D34">
        <v>0.465229814580988</v>
      </c>
      <c r="E34">
        <v>0.63364105616674304</v>
      </c>
      <c r="F34">
        <v>0.13568626446683599</v>
      </c>
      <c r="G34">
        <v>0.32596590324913</v>
      </c>
      <c r="H34">
        <v>0.67722043789348396</v>
      </c>
      <c r="I34">
        <v>-0.21915500941089999</v>
      </c>
      <c r="J34">
        <v>0.46490413860629098</v>
      </c>
      <c r="K34">
        <v>0.63735634693812804</v>
      </c>
      <c r="L34">
        <v>0.13481763853501399</v>
      </c>
      <c r="M34">
        <v>0.325983051333044</v>
      </c>
      <c r="N34">
        <v>0.67918718717209003</v>
      </c>
      <c r="P34" t="str">
        <f t="shared" si="0"/>
        <v/>
      </c>
      <c r="Q34" t="str">
        <f t="shared" si="1"/>
        <v/>
      </c>
      <c r="R34" t="str">
        <f t="shared" si="2"/>
        <v/>
      </c>
      <c r="S34" t="str">
        <f t="shared" si="3"/>
        <v/>
      </c>
    </row>
    <row r="35" spans="1:19" x14ac:dyDescent="0.25">
      <c r="A35">
        <v>33</v>
      </c>
      <c r="B35" t="s">
        <v>106</v>
      </c>
      <c r="C35">
        <v>-6.5225464362707103E-3</v>
      </c>
      <c r="D35">
        <v>0.10137901247756</v>
      </c>
      <c r="E35">
        <v>0.94870091167626902</v>
      </c>
      <c r="F35">
        <v>3.6704126989982502E-2</v>
      </c>
      <c r="G35">
        <v>7.9469339792108101E-2</v>
      </c>
      <c r="H35">
        <v>0.64417795074581297</v>
      </c>
      <c r="I35">
        <v>-6.6097450332371398E-3</v>
      </c>
      <c r="J35">
        <v>0.101345556179069</v>
      </c>
      <c r="K35">
        <v>0.94799893271222302</v>
      </c>
      <c r="L35">
        <v>3.5477813395124097E-2</v>
      </c>
      <c r="M35">
        <v>7.9485051821748004E-2</v>
      </c>
      <c r="N35">
        <v>0.65534752884915404</v>
      </c>
      <c r="P35" t="str">
        <f t="shared" si="0"/>
        <v/>
      </c>
      <c r="Q35" t="str">
        <f t="shared" si="1"/>
        <v/>
      </c>
      <c r="R35" t="str">
        <f t="shared" si="2"/>
        <v/>
      </c>
      <c r="S35" t="str">
        <f t="shared" si="3"/>
        <v/>
      </c>
    </row>
    <row r="36" spans="1:19" x14ac:dyDescent="0.25">
      <c r="A36">
        <v>34</v>
      </c>
      <c r="B36" t="s">
        <v>47</v>
      </c>
      <c r="C36" s="1">
        <v>6.3327775689681801E-2</v>
      </c>
      <c r="D36">
        <v>0.25010385534739599</v>
      </c>
      <c r="E36">
        <v>0.80010909544714104</v>
      </c>
      <c r="F36">
        <v>0.300865364367356</v>
      </c>
      <c r="G36">
        <v>0.25564730874389602</v>
      </c>
      <c r="H36">
        <v>0.23924471801993499</v>
      </c>
      <c r="I36">
        <v>6.0907238204615202E-2</v>
      </c>
      <c r="J36">
        <v>0.25019595977839099</v>
      </c>
      <c r="K36">
        <v>0.80766600355988005</v>
      </c>
      <c r="L36">
        <v>0.28754122581943298</v>
      </c>
      <c r="M36">
        <v>0.25553495570280899</v>
      </c>
      <c r="N36">
        <v>0.26048225389083601</v>
      </c>
      <c r="P36" t="str">
        <f t="shared" si="0"/>
        <v/>
      </c>
      <c r="Q36" t="str">
        <f t="shared" si="1"/>
        <v/>
      </c>
      <c r="R36" t="str">
        <f t="shared" si="2"/>
        <v/>
      </c>
      <c r="S36" t="str">
        <f t="shared" si="3"/>
        <v/>
      </c>
    </row>
    <row r="37" spans="1:19" x14ac:dyDescent="0.25">
      <c r="A37">
        <v>35</v>
      </c>
      <c r="B37" t="s">
        <v>61</v>
      </c>
      <c r="C37">
        <v>9.6568947406824604E-2</v>
      </c>
      <c r="D37">
        <v>0.209784465148733</v>
      </c>
      <c r="E37">
        <v>0.64528325521278496</v>
      </c>
      <c r="F37">
        <v>0.37597045696020598</v>
      </c>
      <c r="G37">
        <v>0.229389434390536</v>
      </c>
      <c r="H37">
        <v>0.101212193825281</v>
      </c>
      <c r="I37">
        <v>0.10440308225655701</v>
      </c>
      <c r="J37">
        <v>0.20982703231647101</v>
      </c>
      <c r="K37">
        <v>0.618789015198005</v>
      </c>
      <c r="L37">
        <v>0.36844579926564303</v>
      </c>
      <c r="M37">
        <v>0.22932365324715401</v>
      </c>
      <c r="N37">
        <v>0.108128342479978</v>
      </c>
      <c r="P37" t="str">
        <f t="shared" si="0"/>
        <v/>
      </c>
      <c r="Q37" t="str">
        <f t="shared" si="1"/>
        <v/>
      </c>
      <c r="R37" t="str">
        <f t="shared" si="2"/>
        <v/>
      </c>
      <c r="S37" t="str">
        <f t="shared" si="3"/>
        <v/>
      </c>
    </row>
    <row r="38" spans="1:19" x14ac:dyDescent="0.25">
      <c r="A38">
        <v>36</v>
      </c>
      <c r="B38" t="s">
        <v>62</v>
      </c>
      <c r="C38">
        <v>8.7347259521438902E-2</v>
      </c>
      <c r="D38">
        <v>0.205720475343245</v>
      </c>
      <c r="E38">
        <v>0.67113415617278804</v>
      </c>
      <c r="F38">
        <v>0.20574402026720501</v>
      </c>
      <c r="G38">
        <v>0.223725841833154</v>
      </c>
      <c r="H38">
        <v>0.35776842369417899</v>
      </c>
      <c r="I38">
        <v>9.3587280792940902E-2</v>
      </c>
      <c r="J38">
        <v>0.205794171860777</v>
      </c>
      <c r="K38">
        <v>0.64928078014298996</v>
      </c>
      <c r="L38">
        <v>0.19402248308817899</v>
      </c>
      <c r="M38">
        <v>0.223646420967829</v>
      </c>
      <c r="N38">
        <v>0.385645551155674</v>
      </c>
      <c r="P38" t="str">
        <f t="shared" si="0"/>
        <v/>
      </c>
      <c r="Q38" t="str">
        <f t="shared" si="1"/>
        <v/>
      </c>
      <c r="R38" t="str">
        <f t="shared" si="2"/>
        <v/>
      </c>
      <c r="S38" t="str">
        <f t="shared" si="3"/>
        <v/>
      </c>
    </row>
    <row r="39" spans="1:19" x14ac:dyDescent="0.25">
      <c r="A39">
        <v>37</v>
      </c>
      <c r="B39" t="s">
        <v>58</v>
      </c>
      <c r="C39">
        <v>0.19428530625232199</v>
      </c>
      <c r="D39">
        <v>0.214751775587084</v>
      </c>
      <c r="E39">
        <v>0.36562588365581999</v>
      </c>
      <c r="F39">
        <v>0.29309308052400301</v>
      </c>
      <c r="G39">
        <v>0.23565456216437999</v>
      </c>
      <c r="H39">
        <v>0.21359515145427499</v>
      </c>
      <c r="I39">
        <v>0.197687073081521</v>
      </c>
      <c r="J39">
        <v>0.214785007020622</v>
      </c>
      <c r="K39">
        <v>0.35736631599735202</v>
      </c>
      <c r="L39">
        <v>0.28089657598101597</v>
      </c>
      <c r="M39">
        <v>0.235541236600737</v>
      </c>
      <c r="N39">
        <v>0.233042539674536</v>
      </c>
      <c r="P39" t="str">
        <f t="shared" si="0"/>
        <v/>
      </c>
      <c r="Q39" t="str">
        <f t="shared" si="1"/>
        <v/>
      </c>
      <c r="R39" t="str">
        <f t="shared" si="2"/>
        <v/>
      </c>
      <c r="S39" t="str">
        <f t="shared" si="3"/>
        <v/>
      </c>
    </row>
    <row r="40" spans="1:19" x14ac:dyDescent="0.25">
      <c r="A40">
        <v>38</v>
      </c>
      <c r="B40" t="s">
        <v>54</v>
      </c>
      <c r="C40">
        <v>0.20615236678287099</v>
      </c>
      <c r="D40">
        <v>0.233998218477311</v>
      </c>
      <c r="E40">
        <v>0.37831796732209499</v>
      </c>
      <c r="F40">
        <v>0.24735763174679401</v>
      </c>
      <c r="G40">
        <v>0.29036421373116</v>
      </c>
      <c r="H40">
        <v>0.39427655894521801</v>
      </c>
      <c r="I40">
        <v>0.20867948897286501</v>
      </c>
      <c r="J40">
        <v>0.23398934400983901</v>
      </c>
      <c r="K40">
        <v>0.37248228971803599</v>
      </c>
      <c r="L40">
        <v>0.23659922706735001</v>
      </c>
      <c r="M40">
        <v>0.29053581237939302</v>
      </c>
      <c r="N40">
        <v>0.41544173704528797</v>
      </c>
      <c r="P40" t="str">
        <f t="shared" si="0"/>
        <v/>
      </c>
      <c r="Q40" t="str">
        <f t="shared" si="1"/>
        <v/>
      </c>
      <c r="R40" t="str">
        <f t="shared" si="2"/>
        <v/>
      </c>
      <c r="S40" t="str">
        <f t="shared" si="3"/>
        <v/>
      </c>
    </row>
    <row r="41" spans="1:19" x14ac:dyDescent="0.25">
      <c r="A41">
        <v>39</v>
      </c>
      <c r="B41" t="s">
        <v>64</v>
      </c>
      <c r="C41">
        <v>0.57204804475367299</v>
      </c>
      <c r="D41">
        <v>0.36540131572344098</v>
      </c>
      <c r="E41">
        <v>0.117457840564274</v>
      </c>
      <c r="F41">
        <v>0.30901887140936901</v>
      </c>
      <c r="G41">
        <v>0.24468424273345299</v>
      </c>
      <c r="H41">
        <v>0.20661463010335801</v>
      </c>
      <c r="I41">
        <v>0.567654196758833</v>
      </c>
      <c r="J41">
        <v>0.36553596781203901</v>
      </c>
      <c r="K41">
        <v>0.12043827286079101</v>
      </c>
      <c r="L41">
        <v>0.294972218415543</v>
      </c>
      <c r="M41">
        <v>0.24459608593464</v>
      </c>
      <c r="N41">
        <v>0.22783429711984399</v>
      </c>
      <c r="P41" t="str">
        <f t="shared" si="0"/>
        <v/>
      </c>
      <c r="Q41" t="str">
        <f t="shared" si="1"/>
        <v/>
      </c>
      <c r="R41" t="str">
        <f t="shared" si="2"/>
        <v/>
      </c>
      <c r="S41" t="str">
        <f t="shared" si="3"/>
        <v/>
      </c>
    </row>
    <row r="42" spans="1:19" x14ac:dyDescent="0.25">
      <c r="A42">
        <v>40</v>
      </c>
      <c r="B42" t="s">
        <v>60</v>
      </c>
      <c r="C42">
        <v>0.13870760124322201</v>
      </c>
      <c r="D42">
        <v>0.22074011841372099</v>
      </c>
      <c r="E42">
        <v>0.52975822330367595</v>
      </c>
      <c r="F42">
        <v>0.30049677036337302</v>
      </c>
      <c r="G42">
        <v>0.26101224511315602</v>
      </c>
      <c r="H42">
        <v>0.249619279656416</v>
      </c>
      <c r="I42">
        <v>0.140109536952714</v>
      </c>
      <c r="J42">
        <v>0.22074484015322299</v>
      </c>
      <c r="K42">
        <v>0.52561585809185296</v>
      </c>
      <c r="L42">
        <v>0.28871819776555901</v>
      </c>
      <c r="M42">
        <v>0.26090447503807002</v>
      </c>
      <c r="N42">
        <v>0.26846474266590298</v>
      </c>
      <c r="P42" t="str">
        <f t="shared" si="0"/>
        <v/>
      </c>
      <c r="Q42" t="str">
        <f t="shared" si="1"/>
        <v/>
      </c>
      <c r="R42" t="str">
        <f t="shared" si="2"/>
        <v/>
      </c>
      <c r="S42" t="str">
        <f t="shared" si="3"/>
        <v/>
      </c>
    </row>
    <row r="43" spans="1:19" x14ac:dyDescent="0.25">
      <c r="A43">
        <v>41</v>
      </c>
      <c r="B43" t="s">
        <v>56</v>
      </c>
      <c r="C43">
        <v>0.301163259213379</v>
      </c>
      <c r="D43">
        <v>0.22940092093704301</v>
      </c>
      <c r="E43">
        <v>0.18924193092000799</v>
      </c>
      <c r="F43">
        <v>0.136675989960377</v>
      </c>
      <c r="G43">
        <v>0.32706674116836298</v>
      </c>
      <c r="H43">
        <v>0.67603185996373305</v>
      </c>
      <c r="I43">
        <v>0.301796185760278</v>
      </c>
      <c r="J43">
        <v>0.22950779350895101</v>
      </c>
      <c r="K43">
        <v>0.18851951278110299</v>
      </c>
      <c r="L43">
        <v>0.10866084053339101</v>
      </c>
      <c r="M43">
        <v>0.32697873860844201</v>
      </c>
      <c r="N43">
        <v>0.73964933401927302</v>
      </c>
      <c r="P43" t="str">
        <f t="shared" si="0"/>
        <v/>
      </c>
      <c r="Q43" t="str">
        <f t="shared" si="1"/>
        <v/>
      </c>
      <c r="R43" t="str">
        <f t="shared" si="2"/>
        <v/>
      </c>
      <c r="S43" t="str">
        <f t="shared" si="3"/>
        <v/>
      </c>
    </row>
    <row r="44" spans="1:19" x14ac:dyDescent="0.25">
      <c r="A44">
        <v>42</v>
      </c>
      <c r="B44" t="s">
        <v>52</v>
      </c>
      <c r="C44">
        <v>4.8069813410963396E-3</v>
      </c>
      <c r="D44">
        <v>0.26794542795721299</v>
      </c>
      <c r="E44">
        <v>0.98568659858159002</v>
      </c>
      <c r="F44">
        <v>3.9156120119426999E-2</v>
      </c>
      <c r="G44">
        <v>0.35906277528351699</v>
      </c>
      <c r="H44">
        <v>0.91316211575403905</v>
      </c>
      <c r="I44">
        <v>1.5445554424347E-2</v>
      </c>
      <c r="J44">
        <v>0.26787867486010097</v>
      </c>
      <c r="K44">
        <v>0.95402043722075902</v>
      </c>
      <c r="L44">
        <v>3.1912329951747399E-2</v>
      </c>
      <c r="M44">
        <v>0.35918987743601499</v>
      </c>
      <c r="N44">
        <v>0.929204861276266</v>
      </c>
      <c r="P44" t="str">
        <f t="shared" si="0"/>
        <v/>
      </c>
      <c r="Q44" t="str">
        <f t="shared" si="1"/>
        <v/>
      </c>
      <c r="R44" t="str">
        <f t="shared" si="2"/>
        <v/>
      </c>
      <c r="S44" t="str">
        <f t="shared" si="3"/>
        <v/>
      </c>
    </row>
    <row r="45" spans="1:19" x14ac:dyDescent="0.25">
      <c r="A45">
        <v>43</v>
      </c>
      <c r="B45" t="s">
        <v>67</v>
      </c>
      <c r="C45">
        <v>0.15279223980352599</v>
      </c>
      <c r="D45">
        <v>0.22676032093259599</v>
      </c>
      <c r="E45">
        <v>0.500435290693102</v>
      </c>
      <c r="F45">
        <v>0.34756830088574298</v>
      </c>
      <c r="G45">
        <v>0.226139870351167</v>
      </c>
      <c r="H45">
        <v>0.124302708893617</v>
      </c>
      <c r="I45">
        <v>0.160109623016811</v>
      </c>
      <c r="J45">
        <v>0.226814717773168</v>
      </c>
      <c r="K45">
        <v>0.48024727371279002</v>
      </c>
      <c r="L45">
        <v>0.33560306704924298</v>
      </c>
      <c r="M45">
        <v>0.225996134878343</v>
      </c>
      <c r="N45">
        <v>0.13754522276585501</v>
      </c>
      <c r="P45" t="str">
        <f t="shared" si="0"/>
        <v/>
      </c>
      <c r="Q45" t="str">
        <f t="shared" si="1"/>
        <v/>
      </c>
      <c r="R45" t="str">
        <f t="shared" si="2"/>
        <v/>
      </c>
      <c r="S45" t="str">
        <f t="shared" si="3"/>
        <v/>
      </c>
    </row>
    <row r="46" spans="1:19" x14ac:dyDescent="0.25">
      <c r="A46">
        <v>44</v>
      </c>
      <c r="B46" t="s">
        <v>57</v>
      </c>
      <c r="C46">
        <v>-3.8766847086176698E-3</v>
      </c>
      <c r="D46">
        <v>0.28470847331931998</v>
      </c>
      <c r="E46">
        <v>0.98913607571223305</v>
      </c>
      <c r="F46">
        <v>0.28007934930660799</v>
      </c>
      <c r="G46">
        <v>0.25756640778598899</v>
      </c>
      <c r="H46">
        <v>0.27685726276760397</v>
      </c>
      <c r="I46">
        <v>1.39736856859088E-2</v>
      </c>
      <c r="J46">
        <v>0.284254658077635</v>
      </c>
      <c r="K46">
        <v>0.96079255430120103</v>
      </c>
      <c r="L46">
        <v>0.26949794068630201</v>
      </c>
      <c r="M46">
        <v>0.257414929752733</v>
      </c>
      <c r="N46">
        <v>0.29512733401424202</v>
      </c>
      <c r="P46" t="str">
        <f t="shared" si="0"/>
        <v/>
      </c>
      <c r="Q46" t="str">
        <f t="shared" si="1"/>
        <v/>
      </c>
      <c r="R46" t="str">
        <f t="shared" si="2"/>
        <v/>
      </c>
      <c r="S46" t="str">
        <f t="shared" si="3"/>
        <v/>
      </c>
    </row>
    <row r="47" spans="1:19" x14ac:dyDescent="0.25">
      <c r="A47">
        <v>45</v>
      </c>
      <c r="B47" t="s">
        <v>59</v>
      </c>
      <c r="C47">
        <v>0.166968485374623</v>
      </c>
      <c r="D47">
        <v>0.22613032310494199</v>
      </c>
      <c r="E47">
        <v>0.46028792378512501</v>
      </c>
      <c r="F47">
        <v>0.32698280715031303</v>
      </c>
      <c r="G47">
        <v>0.23329678082442901</v>
      </c>
      <c r="H47">
        <v>0.16104236123983801</v>
      </c>
      <c r="I47">
        <v>0.165601680150498</v>
      </c>
      <c r="J47">
        <v>0.22617401957002001</v>
      </c>
      <c r="K47">
        <v>0.46405442906574201</v>
      </c>
      <c r="L47">
        <v>0.31336558396733599</v>
      </c>
      <c r="M47">
        <v>0.233152192002751</v>
      </c>
      <c r="N47">
        <v>0.17893585212478899</v>
      </c>
      <c r="P47" t="str">
        <f t="shared" si="0"/>
        <v/>
      </c>
      <c r="Q47" t="str">
        <f t="shared" si="1"/>
        <v/>
      </c>
      <c r="R47" t="str">
        <f t="shared" si="2"/>
        <v/>
      </c>
      <c r="S47" t="str">
        <f t="shared" si="3"/>
        <v/>
      </c>
    </row>
    <row r="48" spans="1:19" x14ac:dyDescent="0.25">
      <c r="A48">
        <v>46</v>
      </c>
      <c r="B48" t="s">
        <v>53</v>
      </c>
      <c r="C48">
        <v>6.8998030082006306E-2</v>
      </c>
      <c r="D48">
        <v>0.32022283988086803</v>
      </c>
      <c r="E48">
        <v>0.82940183709673199</v>
      </c>
      <c r="F48">
        <v>0.17030320083544601</v>
      </c>
      <c r="G48">
        <v>0.42425093441179401</v>
      </c>
      <c r="H48">
        <v>0.68811024892518002</v>
      </c>
      <c r="I48">
        <v>7.9294061365596497E-2</v>
      </c>
      <c r="J48">
        <v>0.32012119666509198</v>
      </c>
      <c r="K48">
        <v>0.80436643288314902</v>
      </c>
      <c r="L48">
        <v>0.14252076397514599</v>
      </c>
      <c r="M48">
        <v>0.42447893143163101</v>
      </c>
      <c r="N48">
        <v>0.73705591054168296</v>
      </c>
      <c r="P48" t="str">
        <f t="shared" si="0"/>
        <v/>
      </c>
      <c r="Q48" t="str">
        <f t="shared" si="1"/>
        <v/>
      </c>
      <c r="R48" t="str">
        <f t="shared" si="2"/>
        <v/>
      </c>
      <c r="S48" t="str">
        <f t="shared" si="3"/>
        <v/>
      </c>
    </row>
    <row r="49" spans="1:19" x14ac:dyDescent="0.25">
      <c r="A49">
        <v>47</v>
      </c>
      <c r="B49" t="s">
        <v>66</v>
      </c>
      <c r="C49">
        <v>-1.58842306887234E-2</v>
      </c>
      <c r="D49">
        <v>0.230713859026454</v>
      </c>
      <c r="E49">
        <v>0.94511046213948802</v>
      </c>
      <c r="F49">
        <v>0.43290859635765</v>
      </c>
      <c r="G49">
        <v>0.23389856834166201</v>
      </c>
      <c r="H49">
        <v>6.4192716067034902E-2</v>
      </c>
      <c r="I49">
        <v>-1.0705827566750399E-2</v>
      </c>
      <c r="J49">
        <v>0.23081083624269599</v>
      </c>
      <c r="K49">
        <v>0.96300454206246699</v>
      </c>
      <c r="L49">
        <v>0.41974442491809899</v>
      </c>
      <c r="M49">
        <v>0.23374630638616301</v>
      </c>
      <c r="N49">
        <v>7.2538033152086304E-2</v>
      </c>
      <c r="P49" t="str">
        <f t="shared" si="0"/>
        <v/>
      </c>
      <c r="Q49" t="str">
        <f t="shared" si="1"/>
        <v>^</v>
      </c>
      <c r="R49" t="str">
        <f t="shared" si="2"/>
        <v/>
      </c>
      <c r="S49" t="str">
        <f t="shared" si="3"/>
        <v>^</v>
      </c>
    </row>
    <row r="50" spans="1:19" x14ac:dyDescent="0.25">
      <c r="A50">
        <v>48</v>
      </c>
      <c r="B50" t="s">
        <v>48</v>
      </c>
      <c r="C50">
        <v>0.50191489647701704</v>
      </c>
      <c r="D50">
        <v>0.27568034318966</v>
      </c>
      <c r="E50">
        <v>6.8661467784109795E-2</v>
      </c>
      <c r="F50">
        <v>8.3719072215343499E-2</v>
      </c>
      <c r="G50">
        <v>0.30507496555860297</v>
      </c>
      <c r="H50">
        <v>0.78376086705233405</v>
      </c>
      <c r="I50">
        <v>0.51069270926400501</v>
      </c>
      <c r="J50">
        <v>0.275595759115427</v>
      </c>
      <c r="K50">
        <v>6.3875198742659206E-2</v>
      </c>
      <c r="L50">
        <v>7.21079445433528E-2</v>
      </c>
      <c r="M50">
        <v>0.305023064085025</v>
      </c>
      <c r="N50">
        <v>0.81312104418051101</v>
      </c>
      <c r="P50" t="str">
        <f t="shared" si="0"/>
        <v>^</v>
      </c>
      <c r="Q50" t="str">
        <f t="shared" si="1"/>
        <v/>
      </c>
      <c r="R50" t="str">
        <f t="shared" si="2"/>
        <v>^</v>
      </c>
      <c r="S50" t="str">
        <f t="shared" si="3"/>
        <v/>
      </c>
    </row>
    <row r="51" spans="1:19" x14ac:dyDescent="0.25">
      <c r="A51">
        <v>49</v>
      </c>
      <c r="B51" t="s">
        <v>55</v>
      </c>
      <c r="C51">
        <v>-0.119892969883614</v>
      </c>
      <c r="D51">
        <v>0.25926619192072697</v>
      </c>
      <c r="E51">
        <v>0.64377159402656803</v>
      </c>
      <c r="F51">
        <v>0.225417583255661</v>
      </c>
      <c r="G51">
        <v>0.27733543497331897</v>
      </c>
      <c r="H51">
        <v>0.41633409666596</v>
      </c>
      <c r="I51">
        <v>-0.105884171063153</v>
      </c>
      <c r="J51">
        <v>0.25917345157441102</v>
      </c>
      <c r="K51">
        <v>0.68287316609932902</v>
      </c>
      <c r="L51">
        <v>0.20352305538801799</v>
      </c>
      <c r="M51">
        <v>0.27718756095716102</v>
      </c>
      <c r="N51">
        <v>0.46280058674244701</v>
      </c>
      <c r="P51" t="str">
        <f t="shared" si="0"/>
        <v/>
      </c>
      <c r="Q51" t="str">
        <f t="shared" si="1"/>
        <v/>
      </c>
      <c r="R51" t="str">
        <f t="shared" si="2"/>
        <v/>
      </c>
      <c r="S51" t="str">
        <f t="shared" si="3"/>
        <v/>
      </c>
    </row>
    <row r="52" spans="1:19" x14ac:dyDescent="0.25">
      <c r="A52">
        <v>50</v>
      </c>
      <c r="B52" t="s">
        <v>50</v>
      </c>
      <c r="C52">
        <v>-0.12920525474379799</v>
      </c>
      <c r="D52">
        <v>0.534992349119499</v>
      </c>
      <c r="E52">
        <v>0.80916094972237895</v>
      </c>
      <c r="F52">
        <v>-3.1077042238956701E-2</v>
      </c>
      <c r="G52">
        <v>0.28917311289917003</v>
      </c>
      <c r="H52">
        <v>0.914417199925318</v>
      </c>
      <c r="I52">
        <v>-0.113427777363941</v>
      </c>
      <c r="J52">
        <v>0.53423981567988099</v>
      </c>
      <c r="K52">
        <v>0.83186034342936199</v>
      </c>
      <c r="L52">
        <v>-4.0345508416710599E-2</v>
      </c>
      <c r="M52">
        <v>0.28916660189628801</v>
      </c>
      <c r="N52">
        <v>0.889036563650482</v>
      </c>
      <c r="P52" t="str">
        <f t="shared" si="0"/>
        <v/>
      </c>
      <c r="Q52" t="str">
        <f t="shared" si="1"/>
        <v/>
      </c>
      <c r="R52" t="str">
        <f t="shared" si="2"/>
        <v/>
      </c>
      <c r="S52" t="str">
        <f t="shared" si="3"/>
        <v/>
      </c>
    </row>
    <row r="53" spans="1:19" x14ac:dyDescent="0.25">
      <c r="A53">
        <v>51</v>
      </c>
      <c r="B53" t="s">
        <v>65</v>
      </c>
      <c r="C53">
        <v>0.157149874251588</v>
      </c>
      <c r="D53">
        <v>0.36659680704715197</v>
      </c>
      <c r="E53">
        <v>0.66816176582021602</v>
      </c>
      <c r="F53">
        <v>0.417614674922756</v>
      </c>
      <c r="G53">
        <v>0.240745885612802</v>
      </c>
      <c r="H53">
        <v>8.2799265932626195E-2</v>
      </c>
      <c r="I53">
        <v>0.16574324272601501</v>
      </c>
      <c r="J53">
        <v>0.36672380688665401</v>
      </c>
      <c r="K53">
        <v>0.65130025254325397</v>
      </c>
      <c r="L53">
        <v>0.409144150440442</v>
      </c>
      <c r="M53">
        <v>0.24069145591427199</v>
      </c>
      <c r="N53">
        <v>8.9155408122283106E-2</v>
      </c>
      <c r="P53" t="str">
        <f t="shared" si="0"/>
        <v/>
      </c>
      <c r="Q53" t="str">
        <f t="shared" si="1"/>
        <v>^</v>
      </c>
      <c r="R53" t="str">
        <f t="shared" si="2"/>
        <v/>
      </c>
      <c r="S53" t="str">
        <f t="shared" si="3"/>
        <v>^</v>
      </c>
    </row>
    <row r="54" spans="1:19" x14ac:dyDescent="0.25">
      <c r="A54">
        <v>52</v>
      </c>
      <c r="B54" t="s">
        <v>51</v>
      </c>
      <c r="C54">
        <v>-0.42827058964646197</v>
      </c>
      <c r="D54">
        <v>0.39490928268432501</v>
      </c>
      <c r="E54">
        <v>0.27815273605818402</v>
      </c>
      <c r="F54">
        <v>8.1805696088772306E-2</v>
      </c>
      <c r="G54">
        <v>0.430823853614274</v>
      </c>
      <c r="H54">
        <v>0.84940159574461405</v>
      </c>
      <c r="I54">
        <v>-0.42815471802587601</v>
      </c>
      <c r="J54">
        <v>0.39496937494303802</v>
      </c>
      <c r="K54">
        <v>0.278355913073348</v>
      </c>
      <c r="L54">
        <v>5.3222542941949301E-2</v>
      </c>
      <c r="M54">
        <v>0.431245893470113</v>
      </c>
      <c r="N54">
        <v>0.901777871830587</v>
      </c>
      <c r="P54" t="str">
        <f t="shared" si="0"/>
        <v/>
      </c>
      <c r="Q54" t="str">
        <f t="shared" si="1"/>
        <v/>
      </c>
      <c r="R54" t="str">
        <f t="shared" si="2"/>
        <v/>
      </c>
      <c r="S54" t="str">
        <f t="shared" si="3"/>
        <v/>
      </c>
    </row>
    <row r="55" spans="1:19" x14ac:dyDescent="0.25">
      <c r="A55">
        <v>53</v>
      </c>
      <c r="B55" t="s">
        <v>49</v>
      </c>
      <c r="C55">
        <v>-0.30530161447037002</v>
      </c>
      <c r="D55">
        <v>0.34602746459036199</v>
      </c>
      <c r="E55">
        <v>0.37761212403141903</v>
      </c>
      <c r="F55">
        <v>0.346119938315741</v>
      </c>
      <c r="G55">
        <v>0.29284561827644501</v>
      </c>
      <c r="H55">
        <v>0.23723765520777601</v>
      </c>
      <c r="I55">
        <v>-0.28125279528757402</v>
      </c>
      <c r="J55">
        <v>0.345923823857825</v>
      </c>
      <c r="K55">
        <v>0.41619033592729099</v>
      </c>
      <c r="L55">
        <v>0.32848404777546902</v>
      </c>
      <c r="M55">
        <v>0.29277061938807197</v>
      </c>
      <c r="N55">
        <v>0.26186910181344403</v>
      </c>
      <c r="P55" t="str">
        <f t="shared" si="0"/>
        <v/>
      </c>
      <c r="Q55" t="str">
        <f t="shared" si="1"/>
        <v/>
      </c>
      <c r="R55" t="str">
        <f t="shared" si="2"/>
        <v/>
      </c>
      <c r="S55" t="str">
        <f t="shared" si="3"/>
        <v/>
      </c>
    </row>
    <row r="56" spans="1:19" x14ac:dyDescent="0.25">
      <c r="A56">
        <v>54</v>
      </c>
      <c r="B56" t="s">
        <v>63</v>
      </c>
      <c r="C56">
        <v>0.36126289089126301</v>
      </c>
      <c r="D56">
        <v>0.44295082734670899</v>
      </c>
      <c r="E56">
        <v>0.41473902926629003</v>
      </c>
      <c r="F56">
        <v>0.45711213030255199</v>
      </c>
      <c r="G56">
        <v>0.37865525784043802</v>
      </c>
      <c r="H56">
        <v>0.227355635783793</v>
      </c>
      <c r="I56">
        <v>0.36109408536700799</v>
      </c>
      <c r="J56">
        <v>0.44230816841395498</v>
      </c>
      <c r="K56">
        <v>0.414279544740213</v>
      </c>
      <c r="L56">
        <v>0.45386782546909499</v>
      </c>
      <c r="M56">
        <v>0.37814445310198203</v>
      </c>
      <c r="N56">
        <v>0.230042317799698</v>
      </c>
      <c r="P56" t="str">
        <f t="shared" si="0"/>
        <v/>
      </c>
      <c r="Q56" t="str">
        <f t="shared" si="1"/>
        <v/>
      </c>
      <c r="R56" t="str">
        <f t="shared" si="2"/>
        <v/>
      </c>
      <c r="S56" t="str">
        <f t="shared" si="3"/>
        <v/>
      </c>
    </row>
    <row r="57" spans="1:19" x14ac:dyDescent="0.25">
      <c r="A57">
        <v>55</v>
      </c>
      <c r="B57" t="s">
        <v>75</v>
      </c>
      <c r="C57">
        <v>-4.5983156553435302E-2</v>
      </c>
      <c r="D57">
        <v>0.40318221375383201</v>
      </c>
      <c r="E57">
        <v>0.90919771519347703</v>
      </c>
      <c r="F57">
        <v>-0.90632489408087602</v>
      </c>
      <c r="G57">
        <v>0.30335326753719299</v>
      </c>
      <c r="H57">
        <v>2.8109642187073001E-3</v>
      </c>
      <c r="I57">
        <v>-5.1022924552137201E-2</v>
      </c>
      <c r="J57">
        <v>0.40309052694834402</v>
      </c>
      <c r="K57">
        <v>0.89927336600055197</v>
      </c>
      <c r="L57">
        <v>-0.88723883587453001</v>
      </c>
      <c r="M57">
        <v>0.30326251313923203</v>
      </c>
      <c r="N57">
        <v>3.4374155698512201E-3</v>
      </c>
      <c r="P57" t="str">
        <f t="shared" si="0"/>
        <v/>
      </c>
      <c r="Q57" t="str">
        <f t="shared" si="1"/>
        <v>**</v>
      </c>
      <c r="R57" t="str">
        <f t="shared" si="2"/>
        <v/>
      </c>
      <c r="S57" t="str">
        <f t="shared" si="3"/>
        <v>**</v>
      </c>
    </row>
    <row r="58" spans="1:19" x14ac:dyDescent="0.25">
      <c r="A58">
        <v>56</v>
      </c>
      <c r="B58" t="s">
        <v>74</v>
      </c>
      <c r="C58">
        <v>-0.35433124563201202</v>
      </c>
      <c r="D58">
        <v>0.384275935730228</v>
      </c>
      <c r="E58">
        <v>0.35648943964781299</v>
      </c>
      <c r="F58">
        <v>-0.61971620008661199</v>
      </c>
      <c r="G58">
        <v>0.285938781641494</v>
      </c>
      <c r="H58">
        <v>3.0211699062381601E-2</v>
      </c>
      <c r="I58">
        <v>-0.35957533580106099</v>
      </c>
      <c r="J58">
        <v>0.38415461289804798</v>
      </c>
      <c r="K58">
        <v>0.34926431770799599</v>
      </c>
      <c r="L58">
        <v>-0.60665515743054899</v>
      </c>
      <c r="M58">
        <v>0.28592206417892602</v>
      </c>
      <c r="N58">
        <v>3.3858732202672E-2</v>
      </c>
      <c r="P58" t="str">
        <f t="shared" si="0"/>
        <v/>
      </c>
      <c r="Q58" t="str">
        <f t="shared" si="1"/>
        <v>*</v>
      </c>
      <c r="R58" t="str">
        <f t="shared" si="2"/>
        <v/>
      </c>
      <c r="S58" t="str">
        <f t="shared" si="3"/>
        <v>*</v>
      </c>
    </row>
    <row r="59" spans="1:19" x14ac:dyDescent="0.25">
      <c r="A59">
        <v>57</v>
      </c>
      <c r="B59" t="s">
        <v>84</v>
      </c>
      <c r="C59">
        <v>-0.16748177471050199</v>
      </c>
      <c r="D59">
        <v>0.42345915083484098</v>
      </c>
      <c r="E59">
        <v>0.69246750841756599</v>
      </c>
      <c r="F59">
        <v>-0.67958060261508002</v>
      </c>
      <c r="G59">
        <v>0.29678092463392097</v>
      </c>
      <c r="H59">
        <v>2.2030638351720599E-2</v>
      </c>
      <c r="I59">
        <v>-0.188504787826693</v>
      </c>
      <c r="J59">
        <v>0.42332639951534601</v>
      </c>
      <c r="K59">
        <v>0.65610716321008899</v>
      </c>
      <c r="L59">
        <v>-0.66031719734414895</v>
      </c>
      <c r="M59">
        <v>0.29664337070712499</v>
      </c>
      <c r="N59">
        <v>2.6016653094512399E-2</v>
      </c>
      <c r="P59" t="str">
        <f t="shared" si="0"/>
        <v/>
      </c>
      <c r="Q59" t="str">
        <f t="shared" si="1"/>
        <v>*</v>
      </c>
      <c r="R59" t="str">
        <f t="shared" si="2"/>
        <v/>
      </c>
      <c r="S59" t="str">
        <f t="shared" si="3"/>
        <v>*</v>
      </c>
    </row>
    <row r="60" spans="1:19" x14ac:dyDescent="0.25">
      <c r="A60">
        <v>58</v>
      </c>
      <c r="B60" t="s">
        <v>72</v>
      </c>
      <c r="C60">
        <v>3.0325557522422799E-2</v>
      </c>
      <c r="D60">
        <v>0.381083430538184</v>
      </c>
      <c r="E60">
        <v>0.93657351870427696</v>
      </c>
      <c r="F60">
        <v>-0.66356235380622197</v>
      </c>
      <c r="G60">
        <v>0.28377612106691102</v>
      </c>
      <c r="H60">
        <v>1.9370110954420101E-2</v>
      </c>
      <c r="I60">
        <v>2.4569582074770099E-2</v>
      </c>
      <c r="J60">
        <v>0.380924233595062</v>
      </c>
      <c r="K60">
        <v>0.94857217189448195</v>
      </c>
      <c r="L60">
        <v>-0.64971358386354205</v>
      </c>
      <c r="M60">
        <v>0.28367806444153698</v>
      </c>
      <c r="N60">
        <v>2.2002765234031899E-2</v>
      </c>
      <c r="P60" t="str">
        <f t="shared" si="0"/>
        <v/>
      </c>
      <c r="Q60" t="str">
        <f t="shared" si="1"/>
        <v>*</v>
      </c>
      <c r="R60" t="str">
        <f t="shared" si="2"/>
        <v/>
      </c>
      <c r="S60" t="str">
        <f t="shared" si="3"/>
        <v>*</v>
      </c>
    </row>
    <row r="61" spans="1:19" x14ac:dyDescent="0.25">
      <c r="A61">
        <v>59</v>
      </c>
      <c r="B61" t="s">
        <v>79</v>
      </c>
      <c r="C61">
        <v>-3.88011017288473E-2</v>
      </c>
      <c r="D61">
        <v>0.38119719881334002</v>
      </c>
      <c r="E61">
        <v>0.91892536463029295</v>
      </c>
      <c r="F61">
        <v>-0.77931186037772204</v>
      </c>
      <c r="G61">
        <v>0.27919386685089898</v>
      </c>
      <c r="H61">
        <v>5.2497940364537596E-3</v>
      </c>
      <c r="I61">
        <v>-4.7901420207550699E-2</v>
      </c>
      <c r="J61">
        <v>0.38104219242023102</v>
      </c>
      <c r="K61">
        <v>0.89996022645274998</v>
      </c>
      <c r="L61">
        <v>-0.765862848137987</v>
      </c>
      <c r="M61">
        <v>0.27913647922354801</v>
      </c>
      <c r="N61">
        <v>6.0753620879130396E-3</v>
      </c>
      <c r="P61" t="str">
        <f t="shared" si="0"/>
        <v/>
      </c>
      <c r="Q61" t="str">
        <f t="shared" si="1"/>
        <v>**</v>
      </c>
      <c r="R61" t="str">
        <f t="shared" si="2"/>
        <v/>
      </c>
      <c r="S61" t="str">
        <f t="shared" si="3"/>
        <v>**</v>
      </c>
    </row>
    <row r="62" spans="1:19" x14ac:dyDescent="0.25">
      <c r="A62">
        <v>60</v>
      </c>
      <c r="B62" t="s">
        <v>78</v>
      </c>
      <c r="C62">
        <v>-2.4070785970334199E-2</v>
      </c>
      <c r="D62">
        <v>0.37931431265521498</v>
      </c>
      <c r="E62">
        <v>0.94940126067055597</v>
      </c>
      <c r="F62">
        <v>-0.71686410906750797</v>
      </c>
      <c r="G62">
        <v>0.27747975095890598</v>
      </c>
      <c r="H62">
        <v>9.7808399990000298E-3</v>
      </c>
      <c r="I62">
        <v>-3.2512205145956499E-2</v>
      </c>
      <c r="J62">
        <v>0.379227961934123</v>
      </c>
      <c r="K62">
        <v>0.93167897394461097</v>
      </c>
      <c r="L62">
        <v>-0.70088701774789997</v>
      </c>
      <c r="M62">
        <v>0.27741598181427402</v>
      </c>
      <c r="N62">
        <v>1.15210661774183E-2</v>
      </c>
      <c r="P62" t="str">
        <f t="shared" si="0"/>
        <v/>
      </c>
      <c r="Q62" t="str">
        <f t="shared" si="1"/>
        <v>**</v>
      </c>
      <c r="R62" t="str">
        <f t="shared" si="2"/>
        <v/>
      </c>
      <c r="S62" t="str">
        <f t="shared" si="3"/>
        <v>*</v>
      </c>
    </row>
    <row r="63" spans="1:19" x14ac:dyDescent="0.25">
      <c r="A63">
        <v>61</v>
      </c>
      <c r="B63" t="s">
        <v>71</v>
      </c>
      <c r="C63">
        <v>-5.5594303740265999E-2</v>
      </c>
      <c r="D63">
        <v>0.39169634058678099</v>
      </c>
      <c r="E63">
        <v>0.88713359940345704</v>
      </c>
      <c r="F63">
        <v>-0.50375796260627803</v>
      </c>
      <c r="G63">
        <v>0.30406225847160401</v>
      </c>
      <c r="H63">
        <v>9.7568156514610496E-2</v>
      </c>
      <c r="I63">
        <v>-5.6460149195343499E-2</v>
      </c>
      <c r="J63">
        <v>0.39158911612276498</v>
      </c>
      <c r="K63">
        <v>0.88535665905327099</v>
      </c>
      <c r="L63">
        <v>-0.48643955199557398</v>
      </c>
      <c r="M63">
        <v>0.304082952259842</v>
      </c>
      <c r="N63">
        <v>0.109666572790202</v>
      </c>
      <c r="P63" t="str">
        <f t="shared" si="0"/>
        <v/>
      </c>
      <c r="Q63" t="str">
        <f t="shared" si="1"/>
        <v>^</v>
      </c>
      <c r="R63" t="str">
        <f t="shared" si="2"/>
        <v/>
      </c>
      <c r="S63" t="str">
        <f t="shared" si="3"/>
        <v/>
      </c>
    </row>
    <row r="64" spans="1:19" x14ac:dyDescent="0.25">
      <c r="A64">
        <v>62</v>
      </c>
      <c r="B64" t="s">
        <v>68</v>
      </c>
      <c r="C64">
        <v>0.111536811651038</v>
      </c>
      <c r="D64">
        <v>0.42075364376401803</v>
      </c>
      <c r="E64">
        <v>0.79094154369630698</v>
      </c>
      <c r="F64">
        <v>-0.79098564384169001</v>
      </c>
      <c r="G64">
        <v>0.34246254320431702</v>
      </c>
      <c r="H64">
        <v>2.0904783735397101E-2</v>
      </c>
      <c r="I64">
        <v>0.103952151966479</v>
      </c>
      <c r="J64">
        <v>0.42047089700627499</v>
      </c>
      <c r="K64">
        <v>0.80473182650327102</v>
      </c>
      <c r="L64">
        <v>-0.77334432570356804</v>
      </c>
      <c r="M64">
        <v>0.34239973282375602</v>
      </c>
      <c r="N64">
        <v>2.39082252456407E-2</v>
      </c>
      <c r="P64" t="str">
        <f t="shared" si="0"/>
        <v/>
      </c>
      <c r="Q64" t="str">
        <f t="shared" si="1"/>
        <v>*</v>
      </c>
      <c r="R64" t="str">
        <f t="shared" si="2"/>
        <v/>
      </c>
      <c r="S64" t="str">
        <f t="shared" si="3"/>
        <v>*</v>
      </c>
    </row>
    <row r="65" spans="1:19" x14ac:dyDescent="0.25">
      <c r="A65">
        <v>63</v>
      </c>
      <c r="B65" t="s">
        <v>80</v>
      </c>
      <c r="C65">
        <v>-2.2814250177411802E-2</v>
      </c>
      <c r="D65">
        <v>0.39302135713708303</v>
      </c>
      <c r="E65">
        <v>0.95371009769808801</v>
      </c>
      <c r="F65">
        <v>-0.62491235672430501</v>
      </c>
      <c r="G65">
        <v>0.36107674544789398</v>
      </c>
      <c r="H65">
        <v>8.3506850260339896E-2</v>
      </c>
      <c r="I65">
        <v>-2.76744553818602E-2</v>
      </c>
      <c r="J65">
        <v>0.39285438175255699</v>
      </c>
      <c r="K65">
        <v>0.94383982290103097</v>
      </c>
      <c r="L65">
        <v>-0.60690876215742096</v>
      </c>
      <c r="M65">
        <v>0.36115926945448601</v>
      </c>
      <c r="N65">
        <v>9.2870511919250998E-2</v>
      </c>
      <c r="P65" t="str">
        <f t="shared" si="0"/>
        <v/>
      </c>
      <c r="Q65" t="str">
        <f t="shared" si="1"/>
        <v>^</v>
      </c>
      <c r="R65" t="str">
        <f t="shared" si="2"/>
        <v/>
      </c>
      <c r="S65" t="str">
        <f t="shared" si="3"/>
        <v>^</v>
      </c>
    </row>
    <row r="66" spans="1:19" x14ac:dyDescent="0.25">
      <c r="A66">
        <v>64</v>
      </c>
      <c r="B66" t="s">
        <v>76</v>
      </c>
      <c r="C66">
        <v>-5.4256775977963398E-2</v>
      </c>
      <c r="D66">
        <v>0.38649857913015201</v>
      </c>
      <c r="E66">
        <v>0.88835954352401203</v>
      </c>
      <c r="F66">
        <v>-0.83240042883638099</v>
      </c>
      <c r="G66">
        <v>0.31957089200322097</v>
      </c>
      <c r="H66">
        <v>9.1942873715126199E-3</v>
      </c>
      <c r="I66">
        <v>-5.9213742748152998E-2</v>
      </c>
      <c r="J66">
        <v>0.38639420986921502</v>
      </c>
      <c r="K66">
        <v>0.87820351663464702</v>
      </c>
      <c r="L66">
        <v>-0.80667881656003104</v>
      </c>
      <c r="M66">
        <v>0.31941791105782003</v>
      </c>
      <c r="N66">
        <v>1.15545226629851E-2</v>
      </c>
      <c r="P66" t="str">
        <f t="shared" si="0"/>
        <v/>
      </c>
      <c r="Q66" t="str">
        <f t="shared" si="1"/>
        <v>**</v>
      </c>
      <c r="R66" t="str">
        <f t="shared" si="2"/>
        <v/>
      </c>
      <c r="S66" t="str">
        <f t="shared" si="3"/>
        <v>*</v>
      </c>
    </row>
    <row r="67" spans="1:19" x14ac:dyDescent="0.25">
      <c r="A67">
        <v>65</v>
      </c>
      <c r="B67" t="s">
        <v>82</v>
      </c>
      <c r="C67">
        <v>-0.172974750066379</v>
      </c>
      <c r="D67">
        <v>0.40497508421761003</v>
      </c>
      <c r="E67">
        <v>0.66928870340131197</v>
      </c>
      <c r="F67">
        <v>-0.73134934720116995</v>
      </c>
      <c r="G67">
        <v>0.29143472422465</v>
      </c>
      <c r="H67">
        <v>1.2090937300066501E-2</v>
      </c>
      <c r="I67">
        <v>-0.182505813681544</v>
      </c>
      <c r="J67">
        <v>0.40476888533046901</v>
      </c>
      <c r="K67">
        <v>0.65206959511596996</v>
      </c>
      <c r="L67">
        <v>-0.71716187401458498</v>
      </c>
      <c r="M67">
        <v>0.29140103056862099</v>
      </c>
      <c r="N67">
        <v>1.38518646146478E-2</v>
      </c>
      <c r="P67" t="str">
        <f t="shared" si="0"/>
        <v/>
      </c>
      <c r="Q67" t="str">
        <f t="shared" si="1"/>
        <v>*</v>
      </c>
      <c r="R67" t="str">
        <f t="shared" si="2"/>
        <v/>
      </c>
      <c r="S67" t="str">
        <f t="shared" si="3"/>
        <v>*</v>
      </c>
    </row>
    <row r="68" spans="1:19" x14ac:dyDescent="0.25">
      <c r="A68">
        <v>66</v>
      </c>
      <c r="B68" t="s">
        <v>81</v>
      </c>
      <c r="C68">
        <v>-6.1495629907639002E-2</v>
      </c>
      <c r="D68">
        <v>0.38974249001098199</v>
      </c>
      <c r="E68">
        <v>0.87462599417910203</v>
      </c>
      <c r="F68">
        <v>-0.84471778500152706</v>
      </c>
      <c r="G68">
        <v>0.29258479887879002</v>
      </c>
      <c r="H68">
        <v>3.8882663316719399E-3</v>
      </c>
      <c r="I68">
        <v>-6.8626593674198794E-2</v>
      </c>
      <c r="J68">
        <v>0.38958582173452</v>
      </c>
      <c r="K68">
        <v>0.86017398098367404</v>
      </c>
      <c r="L68">
        <v>-0.83300434408188995</v>
      </c>
      <c r="M68">
        <v>0.292536668798695</v>
      </c>
      <c r="N68">
        <v>4.4061169862776896E-3</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70</v>
      </c>
      <c r="C69">
        <v>-0.26380756413568102</v>
      </c>
      <c r="D69">
        <v>0.44058020472970799</v>
      </c>
      <c r="E69">
        <v>0.54932421928074604</v>
      </c>
      <c r="F69">
        <v>-0.62315640362298796</v>
      </c>
      <c r="G69">
        <v>0.29362912199605401</v>
      </c>
      <c r="H69">
        <v>3.3816178280762901E-2</v>
      </c>
      <c r="I69">
        <v>-0.25838182066632098</v>
      </c>
      <c r="J69">
        <v>0.44047646079182401</v>
      </c>
      <c r="K69">
        <v>0.55747493147754901</v>
      </c>
      <c r="L69">
        <v>-0.60632645585201905</v>
      </c>
      <c r="M69">
        <v>0.29355631217265798</v>
      </c>
      <c r="N69">
        <v>3.8880257983549001E-2</v>
      </c>
      <c r="P69" t="str">
        <f t="shared" si="4"/>
        <v/>
      </c>
      <c r="Q69" t="str">
        <f t="shared" si="5"/>
        <v>*</v>
      </c>
      <c r="R69" t="str">
        <f t="shared" si="6"/>
        <v/>
      </c>
      <c r="S69" t="str">
        <f t="shared" si="7"/>
        <v>*</v>
      </c>
    </row>
    <row r="70" spans="1:19" x14ac:dyDescent="0.25">
      <c r="A70">
        <v>68</v>
      </c>
      <c r="B70" t="s">
        <v>77</v>
      </c>
      <c r="C70">
        <v>-1.4043490504472801E-2</v>
      </c>
      <c r="D70">
        <v>0.39233004986923298</v>
      </c>
      <c r="E70">
        <v>0.97144574601848199</v>
      </c>
      <c r="F70">
        <v>-0.74221929900244299</v>
      </c>
      <c r="G70">
        <v>0.28386899781260699</v>
      </c>
      <c r="H70">
        <v>8.93178037335551E-3</v>
      </c>
      <c r="I70">
        <v>-1.8323723421882699E-2</v>
      </c>
      <c r="J70">
        <v>0.39227232107978899</v>
      </c>
      <c r="K70">
        <v>0.96274297186934599</v>
      </c>
      <c r="L70">
        <v>-0.73019180554588403</v>
      </c>
      <c r="M70">
        <v>0.28383127381067402</v>
      </c>
      <c r="N70">
        <v>1.00930116301309E-2</v>
      </c>
      <c r="P70" t="str">
        <f t="shared" si="4"/>
        <v/>
      </c>
      <c r="Q70" t="str">
        <f t="shared" si="5"/>
        <v>**</v>
      </c>
      <c r="R70" t="str">
        <f t="shared" si="6"/>
        <v/>
      </c>
      <c r="S70" t="str">
        <f t="shared" si="7"/>
        <v>*</v>
      </c>
    </row>
    <row r="71" spans="1:19" x14ac:dyDescent="0.25">
      <c r="A71">
        <v>69</v>
      </c>
      <c r="B71" t="s">
        <v>69</v>
      </c>
      <c r="C71">
        <v>-0.73224664197434797</v>
      </c>
      <c r="D71">
        <v>0.55026581785380402</v>
      </c>
      <c r="E71">
        <v>0.18328300639593101</v>
      </c>
      <c r="F71">
        <v>-0.98474411975362397</v>
      </c>
      <c r="G71">
        <v>0.40066348513295003</v>
      </c>
      <c r="H71">
        <v>1.3979740594865999E-2</v>
      </c>
      <c r="I71">
        <v>-0.73497630344530895</v>
      </c>
      <c r="J71">
        <v>0.55016990834411905</v>
      </c>
      <c r="K71">
        <v>0.18157939241597601</v>
      </c>
      <c r="L71">
        <v>-0.97665834683081298</v>
      </c>
      <c r="M71">
        <v>0.40029833133863402</v>
      </c>
      <c r="N71">
        <v>1.4694330539895601E-2</v>
      </c>
      <c r="P71" t="str">
        <f t="shared" si="4"/>
        <v/>
      </c>
      <c r="Q71" t="str">
        <f t="shared" si="5"/>
        <v>*</v>
      </c>
      <c r="R71" t="str">
        <f t="shared" si="6"/>
        <v/>
      </c>
      <c r="S71" t="str">
        <f t="shared" si="7"/>
        <v>*</v>
      </c>
    </row>
    <row r="72" spans="1:19" x14ac:dyDescent="0.25">
      <c r="A72">
        <v>70</v>
      </c>
      <c r="B72" t="s">
        <v>83</v>
      </c>
      <c r="C72">
        <v>-0.14488304421270301</v>
      </c>
      <c r="D72">
        <v>0.65654967578356604</v>
      </c>
      <c r="E72">
        <v>0.82534675055057105</v>
      </c>
      <c r="F72">
        <v>-0.59356331737224299</v>
      </c>
      <c r="G72">
        <v>0.56983961675026396</v>
      </c>
      <c r="H72">
        <v>0.29758221458929701</v>
      </c>
      <c r="I72">
        <v>-0.13597897860442201</v>
      </c>
      <c r="J72">
        <v>0.65600606032994602</v>
      </c>
      <c r="K72">
        <v>0.83578876130190205</v>
      </c>
      <c r="L72">
        <v>-0.57004130273408904</v>
      </c>
      <c r="M72">
        <v>0.56929418981802105</v>
      </c>
      <c r="N72">
        <v>0.31667582430578201</v>
      </c>
      <c r="P72" t="str">
        <f t="shared" si="4"/>
        <v/>
      </c>
      <c r="Q72" t="str">
        <f t="shared" si="5"/>
        <v/>
      </c>
      <c r="R72" t="str">
        <f t="shared" si="6"/>
        <v/>
      </c>
      <c r="S72" t="str">
        <f t="shared" si="7"/>
        <v/>
      </c>
    </row>
    <row r="73" spans="1:19" x14ac:dyDescent="0.25">
      <c r="A73">
        <v>71</v>
      </c>
      <c r="B73" t="s">
        <v>73</v>
      </c>
      <c r="C73">
        <v>-2.8596980034198E-2</v>
      </c>
      <c r="D73">
        <v>0.73737225235535597</v>
      </c>
      <c r="E73">
        <v>0.96906396960376195</v>
      </c>
      <c r="F73">
        <v>-0.63801953243989196</v>
      </c>
      <c r="G73">
        <v>0.37192852748445498</v>
      </c>
      <c r="H73">
        <v>8.6265345968181001E-2</v>
      </c>
      <c r="I73">
        <v>-5.1642064401375802E-2</v>
      </c>
      <c r="J73">
        <v>0.73716509767442595</v>
      </c>
      <c r="K73">
        <v>0.94414992288288901</v>
      </c>
      <c r="L73">
        <v>-0.61613526944447194</v>
      </c>
      <c r="M73">
        <v>0.37199551317947499</v>
      </c>
      <c r="N73">
        <v>9.7661569691302602E-2</v>
      </c>
      <c r="P73" t="str">
        <f t="shared" si="4"/>
        <v/>
      </c>
      <c r="Q73" t="str">
        <f t="shared" si="5"/>
        <v>^</v>
      </c>
      <c r="R73" t="str">
        <f t="shared" si="6"/>
        <v/>
      </c>
      <c r="S73" t="str">
        <f t="shared" si="7"/>
        <v>^</v>
      </c>
    </row>
    <row r="74" spans="1:19" x14ac:dyDescent="0.25">
      <c r="A74">
        <v>72</v>
      </c>
      <c r="B74" t="s">
        <v>137</v>
      </c>
      <c r="C74">
        <v>-5.5297848025837003E-2</v>
      </c>
      <c r="D74">
        <v>0.21552057157530799</v>
      </c>
      <c r="E74">
        <v>0.79750452129647798</v>
      </c>
      <c r="F74">
        <v>-0.19991222910384299</v>
      </c>
      <c r="G74">
        <v>0.301294749389728</v>
      </c>
      <c r="H74">
        <v>0.50700365846442297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0.12881235229164401</v>
      </c>
      <c r="D75">
        <v>9.2204342986228705E-2</v>
      </c>
      <c r="E75">
        <v>0.162404161771047</v>
      </c>
      <c r="F75">
        <v>3.6287513554843602E-2</v>
      </c>
      <c r="G75">
        <v>8.2859558265951996E-2</v>
      </c>
      <c r="H75">
        <v>0.66142979053724704</v>
      </c>
      <c r="I75" t="s">
        <v>170</v>
      </c>
      <c r="J75" t="s">
        <v>170</v>
      </c>
      <c r="K75" t="s">
        <v>170</v>
      </c>
      <c r="L75" t="s">
        <v>170</v>
      </c>
      <c r="M75" t="s">
        <v>170</v>
      </c>
      <c r="N75" t="s">
        <v>170</v>
      </c>
      <c r="P75" t="str">
        <f t="shared" si="4"/>
        <v/>
      </c>
      <c r="Q75" t="str">
        <f t="shared" si="5"/>
        <v/>
      </c>
      <c r="R75" t="str">
        <f t="shared" si="6"/>
        <v/>
      </c>
      <c r="S75" t="str">
        <f t="shared" si="7"/>
        <v/>
      </c>
    </row>
    <row r="76" spans="1:19" x14ac:dyDescent="0.25">
      <c r="A76">
        <v>74</v>
      </c>
      <c r="B76" t="s">
        <v>88</v>
      </c>
      <c r="C76">
        <v>2.5546466036195498E-2</v>
      </c>
      <c r="D76">
        <v>9.3265947365346394E-2</v>
      </c>
      <c r="E76">
        <v>0.784153865656392</v>
      </c>
      <c r="F76">
        <v>-0.13310941318373301</v>
      </c>
      <c r="G76">
        <v>9.5344552777259103E-2</v>
      </c>
      <c r="H76">
        <v>0.162687911116771</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-0.28842459890410599</v>
      </c>
      <c r="D77">
        <v>0.17487050128773701</v>
      </c>
      <c r="E77">
        <v>9.9073683128617099E-2</v>
      </c>
      <c r="F77">
        <v>9.9718853175484994E-3</v>
      </c>
      <c r="G77">
        <v>0.25108943880196199</v>
      </c>
      <c r="H77">
        <v>0.96832076115444099</v>
      </c>
      <c r="I77" t="s">
        <v>170</v>
      </c>
      <c r="J77" t="s">
        <v>170</v>
      </c>
      <c r="K77" t="s">
        <v>170</v>
      </c>
      <c r="L77" t="s">
        <v>170</v>
      </c>
      <c r="M77" t="s">
        <v>170</v>
      </c>
      <c r="N77" t="s">
        <v>170</v>
      </c>
      <c r="P77" t="str">
        <f t="shared" si="4"/>
        <v>^</v>
      </c>
      <c r="Q77" t="str">
        <f t="shared" si="5"/>
        <v/>
      </c>
      <c r="R77" t="str">
        <f t="shared" si="6"/>
        <v/>
      </c>
      <c r="S77" t="str">
        <f t="shared" si="7"/>
        <v/>
      </c>
    </row>
    <row r="78" spans="1:19" x14ac:dyDescent="0.25">
      <c r="A78">
        <v>76</v>
      </c>
      <c r="B78" t="s">
        <v>85</v>
      </c>
      <c r="C78">
        <v>0.15991862389193001</v>
      </c>
      <c r="D78">
        <v>7.5483217740289502E-2</v>
      </c>
      <c r="E78">
        <v>3.4124421563374398E-2</v>
      </c>
      <c r="F78">
        <v>6.6097391745636697E-2</v>
      </c>
      <c r="G78">
        <v>6.7808930370504603E-2</v>
      </c>
      <c r="H78">
        <v>0.32967962449819899</v>
      </c>
      <c r="I78" t="s">
        <v>170</v>
      </c>
      <c r="J78" t="s">
        <v>170</v>
      </c>
      <c r="K78" t="s">
        <v>170</v>
      </c>
      <c r="L78" t="s">
        <v>170</v>
      </c>
      <c r="M78" t="s">
        <v>170</v>
      </c>
      <c r="N78" t="s">
        <v>170</v>
      </c>
      <c r="P78" t="str">
        <f t="shared" si="4"/>
        <v>*</v>
      </c>
      <c r="Q78" t="str">
        <f t="shared" si="5"/>
        <v/>
      </c>
      <c r="R78" t="str">
        <f t="shared" si="6"/>
        <v/>
      </c>
      <c r="S78" t="str">
        <f t="shared" si="7"/>
        <v/>
      </c>
    </row>
    <row r="79" spans="1:19" x14ac:dyDescent="0.25">
      <c r="A79">
        <v>77</v>
      </c>
      <c r="B79" t="s">
        <v>86</v>
      </c>
      <c r="C79">
        <v>7.6845117724477996E-2</v>
      </c>
      <c r="D79">
        <v>7.6403012874183995E-2</v>
      </c>
      <c r="E79">
        <v>0.314518290123809</v>
      </c>
      <c r="F79">
        <v>-7.7177667118666096E-2</v>
      </c>
      <c r="G79">
        <v>8.3251898381580702E-2</v>
      </c>
      <c r="H79">
        <v>0.35390684382495102</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P80" t="str">
        <f t="shared" si="4"/>
        <v>***</v>
      </c>
      <c r="Q80" t="str">
        <f t="shared" si="5"/>
        <v>***</v>
      </c>
      <c r="R80" t="str">
        <f t="shared" si="6"/>
        <v>***</v>
      </c>
      <c r="S80" t="str">
        <f t="shared" si="7"/>
        <v>***</v>
      </c>
    </row>
    <row r="81" spans="1:19" x14ac:dyDescent="0.25">
      <c r="A81">
        <v>79</v>
      </c>
      <c r="P81" t="str">
        <f>IF(E81&lt;0.001,"***",IF(E81&lt;0.01,"**",IF(E81&lt;0.05,"*",IF(E81&lt;0.1,"^",""))))</f>
        <v>***</v>
      </c>
      <c r="Q81" t="str">
        <f t="shared" si="5"/>
        <v>***</v>
      </c>
      <c r="R81" t="str">
        <f t="shared" si="6"/>
        <v>***</v>
      </c>
      <c r="S81" t="str">
        <f t="shared" si="7"/>
        <v>***</v>
      </c>
    </row>
    <row r="82" spans="1:19" x14ac:dyDescent="0.25">
      <c r="A82">
        <v>80</v>
      </c>
      <c r="P82" t="str">
        <f t="shared" si="4"/>
        <v>***</v>
      </c>
      <c r="Q82" t="str">
        <f t="shared" si="5"/>
        <v>***</v>
      </c>
      <c r="R82" t="str">
        <f t="shared" si="6"/>
        <v>***</v>
      </c>
      <c r="S82" t="str">
        <f t="shared" si="7"/>
        <v>***</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100"/>
  <sheetViews>
    <sheetView topLeftCell="A72" workbookViewId="0">
      <selection activeCell="J99" sqref="J99"/>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8" t="s">
        <v>755</v>
      </c>
      <c r="C1" s="98"/>
      <c r="D1" s="98"/>
      <c r="E1" s="98"/>
      <c r="F1" s="98"/>
    </row>
    <row r="2" spans="2:8" ht="15.75" x14ac:dyDescent="0.25">
      <c r="B2" s="116" t="s">
        <v>758</v>
      </c>
      <c r="C2" s="116"/>
      <c r="D2" s="116"/>
      <c r="E2" s="116"/>
      <c r="F2" s="116"/>
    </row>
    <row r="3" spans="2:8" ht="15.75" thickBot="1" x14ac:dyDescent="0.3">
      <c r="B3" s="27"/>
      <c r="C3" s="117" t="s">
        <v>111</v>
      </c>
      <c r="D3" s="118"/>
      <c r="E3" s="117" t="s">
        <v>147</v>
      </c>
      <c r="F3" s="118"/>
    </row>
    <row r="4" spans="2:8" x14ac:dyDescent="0.25">
      <c r="B4" s="107" t="s">
        <v>123</v>
      </c>
      <c r="C4" s="28" t="str">
        <f>_xlfn.CONCAT(ROUND(VLOOKUP($H4,'Interactions by Gender '!$B:$S,8,0),4)," ",VLOOKUP($H4,'Interactions by Gender '!$B:$S,17,0))</f>
        <v xml:space="preserve">0.0203 </v>
      </c>
      <c r="D4" s="28" t="str">
        <f>_xlfn.CONCAT(ROUND(VLOOKUP($H4,'Interactions by Gender '!$B:$S,2,0),4)," ",VLOOKUP($H4,'Interactions by Gender '!$B:$S,15,0))</f>
        <v xml:space="preserve">0.1077 </v>
      </c>
      <c r="E4" s="28" t="str">
        <f>_xlfn.CONCAT(ROUND(VLOOKUP($H4,'Interactions by Gender '!$B:$S,11,0),4)," ",VLOOKUP($H4,'Interactions by Gender '!$B:$S,18,0))</f>
        <v>-0.2186 *</v>
      </c>
      <c r="F4" s="28" t="str">
        <f>_xlfn.CONCAT(ROUND(VLOOKUP($H4,'Interactions by Gender '!$B:$S,5,0),4)," ",VLOOKUP($H4,'Interactions by Gender '!$B:$S,16,0))</f>
        <v xml:space="preserve">-0.1891 </v>
      </c>
      <c r="H4" s="11" t="s">
        <v>120</v>
      </c>
    </row>
    <row r="5" spans="2:8" x14ac:dyDescent="0.25">
      <c r="B5" s="108" t="s">
        <v>1</v>
      </c>
      <c r="C5" s="29" t="str">
        <f>_xlfn.CONCAT("(",ROUND(VLOOKUP($H4,'Interactions by Gender '!$B:$S,9,0),4),")")</f>
        <v>(0.0753)</v>
      </c>
      <c r="D5" s="29" t="str">
        <f>_xlfn.CONCAT("(",ROUND(VLOOKUP($H4,'Interactions by Gender '!$B:$S,3,0),4),")")</f>
        <v>(0.0989)</v>
      </c>
      <c r="E5" s="29" t="str">
        <f>_xlfn.CONCAT("(",ROUND(VLOOKUP($H4,'Interactions by Gender '!$B:$S,12,0),4),")")</f>
        <v>(0.1053)</v>
      </c>
      <c r="F5" s="29" t="str">
        <f>_xlfn.CONCAT("(",ROUND(VLOOKUP($H4,'Interactions by Gender '!$B:$S,6,0),4),")")</f>
        <v>(0.1362)</v>
      </c>
    </row>
    <row r="6" spans="2:8" x14ac:dyDescent="0.25">
      <c r="B6" s="107" t="s">
        <v>0</v>
      </c>
      <c r="C6" s="28" t="str">
        <f>_xlfn.CONCAT(ROUND(VLOOKUP($H6,'Interactions by Gender '!$B:$S,8,0),4)," ",VLOOKUP($H6,'Interactions by Gender '!$B:$S,17,0))</f>
        <v xml:space="preserve">-0.02 </v>
      </c>
      <c r="D6" s="28" t="str">
        <f>_xlfn.CONCAT(ROUND(VLOOKUP($H6,'Interactions by Gender '!$B:$S,2,0),4)," ",VLOOKUP($H6,'Interactions by Gender '!$B:$S,15,0))</f>
        <v>-0.1093 *</v>
      </c>
      <c r="E6" s="28" t="str">
        <f>_xlfn.CONCAT(ROUND(VLOOKUP($H6,'Interactions by Gender '!$B:$S,11,0),4)," ",VLOOKUP($H6,'Interactions by Gender '!$B:$S,18,0))</f>
        <v xml:space="preserve">-0.0074 </v>
      </c>
      <c r="F6" s="28" t="str">
        <f>_xlfn.CONCAT(ROUND(VLOOKUP($H6,'Interactions by Gender '!$B:$S,5,0),4)," ",VLOOKUP($H6,'Interactions by Gender '!$B:$S,16,0))</f>
        <v xml:space="preserve">-0.0381 </v>
      </c>
      <c r="H6" s="11" t="s">
        <v>10</v>
      </c>
    </row>
    <row r="7" spans="2:8" x14ac:dyDescent="0.25">
      <c r="B7" s="108" t="s">
        <v>1</v>
      </c>
      <c r="C7" s="29" t="str">
        <f>_xlfn.CONCAT("(",ROUND(VLOOKUP($H6,'Interactions by Gender '!$B:$S,9,0),4),")")</f>
        <v>(0.0339)</v>
      </c>
      <c r="D7" s="29" t="str">
        <f>_xlfn.CONCAT("(",ROUND(VLOOKUP($H6,'Interactions by Gender '!$B:$S,3,0),4),")")</f>
        <v>(0.0529)</v>
      </c>
      <c r="E7" s="29" t="str">
        <f>_xlfn.CONCAT("(",ROUND(VLOOKUP($H6,'Interactions by Gender '!$B:$S,12,0),4),")")</f>
        <v>(0.0308)</v>
      </c>
      <c r="F7" s="29" t="str">
        <f>_xlfn.CONCAT("(",ROUND(VLOOKUP($H6,'Interactions by Gender '!$B:$S,6,0),4),")")</f>
        <v>(0.0442)</v>
      </c>
    </row>
    <row r="8" spans="2:8" x14ac:dyDescent="0.25">
      <c r="B8" s="107" t="s">
        <v>2</v>
      </c>
      <c r="C8" s="28" t="str">
        <f>_xlfn.CONCAT(ROUND(VLOOKUP($H8,'Interactions by Gender '!$B:$S,8,0),4)," ",VLOOKUP($H8,'Interactions by Gender '!$B:$S,17,0))</f>
        <v>-0.1042 **</v>
      </c>
      <c r="D8" s="28" t="str">
        <f>_xlfn.CONCAT(ROUND(VLOOKUP($H8,'Interactions by Gender '!$B:$S,2,0),4)," ",VLOOKUP($H8,'Interactions by Gender '!$B:$S,15,0))</f>
        <v>-0.1396 *</v>
      </c>
      <c r="E8" s="28" t="str">
        <f>_xlfn.CONCAT(ROUND(VLOOKUP($H8,'Interactions by Gender '!$B:$S,11,0),4)," ",VLOOKUP($H8,'Interactions by Gender '!$B:$S,18,0))</f>
        <v xml:space="preserve">-0.0153 </v>
      </c>
      <c r="F8" s="28" t="str">
        <f>_xlfn.CONCAT(ROUND(VLOOKUP($H8,'Interactions by Gender '!$B:$S,5,0),4)," ",VLOOKUP($H8,'Interactions by Gender '!$B:$S,16,0))</f>
        <v xml:space="preserve">0.0428 </v>
      </c>
      <c r="H8" s="11" t="s">
        <v>12</v>
      </c>
    </row>
    <row r="9" spans="2:8" x14ac:dyDescent="0.25">
      <c r="B9" s="108" t="s">
        <v>1</v>
      </c>
      <c r="C9" s="29" t="str">
        <f>_xlfn.CONCAT("(",ROUND(VLOOKUP($H8,'Interactions by Gender '!$B:$S,9,0),4),")")</f>
        <v>(0.0353)</v>
      </c>
      <c r="D9" s="29" t="str">
        <f>_xlfn.CONCAT("(",ROUND(VLOOKUP($H8,'Interactions by Gender '!$B:$S,3,0),4),")")</f>
        <v>(0.0552)</v>
      </c>
      <c r="E9" s="29" t="str">
        <f>_xlfn.CONCAT("(",ROUND(VLOOKUP($H8,'Interactions by Gender '!$B:$S,12,0),4),")")</f>
        <v>(0.0378)</v>
      </c>
      <c r="F9" s="29" t="str">
        <f>_xlfn.CONCAT("(",ROUND(VLOOKUP($H8,'Interactions by Gender '!$B:$S,6,0),4),")")</f>
        <v>(0.0563)</v>
      </c>
    </row>
    <row r="10" spans="2:8" x14ac:dyDescent="0.25">
      <c r="B10" s="107" t="s">
        <v>90</v>
      </c>
      <c r="C10" s="28" t="str">
        <f>_xlfn.CONCAT(ROUND(VLOOKUP($H10,'Interactions by Gender '!$B:$S,8,0),4)," ",VLOOKUP($H10,'Interactions by Gender '!$B:$S,17,0))</f>
        <v>-0.2189 ***</v>
      </c>
      <c r="D10" s="28" t="str">
        <f>_xlfn.CONCAT(ROUND(VLOOKUP($H10,'Interactions by Gender '!$B:$S,2,0),4)," ",VLOOKUP($H10,'Interactions by Gender '!$B:$S,15,0))</f>
        <v>-0.2685 ***</v>
      </c>
      <c r="E10" s="28" t="str">
        <f>_xlfn.CONCAT(ROUND(VLOOKUP($H10,'Interactions by Gender '!$B:$S,11,0),4)," ",VLOOKUP($H10,'Interactions by Gender '!$B:$S,18,0))</f>
        <v>-0.1322 ***</v>
      </c>
      <c r="F10" s="28" t="str">
        <f>_xlfn.CONCAT(ROUND(VLOOKUP($H10,'Interactions by Gender '!$B:$S,5,0),4)," ",VLOOKUP($H10,'Interactions by Gender '!$B:$S,16,0))</f>
        <v>-0.1378 **</v>
      </c>
      <c r="H10" s="11" t="s">
        <v>23</v>
      </c>
    </row>
    <row r="11" spans="2:8" x14ac:dyDescent="0.25">
      <c r="B11" s="108"/>
      <c r="C11" s="29" t="str">
        <f>_xlfn.CONCAT("(",ROUND(VLOOKUP($H10,'Interactions by Gender '!$B:$S,9,0),4),")")</f>
        <v>(0.0399)</v>
      </c>
      <c r="D11" s="29" t="str">
        <f>_xlfn.CONCAT("(",ROUND(VLOOKUP($H10,'Interactions by Gender '!$B:$S,3,0),4),")")</f>
        <v>(0.0532)</v>
      </c>
      <c r="E11" s="29" t="str">
        <f>_xlfn.CONCAT("(",ROUND(VLOOKUP($H10,'Interactions by Gender '!$B:$S,12,0),4),")")</f>
        <v>(0.0393)</v>
      </c>
      <c r="F11" s="29" t="str">
        <f>_xlfn.CONCAT("(",ROUND(VLOOKUP($H10,'Interactions by Gender '!$B:$S,6,0),4),")")</f>
        <v>(0.0505)</v>
      </c>
    </row>
    <row r="12" spans="2:8" x14ac:dyDescent="0.25">
      <c r="B12" s="107" t="s">
        <v>139</v>
      </c>
      <c r="C12" s="28"/>
      <c r="D12" s="28" t="str">
        <f>_xlfn.CONCAT(ROUND(VLOOKUP($H12,'Interactions by Gender '!$B:$S,2,0),4)," ",VLOOKUP($H12,'Interactions by Gender '!$B:$S,15,0))</f>
        <v>-0.2884 ^</v>
      </c>
      <c r="E12" s="28"/>
      <c r="F12" s="28" t="str">
        <f>_xlfn.CONCAT(ROUND(VLOOKUP($H12,'Interactions by Gender '!$B:$S,5,0),4)," ",VLOOKUP($H12,'Interactions by Gender '!$B:$S,16,0))</f>
        <v xml:space="preserve">0.01 </v>
      </c>
      <c r="H12" s="11" t="s">
        <v>138</v>
      </c>
    </row>
    <row r="13" spans="2:8" x14ac:dyDescent="0.25">
      <c r="B13" s="108" t="s">
        <v>1</v>
      </c>
      <c r="C13" s="29"/>
      <c r="D13" s="29" t="str">
        <f>_xlfn.CONCAT("(",ROUND(VLOOKUP($H12,'Interactions by Gender '!$B:$S,3,0),4),")")</f>
        <v>(0.1749)</v>
      </c>
      <c r="E13" s="29"/>
      <c r="F13" s="29" t="str">
        <f>_xlfn.CONCAT("(",ROUND(VLOOKUP($H12,'Interactions by Gender '!$B:$S,6,0),4),")")</f>
        <v>(0.2511)</v>
      </c>
    </row>
    <row r="14" spans="2:8" x14ac:dyDescent="0.25">
      <c r="B14" s="107" t="s">
        <v>141</v>
      </c>
      <c r="C14" s="28"/>
      <c r="D14" s="28" t="str">
        <f>_xlfn.CONCAT(ROUND(VLOOKUP($H14,'Interactions by Gender '!$B:$S,2,0),4)," ",VLOOKUP($H14,'Interactions by Gender '!$B:$S,15,0))</f>
        <v>0.1599 *</v>
      </c>
      <c r="E14" s="28"/>
      <c r="F14" s="28" t="str">
        <f>_xlfn.CONCAT(ROUND(VLOOKUP($H14,'Interactions by Gender '!$B:$S,5,0),4)," ",VLOOKUP($H14,'Interactions by Gender '!$B:$S,16,0))</f>
        <v xml:space="preserve">0.0661 </v>
      </c>
      <c r="H14" s="11" t="s">
        <v>85</v>
      </c>
    </row>
    <row r="15" spans="2:8" x14ac:dyDescent="0.25">
      <c r="B15" s="108" t="s">
        <v>1</v>
      </c>
      <c r="C15" s="29"/>
      <c r="D15" s="29" t="str">
        <f>_xlfn.CONCAT("(",ROUND(VLOOKUP($H14,'Interactions by Gender '!$B:$S,3,0),4),")")</f>
        <v>(0.0755)</v>
      </c>
      <c r="E15" s="29"/>
      <c r="F15" s="29" t="str">
        <f>_xlfn.CONCAT("(",ROUND(VLOOKUP($H14,'Interactions by Gender '!$B:$S,6,0),4),")")</f>
        <v>(0.0678)</v>
      </c>
    </row>
    <row r="16" spans="2:8" x14ac:dyDescent="0.25">
      <c r="B16" s="107" t="s">
        <v>143</v>
      </c>
      <c r="C16" s="28"/>
      <c r="D16" s="28" t="str">
        <f>_xlfn.CONCAT(ROUND(VLOOKUP($H16,'Interactions by Gender '!$B:$S,2,0),4)," ",VLOOKUP($H16,'Interactions by Gender '!$B:$S,15,0))</f>
        <v xml:space="preserve">0.0768 </v>
      </c>
      <c r="E16" s="28"/>
      <c r="F16" s="28" t="str">
        <f>_xlfn.CONCAT(ROUND(VLOOKUP($H16,'Interactions by Gender '!$B:$S,5,0),4)," ",VLOOKUP($H16,'Interactions by Gender '!$B:$S,16,0))</f>
        <v xml:space="preserve">-0.0772 </v>
      </c>
      <c r="H16" s="11" t="s">
        <v>86</v>
      </c>
    </row>
    <row r="17" spans="2:8" x14ac:dyDescent="0.25">
      <c r="B17" s="108" t="s">
        <v>1</v>
      </c>
      <c r="C17" s="29"/>
      <c r="D17" s="29" t="str">
        <f>_xlfn.CONCAT("(",ROUND(VLOOKUP($H16,'Interactions by Gender '!$B:$S,3,0),4),")")</f>
        <v>(0.0764)</v>
      </c>
      <c r="E17" s="29"/>
      <c r="F17" s="29" t="str">
        <f>_xlfn.CONCAT("(",ROUND(VLOOKUP($H16,'Interactions by Gender '!$B:$S,6,0),4),")")</f>
        <v>(0.0833)</v>
      </c>
    </row>
    <row r="18" spans="2:8" x14ac:dyDescent="0.25">
      <c r="B18" s="107" t="s">
        <v>91</v>
      </c>
      <c r="C18" s="28" t="str">
        <f>_xlfn.CONCAT(ROUND(VLOOKUP($H18,'Interactions by Gender '!$B:$S,8,0),4)," ",VLOOKUP($H18,'Interactions by Gender '!$B:$S,17,0))</f>
        <v xml:space="preserve">-0.0247 </v>
      </c>
      <c r="D18" s="28" t="str">
        <f>_xlfn.CONCAT(ROUND(VLOOKUP($H18,'Interactions by Gender '!$B:$S,2,0),4)," ",VLOOKUP($H18,'Interactions by Gender '!$B:$S,15,0))</f>
        <v xml:space="preserve">-0.0552 </v>
      </c>
      <c r="E18" s="28" t="str">
        <f>_xlfn.CONCAT(ROUND(VLOOKUP($H18,'Interactions by Gender '!$B:$S,11,0),4)," ",VLOOKUP($H18,'Interactions by Gender '!$B:$S,18,0))</f>
        <v xml:space="preserve">-0.0225 </v>
      </c>
      <c r="F18" s="28" t="str">
        <f>_xlfn.CONCAT(ROUND(VLOOKUP($H18,'Interactions by Gender '!$B:$S,5,0),4)," ",VLOOKUP($H18,'Interactions by Gender '!$B:$S,16,0))</f>
        <v xml:space="preserve">0.0012 </v>
      </c>
      <c r="H18" s="11" t="s">
        <v>24</v>
      </c>
    </row>
    <row r="19" spans="2:8" x14ac:dyDescent="0.25">
      <c r="B19" s="108"/>
      <c r="C19" s="29" t="str">
        <f>_xlfn.CONCAT("(",ROUND(VLOOKUP($H18,'Interactions by Gender '!$B:$S,9,0),4),")")</f>
        <v>(0.0441)</v>
      </c>
      <c r="D19" s="29" t="str">
        <f>_xlfn.CONCAT("(",ROUND(VLOOKUP($H18,'Interactions by Gender '!$B:$S,3,0),4),")")</f>
        <v>(0.0594)</v>
      </c>
      <c r="E19" s="29" t="str">
        <f>_xlfn.CONCAT("(",ROUND(VLOOKUP($H18,'Interactions by Gender '!$B:$S,12,0),4),")")</f>
        <v>(0.0425)</v>
      </c>
      <c r="F19" s="29" t="str">
        <f>_xlfn.CONCAT("(",ROUND(VLOOKUP($H18,'Interactions by Gender '!$B:$S,6,0),4),")")</f>
        <v>(0.0621)</v>
      </c>
    </row>
    <row r="20" spans="2:8" x14ac:dyDescent="0.25">
      <c r="B20" s="107" t="s">
        <v>140</v>
      </c>
      <c r="C20" s="28"/>
      <c r="D20" s="28" t="str">
        <f>_xlfn.CONCAT(ROUND(VLOOKUP($H20,'Interactions by Gender '!$B:$S,2,0),4)," ",VLOOKUP($H20,'Interactions by Gender '!$B:$S,15,0))</f>
        <v xml:space="preserve">-0.0553 </v>
      </c>
      <c r="E20" s="28"/>
      <c r="F20" s="28" t="str">
        <f>_xlfn.CONCAT(ROUND(VLOOKUP($H20,'Interactions by Gender '!$B:$S,5,0),4)," ",VLOOKUP($H20,'Interactions by Gender '!$B:$S,16,0))</f>
        <v xml:space="preserve">-0.1999 </v>
      </c>
      <c r="H20" s="11" t="s">
        <v>137</v>
      </c>
    </row>
    <row r="21" spans="2:8" x14ac:dyDescent="0.25">
      <c r="B21" s="108" t="s">
        <v>1</v>
      </c>
      <c r="C21" s="29"/>
      <c r="D21" s="29" t="str">
        <f>_xlfn.CONCAT("(",ROUND(VLOOKUP($H20,'Interactions by Gender '!$B:$S,3,0),4),")")</f>
        <v>(0.2155)</v>
      </c>
      <c r="E21" s="29"/>
      <c r="F21" s="29" t="str">
        <f>_xlfn.CONCAT("(",ROUND(VLOOKUP($H20,'Interactions by Gender '!$B:$S,6,0),4),")")</f>
        <v>(0.3013)</v>
      </c>
    </row>
    <row r="22" spans="2:8" x14ac:dyDescent="0.25">
      <c r="B22" s="107" t="s">
        <v>142</v>
      </c>
      <c r="C22" s="28"/>
      <c r="D22" s="28" t="str">
        <f>_xlfn.CONCAT(ROUND(VLOOKUP($H22,'Interactions by Gender '!$B:$S,2,0),4)," ",VLOOKUP($H22,'Interactions by Gender '!$B:$S,15,0))</f>
        <v xml:space="preserve">0.1288 </v>
      </c>
      <c r="E22" s="28"/>
      <c r="F22" s="28" t="str">
        <f>_xlfn.CONCAT(ROUND(VLOOKUP($H22,'Interactions by Gender '!$B:$S,5,0),4)," ",VLOOKUP($H22,'Interactions by Gender '!$B:$S,16,0))</f>
        <v xml:space="preserve">0.0363 </v>
      </c>
      <c r="H22" s="11" t="s">
        <v>87</v>
      </c>
    </row>
    <row r="23" spans="2:8" x14ac:dyDescent="0.25">
      <c r="B23" s="108" t="s">
        <v>1</v>
      </c>
      <c r="C23" s="29"/>
      <c r="D23" s="29" t="str">
        <f>_xlfn.CONCAT("(",ROUND(VLOOKUP($H22,'Interactions by Gender '!$B:$S,3,0),4),")")</f>
        <v>(0.0922)</v>
      </c>
      <c r="E23" s="29"/>
      <c r="F23" s="29" t="str">
        <f>_xlfn.CONCAT("(",ROUND(VLOOKUP($H22,'Interactions by Gender '!$B:$S,6,0),4),")")</f>
        <v>(0.0829)</v>
      </c>
    </row>
    <row r="24" spans="2:8" x14ac:dyDescent="0.25">
      <c r="B24" s="107" t="s">
        <v>144</v>
      </c>
      <c r="C24" s="28"/>
      <c r="D24" s="28" t="str">
        <f>_xlfn.CONCAT(ROUND(VLOOKUP($H24,'Interactions by Gender '!$B:$S,2,0),4)," ",VLOOKUP($H24,'Interactions by Gender '!$B:$S,15,0))</f>
        <v xml:space="preserve">0.0255 </v>
      </c>
      <c r="E24" s="28"/>
      <c r="F24" s="28" t="str">
        <f>_xlfn.CONCAT(ROUND(VLOOKUP($H24,'Interactions by Gender '!$B:$S,5,0),4)," ",VLOOKUP($H24,'Interactions by Gender '!$B:$S,16,0))</f>
        <v xml:space="preserve">-0.1331 </v>
      </c>
      <c r="H24" s="11" t="s">
        <v>88</v>
      </c>
    </row>
    <row r="25" spans="2:8" x14ac:dyDescent="0.25">
      <c r="B25" s="108" t="s">
        <v>1</v>
      </c>
      <c r="C25" s="29"/>
      <c r="D25" s="29" t="str">
        <f>_xlfn.CONCAT("(",ROUND(VLOOKUP($H24,'Interactions by Gender '!$B:$S,3,0),4),")")</f>
        <v>(0.0933)</v>
      </c>
      <c r="E25" s="29"/>
      <c r="F25" s="29" t="str">
        <f>_xlfn.CONCAT("(",ROUND(VLOOKUP($H24,'Interactions by Gender '!$B:$S,6,0),4),")")</f>
        <v>(0.0953)</v>
      </c>
    </row>
    <row r="26" spans="2:8" x14ac:dyDescent="0.25">
      <c r="B26" s="107" t="s">
        <v>31</v>
      </c>
      <c r="C26" s="28" t="str">
        <f>_xlfn.CONCAT(ROUND(VLOOKUP($H26,'Interactions by Gender '!$B:$S,8,0),4)," ",VLOOKUP($H26,'Interactions by Gender '!$B:$S,17,0))</f>
        <v>-0.0488 ***</v>
      </c>
      <c r="D26" s="28" t="str">
        <f>_xlfn.CONCAT(ROUND(VLOOKUP($H26,'Interactions by Gender '!$B:$S,2,0),4)," ",VLOOKUP($H26,'Interactions by Gender '!$B:$S,15,0))</f>
        <v>-0.0494 ***</v>
      </c>
      <c r="E26" s="28" t="str">
        <f>_xlfn.CONCAT(ROUND(VLOOKUP($H26,'Interactions by Gender '!$B:$S,11,0),4)," ",VLOOKUP($H26,'Interactions by Gender '!$B:$S,18,0))</f>
        <v>-0.0559 ***</v>
      </c>
      <c r="F26" s="28" t="str">
        <f>_xlfn.CONCAT(ROUND(VLOOKUP($H26,'Interactions by Gender '!$B:$S,5,0),4)," ",VLOOKUP($H26,'Interactions by Gender '!$B:$S,16,0))</f>
        <v>-0.0559 ***</v>
      </c>
      <c r="H26" s="11" t="s">
        <v>31</v>
      </c>
    </row>
    <row r="27" spans="2:8" x14ac:dyDescent="0.25">
      <c r="B27" s="108"/>
      <c r="C27" s="29" t="str">
        <f>_xlfn.CONCAT("(",ROUND(VLOOKUP($H26,'Interactions by Gender '!$B:$S,9,0),4),")")</f>
        <v>(0.0066)</v>
      </c>
      <c r="D27" s="29" t="str">
        <f>_xlfn.CONCAT("(",ROUND(VLOOKUP($H26,'Interactions by Gender '!$B:$S,3,0),4),")")</f>
        <v>(0.0066)</v>
      </c>
      <c r="E27" s="29" t="str">
        <f>_xlfn.CONCAT("(",ROUND(VLOOKUP($H26,'Interactions by Gender '!$B:$S,12,0),4),")")</f>
        <v>(0.0069)</v>
      </c>
      <c r="F27" s="29" t="str">
        <f>_xlfn.CONCAT("(",ROUND(VLOOKUP($H26,'Interactions by Gender '!$B:$S,6,0),4),")")</f>
        <v>(0.0069)</v>
      </c>
    </row>
    <row r="28" spans="2:8" x14ac:dyDescent="0.25">
      <c r="B28" s="107" t="s">
        <v>509</v>
      </c>
      <c r="C28" s="28" t="str">
        <f>_xlfn.CONCAT(ROUND(VLOOKUP($H28,'Interactions by Gender '!$B:$S,8,0),4)," ",VLOOKUP($H28,'Interactions by Gender '!$B:$S,17,0))</f>
        <v xml:space="preserve">-0.049 </v>
      </c>
      <c r="D28" s="28" t="str">
        <f>_xlfn.CONCAT(ROUND(VLOOKUP($H28,'Interactions by Gender '!$B:$S,2,0),4)," ",VLOOKUP($H28,'Interactions by Gender '!$B:$S,15,0))</f>
        <v xml:space="preserve">-0.0487 </v>
      </c>
      <c r="E28" s="28" t="str">
        <f>_xlfn.CONCAT(ROUND(VLOOKUP($H28,'Interactions by Gender '!$B:$S,11,0),4)," ",VLOOKUP($H28,'Interactions by Gender '!$B:$S,18,0))</f>
        <v>-0.1024 *</v>
      </c>
      <c r="F28" s="28" t="str">
        <f>_xlfn.CONCAT(ROUND(VLOOKUP($H28,'Interactions by Gender '!$B:$S,5,0),4)," ",VLOOKUP($H28,'Interactions by Gender '!$B:$S,16,0))</f>
        <v>-0.1005 *</v>
      </c>
      <c r="H28" s="11" t="s">
        <v>173</v>
      </c>
    </row>
    <row r="29" spans="2:8" x14ac:dyDescent="0.25">
      <c r="B29" s="108"/>
      <c r="C29" s="29" t="str">
        <f>_xlfn.CONCAT("(",ROUND(VLOOKUP($H28,'Interactions by Gender '!$B:$S,9,0),4),")")</f>
        <v>(0.04)</v>
      </c>
      <c r="D29" s="29" t="str">
        <f>_xlfn.CONCAT("(",ROUND(VLOOKUP($H28,'Interactions by Gender '!$B:$S,3,0),4),")")</f>
        <v>(0.04)</v>
      </c>
      <c r="E29" s="29" t="str">
        <f>_xlfn.CONCAT("(",ROUND(VLOOKUP($H28,'Interactions by Gender '!$B:$S,12,0),4),")")</f>
        <v>(0.0399)</v>
      </c>
      <c r="F29" s="29" t="str">
        <f>_xlfn.CONCAT("(",ROUND(VLOOKUP($H28,'Interactions by Gender '!$B:$S,6,0),4),")")</f>
        <v>(0.0399)</v>
      </c>
    </row>
    <row r="30" spans="2:8" x14ac:dyDescent="0.25">
      <c r="B30" s="107" t="s">
        <v>92</v>
      </c>
      <c r="C30" s="28" t="str">
        <f>_xlfn.CONCAT(ROUND(VLOOKUP($H30,'Interactions by Gender '!$B:$S,8,0),4)," ",VLOOKUP($H30,'Interactions by Gender '!$B:$S,17,0))</f>
        <v xml:space="preserve">0.0066 </v>
      </c>
      <c r="D30" s="28" t="str">
        <f>_xlfn.CONCAT(ROUND(VLOOKUP($H30,'Interactions by Gender '!$B:$S,2,0),4)," ",VLOOKUP($H30,'Interactions by Gender '!$B:$S,15,0))</f>
        <v xml:space="preserve">0.0113 </v>
      </c>
      <c r="E30" s="28" t="str">
        <f>_xlfn.CONCAT(ROUND(VLOOKUP($H30,'Interactions by Gender '!$B:$S,11,0),4)," ",VLOOKUP($H30,'Interactions by Gender '!$B:$S,18,0))</f>
        <v xml:space="preserve">0.0234 </v>
      </c>
      <c r="F30" s="28" t="str">
        <f>_xlfn.CONCAT(ROUND(VLOOKUP($H30,'Interactions by Gender '!$B:$S,5,0),4)," ",VLOOKUP($H30,'Interactions by Gender '!$B:$S,16,0))</f>
        <v xml:space="preserve">0.0225 </v>
      </c>
      <c r="H30" s="11" t="s">
        <v>25</v>
      </c>
    </row>
    <row r="31" spans="2:8" x14ac:dyDescent="0.25">
      <c r="B31" s="108"/>
      <c r="C31" s="29" t="str">
        <f>_xlfn.CONCAT("(",ROUND(VLOOKUP($H30,'Interactions by Gender '!$B:$S,9,0),4),")")</f>
        <v>(0.0392)</v>
      </c>
      <c r="D31" s="29" t="str">
        <f>_xlfn.CONCAT("(",ROUND(VLOOKUP($H30,'Interactions by Gender '!$B:$S,3,0),4),")")</f>
        <v>(0.0393)</v>
      </c>
      <c r="E31" s="29" t="str">
        <f>_xlfn.CONCAT("(",ROUND(VLOOKUP($H30,'Interactions by Gender '!$B:$S,12,0),4),")")</f>
        <v>(0.0465)</v>
      </c>
      <c r="F31" s="29" t="str">
        <f>_xlfn.CONCAT("(",ROUND(VLOOKUP($H30,'Interactions by Gender '!$B:$S,6,0),4),")")</f>
        <v>(0.0465)</v>
      </c>
    </row>
    <row r="32" spans="2:8" x14ac:dyDescent="0.25">
      <c r="B32" s="107" t="s">
        <v>93</v>
      </c>
      <c r="C32" s="28" t="str">
        <f>_xlfn.CONCAT(ROUND(VLOOKUP($H32,'Interactions by Gender '!$B:$S,8,0),4)," ",VLOOKUP($H32,'Interactions by Gender '!$B:$S,17,0))</f>
        <v>-0.1095 ^</v>
      </c>
      <c r="D32" s="28" t="str">
        <f>_xlfn.CONCAT(ROUND(VLOOKUP($H32,'Interactions by Gender '!$B:$S,2,0),4)," ",VLOOKUP($H32,'Interactions by Gender '!$B:$S,15,0))</f>
        <v xml:space="preserve">-0.101 </v>
      </c>
      <c r="E32" s="28" t="str">
        <f>_xlfn.CONCAT(ROUND(VLOOKUP($H32,'Interactions by Gender '!$B:$S,11,0),4)," ",VLOOKUP($H32,'Interactions by Gender '!$B:$S,18,0))</f>
        <v xml:space="preserve">0.0448 </v>
      </c>
      <c r="F32" s="28" t="str">
        <f>_xlfn.CONCAT(ROUND(VLOOKUP($H32,'Interactions by Gender '!$B:$S,5,0),4)," ",VLOOKUP($H32,'Interactions by Gender '!$B:$S,16,0))</f>
        <v xml:space="preserve">0.0414 </v>
      </c>
      <c r="H32" s="11" t="s">
        <v>26</v>
      </c>
    </row>
    <row r="33" spans="2:8" x14ac:dyDescent="0.25">
      <c r="B33" s="108"/>
      <c r="C33" s="29" t="str">
        <f>_xlfn.CONCAT("(",ROUND(VLOOKUP($H32,'Interactions by Gender '!$B:$S,9,0),4),")")</f>
        <v>(0.0629)</v>
      </c>
      <c r="D33" s="29" t="str">
        <f>_xlfn.CONCAT("(",ROUND(VLOOKUP($H32,'Interactions by Gender '!$B:$S,3,0),4),")")</f>
        <v>(0.0631)</v>
      </c>
      <c r="E33" s="29" t="str">
        <f>_xlfn.CONCAT("(",ROUND(VLOOKUP($H32,'Interactions by Gender '!$B:$S,12,0),4),")")</f>
        <v>(0.081)</v>
      </c>
      <c r="F33" s="29" t="str">
        <f>_xlfn.CONCAT("(",ROUND(VLOOKUP($H32,'Interactions by Gender '!$B:$S,6,0),4),")")</f>
        <v>(0.081)</v>
      </c>
    </row>
    <row r="34" spans="2:8" x14ac:dyDescent="0.25">
      <c r="B34" s="107" t="s">
        <v>32</v>
      </c>
      <c r="C34" s="28" t="str">
        <f>_xlfn.CONCAT(ROUND(VLOOKUP($H34,'Interactions by Gender '!$B:$S,8,0),4)," ",VLOOKUP($H34,'Interactions by Gender '!$B:$S,17,0))</f>
        <v xml:space="preserve">0.0287 </v>
      </c>
      <c r="D34" s="28" t="str">
        <f>_xlfn.CONCAT(ROUND(VLOOKUP($H34,'Interactions by Gender '!$B:$S,2,0),4)," ",VLOOKUP($H34,'Interactions by Gender '!$B:$S,15,0))</f>
        <v xml:space="preserve">0.0299 </v>
      </c>
      <c r="E34" s="28" t="str">
        <f>_xlfn.CONCAT(ROUND(VLOOKUP($H34,'Interactions by Gender '!$B:$S,11,0),4)," ",VLOOKUP($H34,'Interactions by Gender '!$B:$S,18,0))</f>
        <v xml:space="preserve">0.0163 </v>
      </c>
      <c r="F34" s="28" t="str">
        <f>_xlfn.CONCAT(ROUND(VLOOKUP($H34,'Interactions by Gender '!$B:$S,5,0),4)," ",VLOOKUP($H34,'Interactions by Gender '!$B:$S,16,0))</f>
        <v xml:space="preserve">0.017 </v>
      </c>
      <c r="H34" s="11" t="s">
        <v>32</v>
      </c>
    </row>
    <row r="35" spans="2:8" x14ac:dyDescent="0.25">
      <c r="B35" s="108"/>
      <c r="C35" s="29" t="str">
        <f>_xlfn.CONCAT("(",ROUND(VLOOKUP($H34,'Interactions by Gender '!$B:$S,9,0),4),")")</f>
        <v>(0.0183)</v>
      </c>
      <c r="D35" s="29" t="str">
        <f>_xlfn.CONCAT("(",ROUND(VLOOKUP($H34,'Interactions by Gender '!$B:$S,3,0),4),")")</f>
        <v>(0.0183)</v>
      </c>
      <c r="E35" s="29" t="str">
        <f>_xlfn.CONCAT("(",ROUND(VLOOKUP($H34,'Interactions by Gender '!$B:$S,12,0),4),")")</f>
        <v>(0.0234)</v>
      </c>
      <c r="F35" s="29" t="str">
        <f>_xlfn.CONCAT("(",ROUND(VLOOKUP($H34,'Interactions by Gender '!$B:$S,6,0),4),")")</f>
        <v>(0.0234)</v>
      </c>
    </row>
    <row r="36" spans="2:8" x14ac:dyDescent="0.25">
      <c r="B36" s="107" t="s">
        <v>94</v>
      </c>
      <c r="C36" s="28" t="str">
        <f>_xlfn.CONCAT(ROUND(VLOOKUP($H36,'Interactions by Gender '!$B:$S,8,0),4)," ",VLOOKUP($H36,'Interactions by Gender '!$B:$S,17,0))</f>
        <v>0.0296 ***</v>
      </c>
      <c r="D36" s="28" t="str">
        <f>_xlfn.CONCAT(ROUND(VLOOKUP($H36,'Interactions by Gender '!$B:$S,2,0),4)," ",VLOOKUP($H36,'Interactions by Gender '!$B:$S,15,0))</f>
        <v>0.0295 ***</v>
      </c>
      <c r="E36" s="28" t="str">
        <f>_xlfn.CONCAT(ROUND(VLOOKUP($H36,'Interactions by Gender '!$B:$S,11,0),4)," ",VLOOKUP($H36,'Interactions by Gender '!$B:$S,18,0))</f>
        <v>0.0108 *</v>
      </c>
      <c r="F36" s="28" t="str">
        <f>_xlfn.CONCAT(ROUND(VLOOKUP($H36,'Interactions by Gender '!$B:$S,5,0),4)," ",VLOOKUP($H36,'Interactions by Gender '!$B:$S,16,0))</f>
        <v>0.0108 *</v>
      </c>
      <c r="H36" s="11" t="s">
        <v>33</v>
      </c>
    </row>
    <row r="37" spans="2:8" x14ac:dyDescent="0.25">
      <c r="B37" s="108"/>
      <c r="C37" s="29" t="str">
        <f>_xlfn.CONCAT("(",ROUND(VLOOKUP($H36,'Interactions by Gender '!$B:$S,9,0),4),")")</f>
        <v>(0.0059)</v>
      </c>
      <c r="D37" s="29" t="str">
        <f>_xlfn.CONCAT("(",ROUND(VLOOKUP($H36,'Interactions by Gender '!$B:$S,3,0),4),")")</f>
        <v>(0.0059)</v>
      </c>
      <c r="E37" s="29" t="str">
        <f>_xlfn.CONCAT("(",ROUND(VLOOKUP($H36,'Interactions by Gender '!$B:$S,12,0),4),")")</f>
        <v>(0.0049)</v>
      </c>
      <c r="F37" s="29" t="str">
        <f>_xlfn.CONCAT("(",ROUND(VLOOKUP($H36,'Interactions by Gender '!$B:$S,6,0),4),")")</f>
        <v>(0.0049)</v>
      </c>
    </row>
    <row r="38" spans="2:8" x14ac:dyDescent="0.25">
      <c r="B38" s="107" t="s">
        <v>125</v>
      </c>
      <c r="C38" s="28" t="str">
        <f>_xlfn.CONCAT(ROUND(VLOOKUP($H38,'Interactions by Gender '!$B:$S,8,0),4)," ",VLOOKUP($H38,'Interactions by Gender '!$B:$S,17,0))</f>
        <v xml:space="preserve">-0.006 </v>
      </c>
      <c r="D38" s="28" t="str">
        <f>_xlfn.CONCAT(ROUND(VLOOKUP($H38,'Interactions by Gender '!$B:$S,2,0),4)," ",VLOOKUP($H38,'Interactions by Gender '!$B:$S,15,0))</f>
        <v xml:space="preserve">-0.0062 </v>
      </c>
      <c r="E38" s="28" t="str">
        <f>_xlfn.CONCAT(ROUND(VLOOKUP($H38,'Interactions by Gender '!$B:$S,11,0),4)," ",VLOOKUP($H38,'Interactions by Gender '!$B:$S,18,0))</f>
        <v xml:space="preserve">-0.0131 </v>
      </c>
      <c r="F38" s="28" t="str">
        <f>_xlfn.CONCAT(ROUND(VLOOKUP($H38,'Interactions by Gender '!$B:$S,5,0),4)," ",VLOOKUP($H38,'Interactions by Gender '!$B:$S,16,0))</f>
        <v xml:space="preserve">-0.0131 </v>
      </c>
      <c r="H38" s="11" t="s">
        <v>118</v>
      </c>
    </row>
    <row r="39" spans="2:8" x14ac:dyDescent="0.25">
      <c r="B39" s="108"/>
      <c r="C39" s="29" t="str">
        <f>_xlfn.CONCAT("(",ROUND(VLOOKUP($H38,'Interactions by Gender '!$B:$S,9,0),4),")")</f>
        <v>(0.0085)</v>
      </c>
      <c r="D39" s="29" t="str">
        <f>_xlfn.CONCAT("(",ROUND(VLOOKUP($H38,'Interactions by Gender '!$B:$S,3,0),4),")")</f>
        <v>(0.0085)</v>
      </c>
      <c r="E39" s="29" t="str">
        <f>_xlfn.CONCAT("(",ROUND(VLOOKUP($H38,'Interactions by Gender '!$B:$S,12,0),4),")")</f>
        <v>(0.0088)</v>
      </c>
      <c r="F39" s="29" t="str">
        <f>_xlfn.CONCAT("(",ROUND(VLOOKUP($H38,'Interactions by Gender '!$B:$S,6,0),4),")")</f>
        <v>(0.0088)</v>
      </c>
    </row>
    <row r="40" spans="2:8" x14ac:dyDescent="0.25">
      <c r="B40" s="107" t="s">
        <v>95</v>
      </c>
      <c r="C40" s="28" t="str">
        <f>_xlfn.CONCAT(ROUND(VLOOKUP($H40,'Interactions by Gender '!$B:$S,8,0),4)," ",VLOOKUP($H40,'Interactions by Gender '!$B:$S,17,0))</f>
        <v>0.1017 *</v>
      </c>
      <c r="D40" s="28" t="str">
        <f>_xlfn.CONCAT(ROUND(VLOOKUP($H40,'Interactions by Gender '!$B:$S,2,0),4)," ",VLOOKUP($H40,'Interactions by Gender '!$B:$S,15,0))</f>
        <v>0.0999 *</v>
      </c>
      <c r="E40" s="28" t="str">
        <f>_xlfn.CONCAT(ROUND(VLOOKUP($H40,'Interactions by Gender '!$B:$S,11,0),4)," ",VLOOKUP($H40,'Interactions by Gender '!$B:$S,18,0))</f>
        <v>0.1152 **</v>
      </c>
      <c r="F40" s="28" t="str">
        <f>_xlfn.CONCAT(ROUND(VLOOKUP($H40,'Interactions by Gender '!$B:$S,5,0),4)," ",VLOOKUP($H40,'Interactions by Gender '!$B:$S,16,0))</f>
        <v>0.113 **</v>
      </c>
      <c r="H40" s="11" t="s">
        <v>29</v>
      </c>
    </row>
    <row r="41" spans="2:8" x14ac:dyDescent="0.25">
      <c r="B41" s="108"/>
      <c r="C41" s="29" t="str">
        <f>_xlfn.CONCAT("(",ROUND(VLOOKUP($H40,'Interactions by Gender '!$B:$S,9,0),4),")")</f>
        <v>(0.0422)</v>
      </c>
      <c r="D41" s="29" t="str">
        <f>_xlfn.CONCAT("(",ROUND(VLOOKUP($H40,'Interactions by Gender '!$B:$S,3,0),4),")")</f>
        <v>(0.0423)</v>
      </c>
      <c r="E41" s="29" t="str">
        <f>_xlfn.CONCAT("(",ROUND(VLOOKUP($H40,'Interactions by Gender '!$B:$S,12,0),4),")")</f>
        <v>(0.0387)</v>
      </c>
      <c r="F41" s="29" t="str">
        <f>_xlfn.CONCAT("(",ROUND(VLOOKUP($H40,'Interactions by Gender '!$B:$S,6,0),4),")")</f>
        <v>(0.0387)</v>
      </c>
    </row>
    <row r="42" spans="2:8" x14ac:dyDescent="0.25">
      <c r="B42" s="107" t="s">
        <v>96</v>
      </c>
      <c r="C42" s="28" t="str">
        <f>_xlfn.CONCAT(ROUND(VLOOKUP($H42,'Interactions by Gender '!$B:$S,8,0),4)," ",VLOOKUP($H42,'Interactions by Gender '!$B:$S,17,0))</f>
        <v>0.1817 ***</v>
      </c>
      <c r="D42" s="28" t="str">
        <f>_xlfn.CONCAT(ROUND(VLOOKUP($H42,'Interactions by Gender '!$B:$S,2,0),4)," ",VLOOKUP($H42,'Interactions by Gender '!$B:$S,15,0))</f>
        <v>0.1812 ***</v>
      </c>
      <c r="E42" s="28" t="str">
        <f>_xlfn.CONCAT(ROUND(VLOOKUP($H42,'Interactions by Gender '!$B:$S,11,0),4)," ",VLOOKUP($H42,'Interactions by Gender '!$B:$S,18,0))</f>
        <v>0.2324 ***</v>
      </c>
      <c r="F42" s="28" t="str">
        <f>_xlfn.CONCAT(ROUND(VLOOKUP($H42,'Interactions by Gender '!$B:$S,5,0),4)," ",VLOOKUP($H42,'Interactions by Gender '!$B:$S,16,0))</f>
        <v>0.2291 ***</v>
      </c>
      <c r="H42" s="11" t="s">
        <v>30</v>
      </c>
    </row>
    <row r="43" spans="2:8" x14ac:dyDescent="0.25">
      <c r="B43" s="108"/>
      <c r="C43" s="29" t="str">
        <f>_xlfn.CONCAT("(",ROUND(VLOOKUP($H42,'Interactions by Gender '!$B:$S,9,0),4),")")</f>
        <v>(0.0442)</v>
      </c>
      <c r="D43" s="29" t="str">
        <f>_xlfn.CONCAT("(",ROUND(VLOOKUP($H42,'Interactions by Gender '!$B:$S,3,0),4),")")</f>
        <v>(0.0442)</v>
      </c>
      <c r="E43" s="29" t="str">
        <f>_xlfn.CONCAT("(",ROUND(VLOOKUP($H42,'Interactions by Gender '!$B:$S,12,0),4),")")</f>
        <v>(0.0445)</v>
      </c>
      <c r="F43" s="29" t="str">
        <f>_xlfn.CONCAT("(",ROUND(VLOOKUP($H42,'Interactions by Gender '!$B:$S,6,0),4),")")</f>
        <v>(0.0445)</v>
      </c>
    </row>
    <row r="44" spans="2:8" x14ac:dyDescent="0.25">
      <c r="B44" s="107" t="s">
        <v>97</v>
      </c>
      <c r="C44" s="28" t="str">
        <f>_xlfn.CONCAT(ROUND(VLOOKUP($H44,'Interactions by Gender '!$B:$S,8,0),4)," ",VLOOKUP($H44,'Interactions by Gender '!$B:$S,17,0))</f>
        <v>0.1703 **</v>
      </c>
      <c r="D44" s="28" t="str">
        <f>_xlfn.CONCAT(ROUND(VLOOKUP($H44,'Interactions by Gender '!$B:$S,2,0),4)," ",VLOOKUP($H44,'Interactions by Gender '!$B:$S,15,0))</f>
        <v>0.1646 **</v>
      </c>
      <c r="E44" s="28" t="str">
        <f>_xlfn.CONCAT(ROUND(VLOOKUP($H44,'Interactions by Gender '!$B:$S,11,0),4)," ",VLOOKUP($H44,'Interactions by Gender '!$B:$S,18,0))</f>
        <v>0.1863 **</v>
      </c>
      <c r="F44" s="28" t="str">
        <f>_xlfn.CONCAT(ROUND(VLOOKUP($H44,'Interactions by Gender '!$B:$S,5,0),4)," ",VLOOKUP($H44,'Interactions by Gender '!$B:$S,16,0))</f>
        <v>0.1849 **</v>
      </c>
      <c r="H44" s="11" t="s">
        <v>27</v>
      </c>
    </row>
    <row r="45" spans="2:8" x14ac:dyDescent="0.25">
      <c r="B45" s="108"/>
      <c r="C45" s="29" t="str">
        <f>_xlfn.CONCAT("(",ROUND(VLOOKUP($H44,'Interactions by Gender '!$B:$S,9,0),4),")")</f>
        <v>(0.0635)</v>
      </c>
      <c r="D45" s="29" t="str">
        <f>_xlfn.CONCAT("(",ROUND(VLOOKUP($H44,'Interactions by Gender '!$B:$S,3,0),4),")")</f>
        <v>(0.0636)</v>
      </c>
      <c r="E45" s="29" t="str">
        <f>_xlfn.CONCAT("(",ROUND(VLOOKUP($H44,'Interactions by Gender '!$B:$S,12,0),4),")")</f>
        <v>(0.068)</v>
      </c>
      <c r="F45" s="29" t="str">
        <f>_xlfn.CONCAT("(",ROUND(VLOOKUP($H44,'Interactions by Gender '!$B:$S,6,0),4),")")</f>
        <v>(0.068)</v>
      </c>
    </row>
    <row r="46" spans="2:8" x14ac:dyDescent="0.25">
      <c r="B46" s="107" t="s">
        <v>98</v>
      </c>
      <c r="C46" s="28" t="str">
        <f>_xlfn.CONCAT(ROUND(VLOOKUP($H46,'Interactions by Gender '!$B:$S,8,0),4)," ",VLOOKUP($H46,'Interactions by Gender '!$B:$S,17,0))</f>
        <v xml:space="preserve">0.0637 </v>
      </c>
      <c r="D46" s="28" t="str">
        <f>_xlfn.CONCAT(ROUND(VLOOKUP($H46,'Interactions by Gender '!$B:$S,2,0),4)," ",VLOOKUP($H46,'Interactions by Gender '!$B:$S,15,0))</f>
        <v xml:space="preserve">0.0546 </v>
      </c>
      <c r="E46" s="28" t="str">
        <f>_xlfn.CONCAT(ROUND(VLOOKUP($H46,'Interactions by Gender '!$B:$S,11,0),4)," ",VLOOKUP($H46,'Interactions by Gender '!$B:$S,18,0))</f>
        <v>0.2334 *</v>
      </c>
      <c r="F46" s="28" t="str">
        <f>_xlfn.CONCAT(ROUND(VLOOKUP($H46,'Interactions by Gender '!$B:$S,5,0),4)," ",VLOOKUP($H46,'Interactions by Gender '!$B:$S,16,0))</f>
        <v>0.2353 *</v>
      </c>
      <c r="H46" s="11" t="s">
        <v>28</v>
      </c>
    </row>
    <row r="47" spans="2:8" x14ac:dyDescent="0.25">
      <c r="B47" s="108"/>
      <c r="C47" s="29" t="str">
        <f>_xlfn.CONCAT("(",ROUND(VLOOKUP($H46,'Interactions by Gender '!$B:$S,9,0),4),")")</f>
        <v>(0.0919)</v>
      </c>
      <c r="D47" s="29" t="str">
        <f>_xlfn.CONCAT("(",ROUND(VLOOKUP($H46,'Interactions by Gender '!$B:$S,3,0),4),")")</f>
        <v>(0.0921)</v>
      </c>
      <c r="E47" s="29" t="str">
        <f>_xlfn.CONCAT("(",ROUND(VLOOKUP($H46,'Interactions by Gender '!$B:$S,12,0),4),")")</f>
        <v>(0.1047)</v>
      </c>
      <c r="F47" s="29" t="str">
        <f>_xlfn.CONCAT("(",ROUND(VLOOKUP($H46,'Interactions by Gender '!$B:$S,6,0),4),")")</f>
        <v>(0.1047)</v>
      </c>
    </row>
    <row r="48" spans="2:8" x14ac:dyDescent="0.25">
      <c r="B48" s="107" t="s">
        <v>34</v>
      </c>
      <c r="C48" s="28" t="str">
        <f>_xlfn.CONCAT(ROUND(VLOOKUP($H48,'Interactions by Gender '!$B:$S,8,0),4)," ",VLOOKUP($H48,'Interactions by Gender '!$B:$S,17,0))</f>
        <v>0.005 ***</v>
      </c>
      <c r="D48" s="28" t="str">
        <f>_xlfn.CONCAT(ROUND(VLOOKUP($H48,'Interactions by Gender '!$B:$S,2,0),4)," ",VLOOKUP($H48,'Interactions by Gender '!$B:$S,15,0))</f>
        <v>0.005 ***</v>
      </c>
      <c r="E48" s="28" t="str">
        <f>_xlfn.CONCAT(ROUND(VLOOKUP($H48,'Interactions by Gender '!$B:$S,11,0),4)," ",VLOOKUP($H48,'Interactions by Gender '!$B:$S,18,0))</f>
        <v>0.0038 ***</v>
      </c>
      <c r="F48" s="28" t="str">
        <f>_xlfn.CONCAT(ROUND(VLOOKUP($H48,'Interactions by Gender '!$B:$S,5,0),4)," ",VLOOKUP($H48,'Interactions by Gender '!$B:$S,16,0))</f>
        <v>0.0038 ***</v>
      </c>
      <c r="H48" s="11" t="s">
        <v>34</v>
      </c>
    </row>
    <row r="49" spans="2:8" x14ac:dyDescent="0.25">
      <c r="B49" s="108"/>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7" t="s">
        <v>99</v>
      </c>
      <c r="C50" s="28" t="str">
        <f>_xlfn.CONCAT(ROUND(VLOOKUP($H50,'Interactions by Gender '!$B:$S,8,0),4)," ",VLOOKUP($H50,'Interactions by Gender '!$B:$S,17,0))</f>
        <v>-0.0009 **</v>
      </c>
      <c r="D50" s="28" t="str">
        <f>_xlfn.CONCAT(ROUND(VLOOKUP($H50,'Interactions by Gender '!$B:$S,2,0),4)," ",VLOOKUP($H50,'Interactions by Gender '!$B:$S,15,0))</f>
        <v>-0.0009 **</v>
      </c>
      <c r="E50" s="28" t="str">
        <f>_xlfn.CONCAT(ROUND(VLOOKUP($H50,'Interactions by Gender '!$B:$S,11,0),4)," ",VLOOKUP($H50,'Interactions by Gender '!$B:$S,18,0))</f>
        <v>-0.0005 *</v>
      </c>
      <c r="F50" s="28" t="str">
        <f>_xlfn.CONCAT(ROUND(VLOOKUP($H50,'Interactions by Gender '!$B:$S,5,0),4)," ",VLOOKUP($H50,'Interactions by Gender '!$B:$S,16,0))</f>
        <v>-0.0005 *</v>
      </c>
      <c r="H50" s="11" t="s">
        <v>35</v>
      </c>
    </row>
    <row r="51" spans="2:8" x14ac:dyDescent="0.25">
      <c r="B51" s="108"/>
      <c r="C51" s="29" t="str">
        <f>_xlfn.CONCAT("(",ROUND(VLOOKUP($H50,'Interactions by Gender '!$B:$S,9,0),4),")")</f>
        <v>(0.0003)</v>
      </c>
      <c r="D51" s="29" t="str">
        <f>_xlfn.CONCAT("(",ROUND(VLOOKUP($H50,'Interactions by Gender '!$B:$S,3,0),4),")")</f>
        <v>(0.0003)</v>
      </c>
      <c r="E51" s="29" t="str">
        <f>_xlfn.CONCAT("(",ROUND(VLOOKUP($H50,'Interactions by Gender '!$B:$S,12,0),4),")")</f>
        <v>(0.0002)</v>
      </c>
      <c r="F51" s="29" t="str">
        <f>_xlfn.CONCAT("(",ROUND(VLOOKUP($H50,'Interactions by Gender '!$B:$S,6,0),4),")")</f>
        <v>(0.0002)</v>
      </c>
    </row>
    <row r="52" spans="2:8" x14ac:dyDescent="0.25">
      <c r="B52" s="107" t="s">
        <v>100</v>
      </c>
      <c r="C52" s="28" t="str">
        <f>_xlfn.CONCAT(ROUND(VLOOKUP($H52,'Interactions by Gender '!$B:$S,8,0),4)," ",VLOOKUP($H52,'Interactions by Gender '!$B:$S,17,0))</f>
        <v>0.0003 *</v>
      </c>
      <c r="D52" s="28" t="str">
        <f>_xlfn.CONCAT(ROUND(VLOOKUP($H52,'Interactions by Gender '!$B:$S,2,0),4)," ",VLOOKUP($H52,'Interactions by Gender '!$B:$S,15,0))</f>
        <v>0.0003 *</v>
      </c>
      <c r="E52" s="28" t="str">
        <f>_xlfn.CONCAT(ROUND(VLOOKUP($H52,'Interactions by Gender '!$B:$S,11,0),4)," ",VLOOKUP($H52,'Interactions by Gender '!$B:$S,18,0))</f>
        <v>0.0006 ***</v>
      </c>
      <c r="F52" s="28" t="str">
        <f>_xlfn.CONCAT(ROUND(VLOOKUP($H52,'Interactions by Gender '!$B:$S,5,0),4)," ",VLOOKUP($H52,'Interactions by Gender '!$B:$S,16,0))</f>
        <v>0.0006 ***</v>
      </c>
      <c r="H52" s="11" t="s">
        <v>36</v>
      </c>
    </row>
    <row r="53" spans="2:8" x14ac:dyDescent="0.25">
      <c r="B53" s="108"/>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07" t="s">
        <v>101</v>
      </c>
      <c r="C54" s="28" t="str">
        <f>_xlfn.CONCAT(ROUND(VLOOKUP($H54,'Interactions by Gender '!$B:$S,8,0),4)," ",VLOOKUP($H54,'Interactions by Gender '!$B:$S,17,0))</f>
        <v xml:space="preserve">0.0125 </v>
      </c>
      <c r="D54" s="28" t="str">
        <f>_xlfn.CONCAT(ROUND(VLOOKUP($H54,'Interactions by Gender '!$B:$S,2,0),4)," ",VLOOKUP($H54,'Interactions by Gender '!$B:$S,15,0))</f>
        <v xml:space="preserve">0.0137 </v>
      </c>
      <c r="E54" s="28" t="str">
        <f>_xlfn.CONCAT(ROUND(VLOOKUP($H54,'Interactions by Gender '!$B:$S,11,0),4)," ",VLOOKUP($H54,'Interactions by Gender '!$B:$S,18,0))</f>
        <v xml:space="preserve">-0.0047 </v>
      </c>
      <c r="F54" s="28" t="str">
        <f>_xlfn.CONCAT(ROUND(VLOOKUP($H54,'Interactions by Gender '!$B:$S,5,0),4)," ",VLOOKUP($H54,'Interactions by Gender '!$B:$S,16,0))</f>
        <v xml:space="preserve">-0.0044 </v>
      </c>
      <c r="H54" s="11" t="s">
        <v>37</v>
      </c>
    </row>
    <row r="55" spans="2:8" x14ac:dyDescent="0.25">
      <c r="B55" s="108"/>
      <c r="C55" s="29" t="str">
        <f>_xlfn.CONCAT("(",ROUND(VLOOKUP($H54,'Interactions by Gender '!$B:$S,9,0),4),")")</f>
        <v>(0.0287)</v>
      </c>
      <c r="D55" s="29" t="str">
        <f>_xlfn.CONCAT("(",ROUND(VLOOKUP($H54,'Interactions by Gender '!$B:$S,3,0),4),")")</f>
        <v>(0.0288)</v>
      </c>
      <c r="E55" s="29" t="str">
        <f>_xlfn.CONCAT("(",ROUND(VLOOKUP($H54,'Interactions by Gender '!$B:$S,12,0),4),")")</f>
        <v>(0.0296)</v>
      </c>
      <c r="F55" s="29" t="str">
        <f>_xlfn.CONCAT("(",ROUND(VLOOKUP($H54,'Interactions by Gender '!$B:$S,6,0),4),")")</f>
        <v>(0.0296)</v>
      </c>
    </row>
    <row r="56" spans="2:8" x14ac:dyDescent="0.25">
      <c r="B56" s="107" t="s">
        <v>102</v>
      </c>
      <c r="C56" s="28" t="str">
        <f>_xlfn.CONCAT(ROUND(VLOOKUP($H56,'Interactions by Gender '!$B:$S,8,0),4)," ",VLOOKUP($H56,'Interactions by Gender '!$B:$S,17,0))</f>
        <v xml:space="preserve">0.0296 </v>
      </c>
      <c r="D56" s="28" t="str">
        <f>_xlfn.CONCAT(ROUND(VLOOKUP($H56,'Interactions by Gender '!$B:$S,2,0),4)," ",VLOOKUP($H56,'Interactions by Gender '!$B:$S,15,0))</f>
        <v xml:space="preserve">0.0302 </v>
      </c>
      <c r="E56" s="28" t="str">
        <f>_xlfn.CONCAT(ROUND(VLOOKUP($H56,'Interactions by Gender '!$B:$S,11,0),4)," ",VLOOKUP($H56,'Interactions by Gender '!$B:$S,18,0))</f>
        <v>-0.0815 ^</v>
      </c>
      <c r="F56" s="28" t="str">
        <f>_xlfn.CONCAT(ROUND(VLOOKUP($H56,'Interactions by Gender '!$B:$S,5,0),4)," ",VLOOKUP($H56,'Interactions by Gender '!$B:$S,16,0))</f>
        <v>-0.0796 ^</v>
      </c>
      <c r="H56" s="11" t="s">
        <v>38</v>
      </c>
    </row>
    <row r="57" spans="2:8" x14ac:dyDescent="0.25">
      <c r="B57" s="108"/>
      <c r="C57" s="29" t="str">
        <f>_xlfn.CONCAT("(",ROUND(VLOOKUP($H56,'Interactions by Gender '!$B:$S,9,0),4),")")</f>
        <v>(0.0418)</v>
      </c>
      <c r="D57" s="29" t="str">
        <f>_xlfn.CONCAT("(",ROUND(VLOOKUP($H56,'Interactions by Gender '!$B:$S,3,0),4),")")</f>
        <v>(0.0418)</v>
      </c>
      <c r="E57" s="29" t="str">
        <f>_xlfn.CONCAT("(",ROUND(VLOOKUP($H56,'Interactions by Gender '!$B:$S,12,0),4),")")</f>
        <v>(0.0451)</v>
      </c>
      <c r="F57" s="29" t="str">
        <f>_xlfn.CONCAT("(",ROUND(VLOOKUP($H56,'Interactions by Gender '!$B:$S,6,0),4),")")</f>
        <v>(0.0451)</v>
      </c>
    </row>
    <row r="58" spans="2:8" x14ac:dyDescent="0.25">
      <c r="B58" s="107" t="s">
        <v>127</v>
      </c>
      <c r="C58" s="28" t="str">
        <f>_xlfn.CONCAT(ROUND(VLOOKUP($H58,'Interactions by Gender '!$B:$S,8,0),4)," ",VLOOKUP($H58,'Interactions by Gender '!$B:$S,17,0))</f>
        <v xml:space="preserve">-0.0486 </v>
      </c>
      <c r="D58" s="28" t="str">
        <f>_xlfn.CONCAT(ROUND(VLOOKUP($H58,'Interactions by Gender '!$B:$S,2,0),4)," ",VLOOKUP($H58,'Interactions by Gender '!$B:$S,15,0))</f>
        <v xml:space="preserve">-0.0498 </v>
      </c>
      <c r="E58" s="28" t="str">
        <f>_xlfn.CONCAT(ROUND(VLOOKUP($H58,'Interactions by Gender '!$B:$S,11,0),4)," ",VLOOKUP($H58,'Interactions by Gender '!$B:$S,18,0))</f>
        <v>-0.1771 ***</v>
      </c>
      <c r="F58" s="28" t="str">
        <f>_xlfn.CONCAT(ROUND(VLOOKUP($H58,'Interactions by Gender '!$B:$S,5,0),4)," ",VLOOKUP($H58,'Interactions by Gender '!$B:$S,16,0))</f>
        <v>-0.175 ***</v>
      </c>
      <c r="H58" s="11" t="s">
        <v>39</v>
      </c>
    </row>
    <row r="59" spans="2:8" x14ac:dyDescent="0.25">
      <c r="B59" s="108"/>
      <c r="C59" s="29" t="str">
        <f>_xlfn.CONCAT("(",ROUND(VLOOKUP($H58,'Interactions by Gender '!$B:$S,9,0),4),")")</f>
        <v>(0.0485)</v>
      </c>
      <c r="D59" s="29" t="str">
        <f>_xlfn.CONCAT("(",ROUND(VLOOKUP($H58,'Interactions by Gender '!$B:$S,3,0),4),")")</f>
        <v>(0.0485)</v>
      </c>
      <c r="E59" s="29" t="str">
        <f>_xlfn.CONCAT("(",ROUND(VLOOKUP($H58,'Interactions by Gender '!$B:$S,12,0),4),")")</f>
        <v>(0.0454)</v>
      </c>
      <c r="F59" s="29" t="str">
        <f>_xlfn.CONCAT("(",ROUND(VLOOKUP($H58,'Interactions by Gender '!$B:$S,6,0),4),")")</f>
        <v>(0.0453)</v>
      </c>
    </row>
    <row r="60" spans="2:8" x14ac:dyDescent="0.25">
      <c r="B60" s="107" t="s">
        <v>126</v>
      </c>
      <c r="C60" s="28" t="str">
        <f>_xlfn.CONCAT(ROUND(VLOOKUP($H60,'Interactions by Gender '!$B:$S,8,0),4)," ",VLOOKUP($H60,'Interactions by Gender '!$B:$S,17,0))</f>
        <v>-0.1704 **</v>
      </c>
      <c r="D60" s="28" t="str">
        <f>_xlfn.CONCAT(ROUND(VLOOKUP($H60,'Interactions by Gender '!$B:$S,2,0),4)," ",VLOOKUP($H60,'Interactions by Gender '!$B:$S,15,0))</f>
        <v>-0.1731 ***</v>
      </c>
      <c r="E60" s="28" t="str">
        <f>_xlfn.CONCAT(ROUND(VLOOKUP($H60,'Interactions by Gender '!$B:$S,11,0),4)," ",VLOOKUP($H60,'Interactions by Gender '!$B:$S,18,0))</f>
        <v>-0.2737 ***</v>
      </c>
      <c r="F60" s="28" t="str">
        <f>_xlfn.CONCAT(ROUND(VLOOKUP($H60,'Interactions by Gender '!$B:$S,5,0),4)," ",VLOOKUP($H60,'Interactions by Gender '!$B:$S,16,0))</f>
        <v>-0.2736 ***</v>
      </c>
      <c r="H60" s="11" t="s">
        <v>40</v>
      </c>
    </row>
    <row r="61" spans="2:8" x14ac:dyDescent="0.25">
      <c r="B61" s="108"/>
      <c r="C61" s="29" t="str">
        <f>_xlfn.CONCAT("(",ROUND(VLOOKUP($H60,'Interactions by Gender '!$B:$S,9,0),4),")")</f>
        <v>(0.0522)</v>
      </c>
      <c r="D61" s="29" t="str">
        <f>_xlfn.CONCAT("(",ROUND(VLOOKUP($H60,'Interactions by Gender '!$B:$S,3,0),4),")")</f>
        <v>(0.0523)</v>
      </c>
      <c r="E61" s="29" t="str">
        <f>_xlfn.CONCAT("(",ROUND(VLOOKUP($H60,'Interactions by Gender '!$B:$S,12,0),4),")")</f>
        <v>(0.0494)</v>
      </c>
      <c r="F61" s="29" t="str">
        <f>_xlfn.CONCAT("(",ROUND(VLOOKUP($H60,'Interactions by Gender '!$B:$S,6,0),4),")")</f>
        <v>(0.0493)</v>
      </c>
    </row>
    <row r="62" spans="2:8" x14ac:dyDescent="0.25">
      <c r="B62" s="107" t="s">
        <v>103</v>
      </c>
      <c r="C62" s="28" t="str">
        <f>_xlfn.CONCAT(ROUND(VLOOKUP($H62,'Interactions by Gender '!$B:$S,8,0),4)," ",VLOOKUP($H62,'Interactions by Gender '!$B:$S,17,0))</f>
        <v xml:space="preserve">-0.0437 </v>
      </c>
      <c r="D62" s="28" t="str">
        <f>_xlfn.CONCAT(ROUND(VLOOKUP($H62,'Interactions by Gender '!$B:$S,2,0),4)," ",VLOOKUP($H62,'Interactions by Gender '!$B:$S,15,0))</f>
        <v xml:space="preserve">-0.0445 </v>
      </c>
      <c r="E62" s="28" t="str">
        <f>_xlfn.CONCAT(ROUND(VLOOKUP($H62,'Interactions by Gender '!$B:$S,11,0),4)," ",VLOOKUP($H62,'Interactions by Gender '!$B:$S,18,0))</f>
        <v>-0.1686 ***</v>
      </c>
      <c r="F62" s="28" t="str">
        <f>_xlfn.CONCAT(ROUND(VLOOKUP($H62,'Interactions by Gender '!$B:$S,5,0),4)," ",VLOOKUP($H62,'Interactions by Gender '!$B:$S,16,0))</f>
        <v>-0.1663 ***</v>
      </c>
      <c r="H62" s="11" t="s">
        <v>41</v>
      </c>
    </row>
    <row r="63" spans="2:8" x14ac:dyDescent="0.25">
      <c r="B63" s="108"/>
      <c r="C63" s="29" t="str">
        <f>_xlfn.CONCAT("(",ROUND(VLOOKUP($H62,'Interactions by Gender '!$B:$S,9,0),4),")")</f>
        <v>(0.0423)</v>
      </c>
      <c r="D63" s="29" t="str">
        <f>_xlfn.CONCAT("(",ROUND(VLOOKUP($H62,'Interactions by Gender '!$B:$S,3,0),4),")")</f>
        <v>(0.0423)</v>
      </c>
      <c r="E63" s="29" t="str">
        <f>_xlfn.CONCAT("(",ROUND(VLOOKUP($H62,'Interactions by Gender '!$B:$S,12,0),4),")")</f>
        <v>(0.0413)</v>
      </c>
      <c r="F63" s="29" t="str">
        <f>_xlfn.CONCAT("(",ROUND(VLOOKUP($H62,'Interactions by Gender '!$B:$S,6,0),4),")")</f>
        <v>(0.0413)</v>
      </c>
    </row>
    <row r="64" spans="2:8" x14ac:dyDescent="0.25">
      <c r="B64" s="107" t="s">
        <v>506</v>
      </c>
      <c r="C64" s="28" t="e">
        <f>_xlfn.CONCAT(ROUND(VLOOKUP($H64,'Interactions by Gender '!$B:$S,8,0),4)," ",VLOOKUP($H64,'Interactions by Gender '!$B:$S,17,0))</f>
        <v>#N/A</v>
      </c>
      <c r="D64" s="28" t="e">
        <f>_xlfn.CONCAT(ROUND(VLOOKUP($H64,'Interactions by Gender '!$B:$S,2,0),4)," ",VLOOKUP($H64,'Interactions by Gender '!$B:$S,15,0))</f>
        <v>#N/A</v>
      </c>
      <c r="E64" s="28" t="e">
        <f>_xlfn.CONCAT(ROUND(VLOOKUP($H64,'Interactions by Gender '!$B:$S,11,0),4)," ",VLOOKUP($H64,'Interactions by Gender '!$B:$S,18,0))</f>
        <v>#N/A</v>
      </c>
      <c r="F64" s="28" t="e">
        <f>_xlfn.CONCAT(ROUND(VLOOKUP($H64,'Interactions by Gender '!$B:$S,5,0),4)," ",VLOOKUP($H64,'Interactions by Gender '!$B:$S,16,0))</f>
        <v>#N/A</v>
      </c>
      <c r="H64" s="11" t="s">
        <v>503</v>
      </c>
    </row>
    <row r="65" spans="2:8" x14ac:dyDescent="0.25">
      <c r="B65" s="108"/>
      <c r="C65" s="29" t="e">
        <f>_xlfn.CONCAT("(",ROUND(VLOOKUP($H64,'Interactions by Gender '!$B:$S,9,0),4),")")</f>
        <v>#N/A</v>
      </c>
      <c r="D65" s="29" t="e">
        <f>_xlfn.CONCAT("(",ROUND(VLOOKUP($H64,'Interactions by Gender '!$B:$S,3,0),4),")")</f>
        <v>#N/A</v>
      </c>
      <c r="E65" s="29" t="e">
        <f>_xlfn.CONCAT("(",ROUND(VLOOKUP($H64,'Interactions by Gender '!$B:$S,12,0),4),")")</f>
        <v>#N/A</v>
      </c>
      <c r="F65" s="29" t="e">
        <f>_xlfn.CONCAT("(",ROUND(VLOOKUP($H64,'Interactions by Gender '!$B:$S,6,0),4),")")</f>
        <v>#N/A</v>
      </c>
    </row>
    <row r="66" spans="2:8" x14ac:dyDescent="0.25">
      <c r="B66" s="107" t="s">
        <v>507</v>
      </c>
      <c r="C66" s="28" t="e">
        <f>_xlfn.CONCAT(ROUND(VLOOKUP($H66,'Interactions by Gender '!$B:$S,8,0),4)," ",VLOOKUP($H66,'Interactions by Gender '!$B:$S,17,0))</f>
        <v>#N/A</v>
      </c>
      <c r="D66" s="28" t="e">
        <f>_xlfn.CONCAT(ROUND(VLOOKUP($H66,'Interactions by Gender '!$B:$S,2,0),4)," ",VLOOKUP($H66,'Interactions by Gender '!$B:$S,15,0))</f>
        <v>#N/A</v>
      </c>
      <c r="E66" s="28" t="e">
        <f>_xlfn.CONCAT(ROUND(VLOOKUP($H66,'Interactions by Gender '!$B:$S,11,0),4)," ",VLOOKUP($H66,'Interactions by Gender '!$B:$S,18,0))</f>
        <v>#N/A</v>
      </c>
      <c r="F66" s="28" t="e">
        <f>_xlfn.CONCAT(ROUND(VLOOKUP($H66,'Interactions by Gender '!$B:$S,5,0),4)," ",VLOOKUP($H66,'Interactions by Gender '!$B:$S,16,0))</f>
        <v>#N/A</v>
      </c>
      <c r="H66" s="11" t="s">
        <v>504</v>
      </c>
    </row>
    <row r="67" spans="2:8" x14ac:dyDescent="0.25">
      <c r="B67" s="108"/>
      <c r="C67" s="29" t="e">
        <f>_xlfn.CONCAT("(",ROUND(VLOOKUP($H66,'Interactions by Gender '!$B:$S,9,0),4),")")</f>
        <v>#N/A</v>
      </c>
      <c r="D67" s="29" t="e">
        <f>_xlfn.CONCAT("(",ROUND(VLOOKUP($H66,'Interactions by Gender '!$B:$S,3,0),4),")")</f>
        <v>#N/A</v>
      </c>
      <c r="E67" s="29" t="e">
        <f>_xlfn.CONCAT("(",ROUND(VLOOKUP($H66,'Interactions by Gender '!$B:$S,12,0),4),")")</f>
        <v>#N/A</v>
      </c>
      <c r="F67" s="29" t="e">
        <f>_xlfn.CONCAT("(",ROUND(VLOOKUP($H66,'Interactions by Gender '!$B:$S,6,0),4),")")</f>
        <v>#N/A</v>
      </c>
    </row>
    <row r="68" spans="2:8" x14ac:dyDescent="0.25">
      <c r="B68" s="107" t="s">
        <v>508</v>
      </c>
      <c r="C68" s="28" t="e">
        <f>_xlfn.CONCAT(ROUND(VLOOKUP($H68,'Interactions by Gender '!$B:$S,8,0),4)," ",VLOOKUP($H68,'Interactions by Gender '!$B:$S,17,0))</f>
        <v>#N/A</v>
      </c>
      <c r="D68" s="28" t="e">
        <f>_xlfn.CONCAT(ROUND(VLOOKUP($H68,'Interactions by Gender '!$B:$S,2,0),4)," ",VLOOKUP($H68,'Interactions by Gender '!$B:$S,15,0))</f>
        <v>#N/A</v>
      </c>
      <c r="E68" s="28" t="e">
        <f>_xlfn.CONCAT(ROUND(VLOOKUP($H68,'Interactions by Gender '!$B:$S,11,0),4)," ",VLOOKUP($H68,'Interactions by Gender '!$B:$S,18,0))</f>
        <v>#N/A</v>
      </c>
      <c r="F68" s="28" t="e">
        <f>_xlfn.CONCAT(ROUND(VLOOKUP($H68,'Interactions by Gender '!$B:$S,5,0),4)," ",VLOOKUP($H68,'Interactions by Gender '!$B:$S,16,0))</f>
        <v>#N/A</v>
      </c>
      <c r="H68" s="11" t="s">
        <v>505</v>
      </c>
    </row>
    <row r="69" spans="2:8" x14ac:dyDescent="0.25">
      <c r="B69" s="108"/>
      <c r="C69" s="29" t="e">
        <f>_xlfn.CONCAT("(",ROUND(VLOOKUP($H68,'Interactions by Gender '!$B:$S,9,0),4),")")</f>
        <v>#N/A</v>
      </c>
      <c r="D69" s="29" t="e">
        <f>_xlfn.CONCAT("(",ROUND(VLOOKUP($H68,'Interactions by Gender '!$B:$S,3,0),4),")")</f>
        <v>#N/A</v>
      </c>
      <c r="E69" s="29" t="e">
        <f>_xlfn.CONCAT("(",ROUND(VLOOKUP($H68,'Interactions by Gender '!$B:$S,12,0),4),")")</f>
        <v>#N/A</v>
      </c>
      <c r="F69" s="29" t="e">
        <f>_xlfn.CONCAT("(",ROUND(VLOOKUP($H68,'Interactions by Gender '!$B:$S,6,0),4),")")</f>
        <v>#N/A</v>
      </c>
    </row>
    <row r="70" spans="2:8" x14ac:dyDescent="0.25">
      <c r="B70" s="107" t="s">
        <v>104</v>
      </c>
      <c r="C70" s="28" t="str">
        <f>_xlfn.CONCAT(ROUND(VLOOKUP($H70,'Interactions by Gender '!$B:$S,8,0),4)," ",VLOOKUP($H70,'Interactions by Gender '!$B:$S,17,0))</f>
        <v>-0.076 ***</v>
      </c>
      <c r="D70" s="28" t="str">
        <f>_xlfn.CONCAT(ROUND(VLOOKUP($H70,'Interactions by Gender '!$B:$S,2,0),4)," ",VLOOKUP($H70,'Interactions by Gender '!$B:$S,15,0))</f>
        <v>-0.0762 ***</v>
      </c>
      <c r="E70" s="28" t="str">
        <f>_xlfn.CONCAT(ROUND(VLOOKUP($H70,'Interactions by Gender '!$B:$S,11,0),4)," ",VLOOKUP($H70,'Interactions by Gender '!$B:$S,18,0))</f>
        <v>-0.0847 ***</v>
      </c>
      <c r="F70" s="28" t="str">
        <f>_xlfn.CONCAT(ROUND(VLOOKUP($H70,'Interactions by Gender '!$B:$S,5,0),4)," ",VLOOKUP($H70,'Interactions by Gender '!$B:$S,16,0))</f>
        <v>-0.0842 ***</v>
      </c>
      <c r="H70" s="11" t="s">
        <v>43</v>
      </c>
    </row>
    <row r="71" spans="2:8" x14ac:dyDescent="0.25">
      <c r="B71" s="108"/>
      <c r="C71" s="29" t="str">
        <f>_xlfn.CONCAT("(",ROUND(VLOOKUP($H70,'Interactions by Gender '!$B:$S,9,0),4),")")</f>
        <v>(0.008)</v>
      </c>
      <c r="D71" s="29" t="str">
        <f>_xlfn.CONCAT("(",ROUND(VLOOKUP($H70,'Interactions by Gender '!$B:$S,3,0),4),")")</f>
        <v>(0.008)</v>
      </c>
      <c r="E71" s="29" t="str">
        <f>_xlfn.CONCAT("(",ROUND(VLOOKUP($H70,'Interactions by Gender '!$B:$S,12,0),4),")")</f>
        <v>(0.0077)</v>
      </c>
      <c r="F71" s="29" t="str">
        <f>_xlfn.CONCAT("(",ROUND(VLOOKUP($H70,'Interactions by Gender '!$B:$S,6,0),4),")")</f>
        <v>(0.0078)</v>
      </c>
    </row>
    <row r="72" spans="2:8" x14ac:dyDescent="0.25">
      <c r="B72" s="107" t="s">
        <v>105</v>
      </c>
      <c r="C72" s="28" t="str">
        <f>_xlfn.CONCAT(ROUND(VLOOKUP($H72,'Interactions by Gender '!$B:$S,8,0),4)," ",VLOOKUP($H72,'Interactions by Gender '!$B:$S,17,0))</f>
        <v xml:space="preserve">0.0255 </v>
      </c>
      <c r="D72" s="28" t="str">
        <f>_xlfn.CONCAT(ROUND(VLOOKUP($H72,'Interactions by Gender '!$B:$S,2,0),4)," ",VLOOKUP($H72,'Interactions by Gender '!$B:$S,15,0))</f>
        <v xml:space="preserve">0.0258 </v>
      </c>
      <c r="E72" s="28" t="str">
        <f>_xlfn.CONCAT(ROUND(VLOOKUP($H72,'Interactions by Gender '!$B:$S,11,0),4)," ",VLOOKUP($H72,'Interactions by Gender '!$B:$S,18,0))</f>
        <v xml:space="preserve">0.0192 </v>
      </c>
      <c r="F72" s="28" t="str">
        <f>_xlfn.CONCAT(ROUND(VLOOKUP($H72,'Interactions by Gender '!$B:$S,5,0),4)," ",VLOOKUP($H72,'Interactions by Gender '!$B:$S,16,0))</f>
        <v xml:space="preserve">0.0187 </v>
      </c>
      <c r="H72" s="11" t="s">
        <v>44</v>
      </c>
    </row>
    <row r="73" spans="2:8" x14ac:dyDescent="0.25">
      <c r="B73" s="108"/>
      <c r="C73" s="29" t="str">
        <f>_xlfn.CONCAT("(",ROUND(VLOOKUP($H72,'Interactions by Gender '!$B:$S,9,0),4),")")</f>
        <v>(0.0244)</v>
      </c>
      <c r="D73" s="29" t="str">
        <f>_xlfn.CONCAT("(",ROUND(VLOOKUP($H72,'Interactions by Gender '!$B:$S,3,0),4),")")</f>
        <v>(0.0244)</v>
      </c>
      <c r="E73" s="29" t="str">
        <f>_xlfn.CONCAT("(",ROUND(VLOOKUP($H72,'Interactions by Gender '!$B:$S,12,0),4),")")</f>
        <v>(0.0245)</v>
      </c>
      <c r="F73" s="29" t="str">
        <f>_xlfn.CONCAT("(",ROUND(VLOOKUP($H72,'Interactions by Gender '!$B:$S,6,0),4),")")</f>
        <v>(0.0245)</v>
      </c>
    </row>
    <row r="74" spans="2:8" x14ac:dyDescent="0.25">
      <c r="B74" s="107" t="s">
        <v>146</v>
      </c>
      <c r="C74" s="28" t="str">
        <f>_xlfn.CONCAT(ROUND(VLOOKUP($H74,'Interactions by Gender '!$B:$S,8,0),4)," ",VLOOKUP($H74,'Interactions by Gender '!$B:$S,17,0))</f>
        <v xml:space="preserve">-0.5113 </v>
      </c>
      <c r="D74" s="28" t="str">
        <f>_xlfn.CONCAT(ROUND(VLOOKUP($H74,'Interactions by Gender '!$B:$S,2,0),4)," ",VLOOKUP($H74,'Interactions by Gender '!$B:$S,15,0))</f>
        <v xml:space="preserve">-0.5116 </v>
      </c>
      <c r="E74" s="28" t="str">
        <f>_xlfn.CONCAT(ROUND(VLOOKUP($H74,'Interactions by Gender '!$B:$S,11,0),4)," ",VLOOKUP($H74,'Interactions by Gender '!$B:$S,18,0))</f>
        <v xml:space="preserve">-0.1739 </v>
      </c>
      <c r="F74" s="28" t="str">
        <f>_xlfn.CONCAT(ROUND(VLOOKUP($H74,'Interactions by Gender '!$B:$S,5,0),4)," ",VLOOKUP($H74,'Interactions by Gender '!$B:$S,16,0))</f>
        <v xml:space="preserve">-0.1643 </v>
      </c>
      <c r="H74" s="11" t="s">
        <v>145</v>
      </c>
    </row>
    <row r="75" spans="2:8" x14ac:dyDescent="0.25">
      <c r="B75" s="108"/>
      <c r="C75" s="29" t="str">
        <f>_xlfn.CONCAT("(",ROUND(VLOOKUP($H74,'Interactions by Gender '!$B:$S,9,0),4),")")</f>
        <v>(0.3809)</v>
      </c>
      <c r="D75" s="29" t="str">
        <f>_xlfn.CONCAT("(",ROUND(VLOOKUP($H74,'Interactions by Gender '!$B:$S,3,0),4),")")</f>
        <v>(0.381)</v>
      </c>
      <c r="E75" s="29" t="str">
        <f>_xlfn.CONCAT("(",ROUND(VLOOKUP($H74,'Interactions by Gender '!$B:$S,12,0),4),")")</f>
        <v>(0.2613)</v>
      </c>
      <c r="F75" s="29" t="str">
        <f>_xlfn.CONCAT("(",ROUND(VLOOKUP($H74,'Interactions by Gender '!$B:$S,6,0),4),")")</f>
        <v>(0.2611)</v>
      </c>
    </row>
    <row r="76" spans="2:8" x14ac:dyDescent="0.25">
      <c r="B76" s="107" t="s">
        <v>132</v>
      </c>
      <c r="C76" s="28" t="str">
        <f>_xlfn.CONCAT(ROUND(VLOOKUP($H76,'Interactions by Gender '!$B:$S,8,0),4)," ",VLOOKUP($H76,'Interactions by Gender '!$B:$S,17,0))</f>
        <v xml:space="preserve">-0.2192 </v>
      </c>
      <c r="D76" s="28" t="str">
        <f>_xlfn.CONCAT(ROUND(VLOOKUP($H76,'Interactions by Gender '!$B:$S,2,0),4)," ",VLOOKUP($H76,'Interactions by Gender '!$B:$S,15,0))</f>
        <v xml:space="preserve">-0.2217 </v>
      </c>
      <c r="E76" s="28" t="str">
        <f>_xlfn.CONCAT(ROUND(VLOOKUP($H76,'Interactions by Gender '!$B:$S,11,0),4)," ",VLOOKUP($H76,'Interactions by Gender '!$B:$S,18,0))</f>
        <v xml:space="preserve">0.1348 </v>
      </c>
      <c r="F76" s="28" t="str">
        <f>_xlfn.CONCAT(ROUND(VLOOKUP($H76,'Interactions by Gender '!$B:$S,5,0),4)," ",VLOOKUP($H76,'Interactions by Gender '!$B:$S,16,0))</f>
        <v xml:space="preserve">0.1357 </v>
      </c>
      <c r="H76" s="11" t="s">
        <v>45</v>
      </c>
    </row>
    <row r="77" spans="2:8" x14ac:dyDescent="0.25">
      <c r="B77" s="108"/>
      <c r="C77" s="29" t="str">
        <f>_xlfn.CONCAT("(",ROUND(VLOOKUP($H76,'Interactions by Gender '!$B:$S,9,0),4),")")</f>
        <v>(0.4649)</v>
      </c>
      <c r="D77" s="29" t="str">
        <f>_xlfn.CONCAT("(",ROUND(VLOOKUP($H76,'Interactions by Gender '!$B:$S,3,0),4),")")</f>
        <v>(0.4652)</v>
      </c>
      <c r="E77" s="29" t="str">
        <f>_xlfn.CONCAT("(",ROUND(VLOOKUP($H76,'Interactions by Gender '!$B:$S,12,0),4),")")</f>
        <v>(0.326)</v>
      </c>
      <c r="F77" s="29" t="str">
        <f>_xlfn.CONCAT("(",ROUND(VLOOKUP($H76,'Interactions by Gender '!$B:$S,6,0),4),")")</f>
        <v>(0.326)</v>
      </c>
    </row>
    <row r="78" spans="2:8" x14ac:dyDescent="0.25">
      <c r="B78" s="107" t="s">
        <v>133</v>
      </c>
      <c r="C78" s="28" t="str">
        <f>_xlfn.CONCAT(ROUND(VLOOKUP($H78,'Interactions by Gender '!$B:$S,8,0),4)," ",VLOOKUP($H78,'Interactions by Gender '!$B:$S,17,0))</f>
        <v>-0.6687 ^</v>
      </c>
      <c r="D78" s="28" t="str">
        <f>_xlfn.CONCAT(ROUND(VLOOKUP($H78,'Interactions by Gender '!$B:$S,2,0),4)," ",VLOOKUP($H78,'Interactions by Gender '!$B:$S,15,0))</f>
        <v>-0.6715 ^</v>
      </c>
      <c r="E78" s="28" t="str">
        <f>_xlfn.CONCAT(ROUND(VLOOKUP($H78,'Interactions by Gender '!$B:$S,11,0),4)," ",VLOOKUP($H78,'Interactions by Gender '!$B:$S,18,0))</f>
        <v xml:space="preserve">0.0067 </v>
      </c>
      <c r="F78" s="28" t="str">
        <f>_xlfn.CONCAT(ROUND(VLOOKUP($H78,'Interactions by Gender '!$B:$S,5,0),4)," ",VLOOKUP($H78,'Interactions by Gender '!$B:$S,16,0))</f>
        <v xml:space="preserve">0.0053 </v>
      </c>
      <c r="H78" s="11" t="s">
        <v>129</v>
      </c>
    </row>
    <row r="79" spans="2:8" x14ac:dyDescent="0.25">
      <c r="B79" s="108"/>
      <c r="C79" s="29" t="str">
        <f>_xlfn.CONCAT("(",ROUND(VLOOKUP($H78,'Interactions by Gender '!$B:$S,9,0),4),")")</f>
        <v>(0.3847)</v>
      </c>
      <c r="D79" s="29" t="str">
        <f>_xlfn.CONCAT("(",ROUND(VLOOKUP($H78,'Interactions by Gender '!$B:$S,3,0),4),")")</f>
        <v>(0.3849)</v>
      </c>
      <c r="E79" s="29" t="str">
        <f>_xlfn.CONCAT("(",ROUND(VLOOKUP($H78,'Interactions by Gender '!$B:$S,12,0),4),")")</f>
        <v>(0.2398)</v>
      </c>
      <c r="F79" s="29" t="str">
        <f>_xlfn.CONCAT("(",ROUND(VLOOKUP($H78,'Interactions by Gender '!$B:$S,6,0),4),")")</f>
        <v>(0.2397)</v>
      </c>
    </row>
    <row r="80" spans="2:8" x14ac:dyDescent="0.25">
      <c r="B80" s="107" t="s">
        <v>134</v>
      </c>
      <c r="C80" s="28" t="str">
        <f>_xlfn.CONCAT(ROUND(VLOOKUP($H80,'Interactions by Gender '!$B:$S,8,0),4)," ",VLOOKUP($H80,'Interactions by Gender '!$B:$S,17,0))</f>
        <v xml:space="preserve">-0.2524 </v>
      </c>
      <c r="D80" s="28" t="str">
        <f>_xlfn.CONCAT(ROUND(VLOOKUP($H80,'Interactions by Gender '!$B:$S,2,0),4)," ",VLOOKUP($H80,'Interactions by Gender '!$B:$S,15,0))</f>
        <v xml:space="preserve">-0.2518 </v>
      </c>
      <c r="E80" s="28" t="str">
        <f>_xlfn.CONCAT(ROUND(VLOOKUP($H80,'Interactions by Gender '!$B:$S,11,0),4)," ",VLOOKUP($H80,'Interactions by Gender '!$B:$S,18,0))</f>
        <v xml:space="preserve">-0.0782 </v>
      </c>
      <c r="F80" s="28" t="str">
        <f>_xlfn.CONCAT(ROUND(VLOOKUP($H80,'Interactions by Gender '!$B:$S,5,0),4)," ",VLOOKUP($H80,'Interactions by Gender '!$B:$S,16,0))</f>
        <v xml:space="preserve">-0.0707 </v>
      </c>
      <c r="H80" s="11" t="s">
        <v>130</v>
      </c>
    </row>
    <row r="81" spans="2:8" x14ac:dyDescent="0.25">
      <c r="B81" s="108"/>
      <c r="C81" s="29" t="str">
        <f>_xlfn.CONCAT("(",ROUND(VLOOKUP($H80,'Interactions by Gender '!$B:$S,9,0),4),")")</f>
        <v>(0.3818)</v>
      </c>
      <c r="D81" s="29" t="str">
        <f>_xlfn.CONCAT("(",ROUND(VLOOKUP($H80,'Interactions by Gender '!$B:$S,3,0),4),")")</f>
        <v>(0.3819)</v>
      </c>
      <c r="E81" s="29" t="str">
        <f>_xlfn.CONCAT("(",ROUND(VLOOKUP($H80,'Interactions by Gender '!$B:$S,12,0),4),")")</f>
        <v>(0.2345)</v>
      </c>
      <c r="F81" s="29" t="str">
        <f>_xlfn.CONCAT("(",ROUND(VLOOKUP($H80,'Interactions by Gender '!$B:$S,6,0),4),")")</f>
        <v>(0.2343)</v>
      </c>
    </row>
    <row r="82" spans="2:8" x14ac:dyDescent="0.25">
      <c r="B82" s="107" t="s">
        <v>136</v>
      </c>
      <c r="C82" s="28" t="str">
        <f>_xlfn.CONCAT(ROUND(VLOOKUP($H82,'Interactions by Gender '!$B:$S,8,0),4)," ",VLOOKUP($H82,'Interactions by Gender '!$B:$S,17,0))</f>
        <v xml:space="preserve">-0.3912 </v>
      </c>
      <c r="D82" s="28" t="str">
        <f>_xlfn.CONCAT(ROUND(VLOOKUP($H82,'Interactions by Gender '!$B:$S,2,0),4)," ",VLOOKUP($H82,'Interactions by Gender '!$B:$S,15,0))</f>
        <v xml:space="preserve">-0.395 </v>
      </c>
      <c r="E82" s="28" t="str">
        <f>_xlfn.CONCAT(ROUND(VLOOKUP($H82,'Interactions by Gender '!$B:$S,11,0),4)," ",VLOOKUP($H82,'Interactions by Gender '!$B:$S,18,0))</f>
        <v xml:space="preserve">0.0237 </v>
      </c>
      <c r="F82" s="28" t="str">
        <f>_xlfn.CONCAT(ROUND(VLOOKUP($H82,'Interactions by Gender '!$B:$S,5,0),4)," ",VLOOKUP($H82,'Interactions by Gender '!$B:$S,16,0))</f>
        <v xml:space="preserve">0.0265 </v>
      </c>
      <c r="H82" s="11" t="s">
        <v>46</v>
      </c>
    </row>
    <row r="83" spans="2:8" x14ac:dyDescent="0.25">
      <c r="B83" s="108"/>
      <c r="C83" s="29" t="str">
        <f>_xlfn.CONCAT("(",ROUND(VLOOKUP($H82,'Interactions by Gender '!$B:$S,9,0),4),")")</f>
        <v>(0.3757)</v>
      </c>
      <c r="D83" s="29" t="str">
        <f>_xlfn.CONCAT("(",ROUND(VLOOKUP($H82,'Interactions by Gender '!$B:$S,3,0),4),")")</f>
        <v>(0.3758)</v>
      </c>
      <c r="E83" s="29" t="str">
        <f>_xlfn.CONCAT("(",ROUND(VLOOKUP($H82,'Interactions by Gender '!$B:$S,12,0),4),")")</f>
        <v>(0.2338)</v>
      </c>
      <c r="F83" s="29" t="str">
        <f>_xlfn.CONCAT("(",ROUND(VLOOKUP($H82,'Interactions by Gender '!$B:$S,6,0),4),")")</f>
        <v>(0.2337)</v>
      </c>
    </row>
    <row r="84" spans="2:8" x14ac:dyDescent="0.25">
      <c r="B84" s="107" t="s">
        <v>135</v>
      </c>
      <c r="C84" s="28" t="str">
        <f>_xlfn.CONCAT(ROUND(VLOOKUP($H84,'Interactions by Gender '!$B:$S,8,0),4)," ",VLOOKUP($H84,'Interactions by Gender '!$B:$S,17,0))</f>
        <v xml:space="preserve">-0.1606 </v>
      </c>
      <c r="D84" s="28" t="str">
        <f>_xlfn.CONCAT(ROUND(VLOOKUP($H84,'Interactions by Gender '!$B:$S,2,0),4)," ",VLOOKUP($H84,'Interactions by Gender '!$B:$S,15,0))</f>
        <v xml:space="preserve">-0.1602 </v>
      </c>
      <c r="E84" s="28" t="str">
        <f>_xlfn.CONCAT(ROUND(VLOOKUP($H84,'Interactions by Gender '!$B:$S,11,0),4)," ",VLOOKUP($H84,'Interactions by Gender '!$B:$S,18,0))</f>
        <v xml:space="preserve">0.3272 </v>
      </c>
      <c r="F84" s="28" t="str">
        <f>_xlfn.CONCAT(ROUND(VLOOKUP($H84,'Interactions by Gender '!$B:$S,5,0),4)," ",VLOOKUP($H84,'Interactions by Gender '!$B:$S,16,0))</f>
        <v xml:space="preserve">0.3301 </v>
      </c>
      <c r="H84" s="11" t="s">
        <v>131</v>
      </c>
    </row>
    <row r="85" spans="2:8" x14ac:dyDescent="0.25">
      <c r="B85" s="108"/>
      <c r="C85" s="29" t="str">
        <f>_xlfn.CONCAT("(",ROUND(VLOOKUP($H84,'Interactions by Gender '!$B:$S,9,0),4),")")</f>
        <v>(0.3647)</v>
      </c>
      <c r="D85" s="29" t="str">
        <f>_xlfn.CONCAT("(",ROUND(VLOOKUP($H84,'Interactions by Gender '!$B:$S,3,0),4),")")</f>
        <v>(0.3648)</v>
      </c>
      <c r="E85" s="29" t="str">
        <f>_xlfn.CONCAT("(",ROUND(VLOOKUP($H84,'Interactions by Gender '!$B:$S,12,0),4),")")</f>
        <v>(0.2186)</v>
      </c>
      <c r="F85" s="29" t="str">
        <f>_xlfn.CONCAT("(",ROUND(VLOOKUP($H84,'Interactions by Gender '!$B:$S,6,0),4),")")</f>
        <v>(0.2185)</v>
      </c>
    </row>
    <row r="86" spans="2:8" x14ac:dyDescent="0.25">
      <c r="B86" s="107" t="s">
        <v>106</v>
      </c>
      <c r="C86" s="28" t="str">
        <f>_xlfn.CONCAT(ROUND(VLOOKUP($H86,'Interactions by Gender '!$B:$S,8,0),4)," ",VLOOKUP($H86,'Interactions by Gender '!$B:$S,17,0))</f>
        <v xml:space="preserve">-0.0066 </v>
      </c>
      <c r="D86" s="28" t="str">
        <f>_xlfn.CONCAT(ROUND(VLOOKUP($H86,'Interactions by Gender '!$B:$S,2,0),4)," ",VLOOKUP($H86,'Interactions by Gender '!$B:$S,15,0))</f>
        <v xml:space="preserve">-0.0065 </v>
      </c>
      <c r="E86" s="28" t="str">
        <f>_xlfn.CONCAT(ROUND(VLOOKUP($H86,'Interactions by Gender '!$B:$S,11,0),4)," ",VLOOKUP($H86,'Interactions by Gender '!$B:$S,18,0))</f>
        <v xml:space="preserve">0.0355 </v>
      </c>
      <c r="F86" s="28" t="str">
        <f>_xlfn.CONCAT(ROUND(VLOOKUP($H86,'Interactions by Gender '!$B:$S,5,0),4)," ",VLOOKUP($H86,'Interactions by Gender '!$B:$S,16,0))</f>
        <v xml:space="preserve">0.0367 </v>
      </c>
      <c r="H86" s="11" t="s">
        <v>106</v>
      </c>
    </row>
    <row r="87" spans="2:8" x14ac:dyDescent="0.25">
      <c r="B87" s="108"/>
      <c r="C87" s="29" t="str">
        <f>_xlfn.CONCAT("(",ROUND(VLOOKUP($H86,'Interactions by Gender '!$B:$S,9,0),4),")")</f>
        <v>(0.1013)</v>
      </c>
      <c r="D87" s="29" t="str">
        <f>_xlfn.CONCAT("(",ROUND(VLOOKUP($H86,'Interactions by Gender '!$B:$S,3,0),4),")")</f>
        <v>(0.1014)</v>
      </c>
      <c r="E87" s="29" t="str">
        <f>_xlfn.CONCAT("(",ROUND(VLOOKUP($H86,'Interactions by Gender '!$B:$S,12,0),4),")")</f>
        <v>(0.0795)</v>
      </c>
      <c r="F87" s="29" t="str">
        <f>_xlfn.CONCAT("(",ROUND(VLOOKUP($H86,'Interactions by Gender '!$B:$S,6,0),4),")")</f>
        <v>(0.0795)</v>
      </c>
    </row>
    <row r="88" spans="2:8" x14ac:dyDescent="0.25">
      <c r="B88" s="38" t="s">
        <v>171</v>
      </c>
      <c r="C88" s="33">
        <f>C99</f>
        <v>8289</v>
      </c>
      <c r="D88" s="33">
        <f t="shared" ref="D88:F88" si="0">D99</f>
        <v>8289</v>
      </c>
      <c r="E88" s="33">
        <f t="shared" si="0"/>
        <v>8400</v>
      </c>
      <c r="F88" s="33">
        <f t="shared" si="0"/>
        <v>8400</v>
      </c>
    </row>
    <row r="89" spans="2:8" x14ac:dyDescent="0.25">
      <c r="B89" s="18" t="s">
        <v>107</v>
      </c>
      <c r="C89" s="28" t="s">
        <v>112</v>
      </c>
      <c r="D89" s="19" t="s">
        <v>112</v>
      </c>
      <c r="E89" s="28" t="s">
        <v>112</v>
      </c>
      <c r="F89" s="28" t="s">
        <v>112</v>
      </c>
    </row>
    <row r="90" spans="2:8" x14ac:dyDescent="0.25">
      <c r="B90" s="18" t="s">
        <v>108</v>
      </c>
      <c r="C90" s="28" t="s">
        <v>112</v>
      </c>
      <c r="D90" s="19" t="s">
        <v>112</v>
      </c>
      <c r="E90" s="28" t="s">
        <v>112</v>
      </c>
      <c r="F90" s="28" t="s">
        <v>112</v>
      </c>
    </row>
    <row r="91" spans="2:8" x14ac:dyDescent="0.25">
      <c r="B91" s="18" t="s">
        <v>770</v>
      </c>
      <c r="C91" s="28" t="str">
        <f>FIXED(C100,2)</f>
        <v>-65,018.04</v>
      </c>
      <c r="D91" s="28" t="str">
        <f t="shared" ref="D91:F91" si="1">FIXED(D100,2)</f>
        <v>-65,011.54</v>
      </c>
      <c r="E91" s="28" t="str">
        <f t="shared" si="1"/>
        <v>-66,057.21</v>
      </c>
      <c r="F91" s="28" t="str">
        <f t="shared" si="1"/>
        <v>-66,061.10</v>
      </c>
    </row>
    <row r="92" spans="2:8" ht="15.75" thickBot="1" x14ac:dyDescent="0.3">
      <c r="B92" s="53" t="s">
        <v>113</v>
      </c>
      <c r="C92" s="46" t="str">
        <f>FIXED(C98,4)</f>
        <v>0.3983</v>
      </c>
      <c r="D92" s="46" t="str">
        <f>FIXED(D98,4)</f>
        <v>0.3989</v>
      </c>
      <c r="E92" s="46" t="str">
        <f>FIXED(E98,4)</f>
        <v>0.3916</v>
      </c>
      <c r="F92" s="46" t="str">
        <f>FIXED(F98,4)</f>
        <v>0.3894</v>
      </c>
    </row>
    <row r="93" spans="2:8" x14ac:dyDescent="0.25">
      <c r="B93" s="109" t="s">
        <v>609</v>
      </c>
      <c r="C93" s="109"/>
      <c r="D93" s="109"/>
      <c r="E93" s="109"/>
      <c r="F93" s="109"/>
    </row>
    <row r="94" spans="2:8" x14ac:dyDescent="0.25">
      <c r="B94" s="110"/>
      <c r="C94" s="110"/>
      <c r="D94" s="110"/>
      <c r="E94" s="110"/>
      <c r="F94" s="110"/>
    </row>
    <row r="95" spans="2:8" x14ac:dyDescent="0.25">
      <c r="B95" s="110"/>
      <c r="C95" s="110"/>
      <c r="D95" s="110"/>
      <c r="E95" s="110"/>
      <c r="F95" s="110"/>
    </row>
    <row r="98" spans="2:6" x14ac:dyDescent="0.25">
      <c r="B98" s="11" t="s">
        <v>769</v>
      </c>
      <c r="C98" s="20">
        <v>0.39825490000000002</v>
      </c>
      <c r="D98" s="20">
        <v>0.39889229999999998</v>
      </c>
      <c r="E98" s="20">
        <v>0.39155970000000001</v>
      </c>
      <c r="F98" s="20">
        <v>0.38944980000000001</v>
      </c>
    </row>
    <row r="99" spans="2:6" x14ac:dyDescent="0.25">
      <c r="B99" s="11" t="s">
        <v>761</v>
      </c>
      <c r="C99" s="20">
        <v>8289</v>
      </c>
      <c r="D99" s="20">
        <v>8289</v>
      </c>
      <c r="E99" s="20">
        <v>8400</v>
      </c>
      <c r="F99" s="20">
        <v>8400</v>
      </c>
    </row>
    <row r="100" spans="2:6" x14ac:dyDescent="0.25">
      <c r="B100" s="11" t="s">
        <v>762</v>
      </c>
      <c r="C100" s="20">
        <v>-65018.04</v>
      </c>
      <c r="D100" s="20">
        <v>-65011.54</v>
      </c>
      <c r="E100" s="20">
        <v>-66057.210000000006</v>
      </c>
      <c r="F100" s="20">
        <v>-66061.100000000006</v>
      </c>
    </row>
  </sheetData>
  <mergeCells count="47">
    <mergeCell ref="B93:F95"/>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82:B83"/>
    <mergeCell ref="B84:B85"/>
    <mergeCell ref="B74:B75"/>
    <mergeCell ref="B86:B87"/>
    <mergeCell ref="B58:B59"/>
    <mergeCell ref="B70:B71"/>
    <mergeCell ref="B72:B73"/>
    <mergeCell ref="B76:B77"/>
    <mergeCell ref="B78:B79"/>
    <mergeCell ref="B80:B81"/>
    <mergeCell ref="B64:B65"/>
    <mergeCell ref="B66:B67"/>
    <mergeCell ref="B68:B69"/>
    <mergeCell ref="B62:B63"/>
    <mergeCell ref="B60:B61"/>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-0.20991732063929</v>
      </c>
      <c r="D2">
        <v>0.12078761378231</v>
      </c>
      <c r="E2">
        <v>8.2227667299411195E-2</v>
      </c>
      <c r="F2">
        <v>-0.12517991526248401</v>
      </c>
      <c r="G2">
        <v>9.9011184585679798E-2</v>
      </c>
      <c r="H2">
        <v>0.206122099303161</v>
      </c>
      <c r="I2">
        <v>-0.195885330200015</v>
      </c>
      <c r="J2">
        <v>0.12027097937039199</v>
      </c>
      <c r="K2">
        <v>0.103376567249982</v>
      </c>
      <c r="L2">
        <v>-0.11071199613921801</v>
      </c>
      <c r="M2">
        <v>9.8528178626961005E-2</v>
      </c>
      <c r="N2">
        <v>0.261158054371257</v>
      </c>
      <c r="P2" t="str">
        <f>IF(E2&lt;0.001,"***",IF(E2&lt;0.01,"**",IF(E2&lt;0.05,"*",IF(E2&lt;0.1,"^",""))))</f>
        <v>^</v>
      </c>
      <c r="Q2" t="str">
        <f>IF(H2&lt;0.001,"***",IF(H2&lt;0.01,"**",IF(H2&lt;0.05,"*",IF(H2&lt;0.1,"^",""))))</f>
        <v/>
      </c>
      <c r="R2" t="str">
        <f>IF(K2&lt;0.001,"***",IF(K2&lt;0.01,"**",IF(K2&lt;0.05,"*",IF(K2&lt;0.1,"^",""))))</f>
        <v/>
      </c>
      <c r="S2" t="str">
        <f>IF(N2&lt;0.001,"***",IF(N2&lt;0.01,"**",IF(N2&lt;0.05,"*",IF(N2&lt;0.1,"^",""))))</f>
        <v/>
      </c>
    </row>
    <row r="3" spans="1:19" x14ac:dyDescent="0.25">
      <c r="A3">
        <v>2</v>
      </c>
      <c r="B3" t="s">
        <v>10</v>
      </c>
      <c r="C3">
        <v>2.68919918304154E-2</v>
      </c>
      <c r="D3">
        <v>3.8372539435661199E-2</v>
      </c>
      <c r="E3">
        <v>0.48341944182951202</v>
      </c>
      <c r="F3">
        <v>1.53030653456329E-2</v>
      </c>
      <c r="G3">
        <v>3.2065808486084597E-2</v>
      </c>
      <c r="H3">
        <v>0.63319169908809703</v>
      </c>
      <c r="I3">
        <v>3.2200455069217301E-2</v>
      </c>
      <c r="J3">
        <v>3.8158201169579298E-2</v>
      </c>
      <c r="K3">
        <v>0.398743608598503</v>
      </c>
      <c r="L3">
        <v>2.2452736256194102E-2</v>
      </c>
      <c r="M3">
        <v>3.1841187675486098E-2</v>
      </c>
      <c r="N3">
        <v>0.480718402700125</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-7.2468741293504099E-2</v>
      </c>
      <c r="D4">
        <v>4.2308140198558102E-2</v>
      </c>
      <c r="E4">
        <v>8.6734731011680499E-2</v>
      </c>
      <c r="F4">
        <v>-6.2657234050800301E-2</v>
      </c>
      <c r="G4">
        <v>3.2801278888825502E-2</v>
      </c>
      <c r="H4">
        <v>5.61065603161226E-2</v>
      </c>
      <c r="I4">
        <v>-7.1545025403070894E-2</v>
      </c>
      <c r="J4">
        <v>4.2111373912976299E-2</v>
      </c>
      <c r="K4">
        <v>8.9329022434818606E-2</v>
      </c>
      <c r="L4">
        <v>-6.2491486608834801E-2</v>
      </c>
      <c r="M4">
        <v>3.2550692356328702E-2</v>
      </c>
      <c r="N4">
        <v>5.4880576000584803E-2</v>
      </c>
      <c r="P4" t="str">
        <f t="shared" ref="P4:P30" si="3">IF(E4&lt;0.001,"***",IF(E4&lt;0.01,"**",IF(E4&lt;0.05,"*",IF(E4&lt;0.1,"^",""))))</f>
        <v>^</v>
      </c>
      <c r="Q4" t="str">
        <f t="shared" si="0"/>
        <v>^</v>
      </c>
      <c r="R4" t="str">
        <f t="shared" si="1"/>
        <v>^</v>
      </c>
      <c r="S4" t="str">
        <f t="shared" si="2"/>
        <v>^</v>
      </c>
    </row>
    <row r="5" spans="1:19" x14ac:dyDescent="0.25">
      <c r="A5">
        <v>4</v>
      </c>
      <c r="B5" t="s">
        <v>124</v>
      </c>
      <c r="C5">
        <v>2.4254835678122501E-2</v>
      </c>
      <c r="D5">
        <v>3.9697502484489298E-2</v>
      </c>
      <c r="E5">
        <v>0.54120522273832505</v>
      </c>
      <c r="F5">
        <v>1.14471023330425E-2</v>
      </c>
      <c r="G5">
        <v>2.9512631666219601E-2</v>
      </c>
      <c r="H5">
        <v>0.69811128993657001</v>
      </c>
      <c r="I5">
        <v>3.0175790856591399E-2</v>
      </c>
      <c r="J5">
        <v>3.8787806683066701E-2</v>
      </c>
      <c r="K5">
        <v>0.43658607774186298</v>
      </c>
      <c r="L5">
        <v>1.17836839719335E-2</v>
      </c>
      <c r="M5">
        <v>2.8560134241644702E-2</v>
      </c>
      <c r="N5">
        <v>0.67990553617920002</v>
      </c>
      <c r="P5" t="str">
        <f t="shared" si="3"/>
        <v/>
      </c>
      <c r="Q5" t="str">
        <f t="shared" si="0"/>
        <v/>
      </c>
      <c r="R5" t="str">
        <f t="shared" si="1"/>
        <v/>
      </c>
      <c r="S5" t="str">
        <f t="shared" si="2"/>
        <v/>
      </c>
    </row>
    <row r="6" spans="1:19" x14ac:dyDescent="0.25">
      <c r="A6">
        <v>5</v>
      </c>
      <c r="B6" t="s">
        <v>25</v>
      </c>
      <c r="C6">
        <v>-7.1833828801781798E-3</v>
      </c>
      <c r="D6">
        <v>5.8233473564842403E-2</v>
      </c>
      <c r="E6">
        <v>0.90182608824691501</v>
      </c>
      <c r="F6">
        <v>-1.45099254291571E-2</v>
      </c>
      <c r="G6">
        <v>4.87694248560918E-2</v>
      </c>
      <c r="H6">
        <v>0.76606881884891598</v>
      </c>
      <c r="I6">
        <v>-7.8214132211830798E-3</v>
      </c>
      <c r="J6">
        <v>5.7787991771183302E-2</v>
      </c>
      <c r="K6">
        <v>0.892337773945303</v>
      </c>
      <c r="L6">
        <v>-1.45949240739642E-2</v>
      </c>
      <c r="M6">
        <v>4.8386135956327098E-2</v>
      </c>
      <c r="N6">
        <v>0.76293076572875596</v>
      </c>
      <c r="P6" t="str">
        <f t="shared" si="3"/>
        <v/>
      </c>
      <c r="Q6" t="str">
        <f t="shared" si="0"/>
        <v/>
      </c>
      <c r="R6" t="str">
        <f t="shared" si="1"/>
        <v/>
      </c>
      <c r="S6" t="str">
        <f t="shared" si="2"/>
        <v/>
      </c>
    </row>
    <row r="7" spans="1:19" x14ac:dyDescent="0.25">
      <c r="A7">
        <v>6</v>
      </c>
      <c r="B7" t="s">
        <v>26</v>
      </c>
      <c r="C7">
        <v>2.23333795791066E-2</v>
      </c>
      <c r="D7">
        <v>0.111236080500887</v>
      </c>
      <c r="E7">
        <v>0.84087482468682495</v>
      </c>
      <c r="F7">
        <v>5.4802615367056003E-2</v>
      </c>
      <c r="G7">
        <v>9.3563507514246899E-2</v>
      </c>
      <c r="H7">
        <v>0.55805939779381497</v>
      </c>
      <c r="I7">
        <v>2.2042598425663799E-2</v>
      </c>
      <c r="J7">
        <v>0.110593103333035</v>
      </c>
      <c r="K7">
        <v>0.84201822736319598</v>
      </c>
      <c r="L7">
        <v>6.0669191484229598E-2</v>
      </c>
      <c r="M7">
        <v>9.2872279924669204E-2</v>
      </c>
      <c r="N7">
        <v>0.51359252074716999</v>
      </c>
      <c r="P7" t="str">
        <f t="shared" si="3"/>
        <v/>
      </c>
      <c r="Q7" t="str">
        <f t="shared" si="0"/>
        <v/>
      </c>
      <c r="R7" t="str">
        <f t="shared" si="1"/>
        <v/>
      </c>
      <c r="S7" t="str">
        <f t="shared" si="2"/>
        <v/>
      </c>
    </row>
    <row r="8" spans="1:19" x14ac:dyDescent="0.25">
      <c r="A8">
        <v>7</v>
      </c>
      <c r="B8" t="s">
        <v>30</v>
      </c>
      <c r="C8">
        <v>0.198758897713846</v>
      </c>
      <c r="D8">
        <v>5.27992991467763E-2</v>
      </c>
      <c r="E8">
        <v>1.6693407583778799E-4</v>
      </c>
      <c r="F8">
        <v>0.168751630292899</v>
      </c>
      <c r="G8">
        <v>4.0767960533571602E-2</v>
      </c>
      <c r="H8" s="1">
        <v>3.4833693837904303E-5</v>
      </c>
      <c r="I8">
        <v>0.184640493342314</v>
      </c>
      <c r="J8">
        <v>5.2381832894595602E-2</v>
      </c>
      <c r="K8">
        <v>4.2364968774455402E-4</v>
      </c>
      <c r="L8">
        <v>0.15321983077433399</v>
      </c>
      <c r="M8">
        <v>4.0332327508318902E-2</v>
      </c>
      <c r="N8">
        <v>1.45320064346088E-4</v>
      </c>
      <c r="P8" t="str">
        <f t="shared" si="3"/>
        <v>***</v>
      </c>
      <c r="Q8" t="str">
        <f t="shared" si="0"/>
        <v>***</v>
      </c>
      <c r="R8" t="str">
        <f t="shared" si="1"/>
        <v>***</v>
      </c>
      <c r="S8" t="str">
        <f t="shared" si="2"/>
        <v>***</v>
      </c>
    </row>
    <row r="9" spans="1:19" x14ac:dyDescent="0.25">
      <c r="A9">
        <v>8</v>
      </c>
      <c r="B9" t="s">
        <v>27</v>
      </c>
      <c r="C9">
        <v>0.23170975508886399</v>
      </c>
      <c r="D9">
        <v>8.8791498222529103E-2</v>
      </c>
      <c r="E9">
        <v>9.0649754946023897E-3</v>
      </c>
      <c r="F9">
        <v>0.21258934669451399</v>
      </c>
      <c r="G9">
        <v>7.3764665467936197E-2</v>
      </c>
      <c r="H9">
        <v>3.9516686026454797E-3</v>
      </c>
      <c r="I9">
        <v>0.21586241683764401</v>
      </c>
      <c r="J9">
        <v>8.6858354120378498E-2</v>
      </c>
      <c r="K9">
        <v>1.29470145999422E-2</v>
      </c>
      <c r="L9">
        <v>0.19468878113409999</v>
      </c>
      <c r="M9">
        <v>7.1558829340439001E-2</v>
      </c>
      <c r="N9">
        <v>6.5147502671950904E-3</v>
      </c>
      <c r="P9" t="str">
        <f t="shared" si="3"/>
        <v>**</v>
      </c>
      <c r="Q9" t="str">
        <f t="shared" si="0"/>
        <v>**</v>
      </c>
      <c r="R9" t="str">
        <f t="shared" si="1"/>
        <v>*</v>
      </c>
      <c r="S9" t="str">
        <f t="shared" si="2"/>
        <v>**</v>
      </c>
    </row>
    <row r="10" spans="1:19" x14ac:dyDescent="0.25">
      <c r="A10">
        <v>9</v>
      </c>
      <c r="B10" t="s">
        <v>29</v>
      </c>
      <c r="C10">
        <v>0.180418245183737</v>
      </c>
      <c r="D10">
        <v>4.5864955002626398E-2</v>
      </c>
      <c r="E10" s="1">
        <v>8.3653704530339796E-5</v>
      </c>
      <c r="F10">
        <v>0.14908957711093199</v>
      </c>
      <c r="G10">
        <v>3.5822198307099901E-2</v>
      </c>
      <c r="H10" s="1">
        <v>3.1556541734823302E-5</v>
      </c>
      <c r="I10">
        <v>0.17835390438704901</v>
      </c>
      <c r="J10">
        <v>4.5642407275480898E-2</v>
      </c>
      <c r="K10" s="1">
        <v>9.3203659763285707E-5</v>
      </c>
      <c r="L10">
        <v>0.14570572464251499</v>
      </c>
      <c r="M10">
        <v>3.5598839070731497E-2</v>
      </c>
      <c r="N10" s="1">
        <v>4.2584442489855498E-5</v>
      </c>
      <c r="P10" t="str">
        <f t="shared" si="3"/>
        <v>***</v>
      </c>
      <c r="Q10" t="str">
        <f t="shared" si="0"/>
        <v>***</v>
      </c>
      <c r="R10" t="str">
        <f t="shared" si="1"/>
        <v>***</v>
      </c>
      <c r="S10" t="str">
        <f t="shared" si="2"/>
        <v>***</v>
      </c>
    </row>
    <row r="11" spans="1:19" x14ac:dyDescent="0.25">
      <c r="A11">
        <v>10</v>
      </c>
      <c r="B11" t="s">
        <v>28</v>
      </c>
      <c r="C11">
        <v>0.17334611223343299</v>
      </c>
      <c r="D11">
        <v>0.13663825804797999</v>
      </c>
      <c r="E11">
        <v>0.20456595897893501</v>
      </c>
      <c r="F11">
        <v>0.170372276181041</v>
      </c>
      <c r="G11">
        <v>0.11413723444103401</v>
      </c>
      <c r="H11">
        <v>0.13551659074306099</v>
      </c>
      <c r="I11">
        <v>0.19056068920296501</v>
      </c>
      <c r="J11">
        <v>0.13306663569046201</v>
      </c>
      <c r="K11">
        <v>0.15212389183153199</v>
      </c>
      <c r="L11">
        <v>0.189172342963667</v>
      </c>
      <c r="M11">
        <v>0.10943057722043301</v>
      </c>
      <c r="N11">
        <v>8.3863285522102496E-2</v>
      </c>
      <c r="P11" t="str">
        <f t="shared" si="3"/>
        <v/>
      </c>
      <c r="Q11" t="str">
        <f t="shared" si="0"/>
        <v/>
      </c>
      <c r="R11" t="str">
        <f t="shared" si="1"/>
        <v/>
      </c>
      <c r="S11" t="str">
        <f t="shared" si="2"/>
        <v>^</v>
      </c>
    </row>
    <row r="12" spans="1:19" x14ac:dyDescent="0.25">
      <c r="A12">
        <v>11</v>
      </c>
      <c r="B12" t="s">
        <v>31</v>
      </c>
      <c r="C12">
        <v>-5.1243882706858299E-2</v>
      </c>
      <c r="D12">
        <v>7.4566873291688701E-3</v>
      </c>
      <c r="E12" s="1">
        <v>6.3217209245180998E-12</v>
      </c>
      <c r="F12">
        <v>-5.7210493818400203E-2</v>
      </c>
      <c r="G12">
        <v>6.5006752376423199E-3</v>
      </c>
      <c r="H12" s="1">
        <v>1.3596513692870599E-18</v>
      </c>
      <c r="I12">
        <v>-5.1100042297218401E-2</v>
      </c>
      <c r="J12">
        <v>7.4281000466128204E-3</v>
      </c>
      <c r="K12" s="1">
        <v>6.0151883474190998E-12</v>
      </c>
      <c r="L12">
        <v>-5.7160381484890603E-2</v>
      </c>
      <c r="M12">
        <v>6.46472059529077E-3</v>
      </c>
      <c r="N12" s="1">
        <v>9.4108541586466309E-19</v>
      </c>
      <c r="P12" t="str">
        <f t="shared" si="3"/>
        <v>***</v>
      </c>
      <c r="Q12" t="str">
        <f t="shared" si="0"/>
        <v>***</v>
      </c>
      <c r="R12" t="str">
        <f t="shared" si="1"/>
        <v>***</v>
      </c>
      <c r="S12" t="str">
        <f t="shared" si="2"/>
        <v>***</v>
      </c>
    </row>
    <row r="13" spans="1:19" x14ac:dyDescent="0.25">
      <c r="A13">
        <v>12</v>
      </c>
      <c r="B13" t="s">
        <v>173</v>
      </c>
      <c r="C13">
        <v>-2.45958357495011E-2</v>
      </c>
      <c r="D13">
        <v>4.6600896659186403E-2</v>
      </c>
      <c r="E13">
        <v>0.597639907477305</v>
      </c>
      <c r="F13">
        <v>-1.4855014633152801E-2</v>
      </c>
      <c r="G13">
        <v>4.3048806714020199E-2</v>
      </c>
      <c r="H13">
        <v>0.73003890161116902</v>
      </c>
      <c r="I13">
        <v>-2.74153311003838E-2</v>
      </c>
      <c r="J13">
        <v>4.6405865622928297E-2</v>
      </c>
      <c r="K13">
        <v>0.55467254762384299</v>
      </c>
      <c r="L13">
        <v>-1.3636783083773999E-2</v>
      </c>
      <c r="M13">
        <v>4.2809173579571799E-2</v>
      </c>
      <c r="N13">
        <v>0.75006917615282498</v>
      </c>
      <c r="P13" t="str">
        <f t="shared" si="3"/>
        <v/>
      </c>
      <c r="Q13" t="str">
        <f t="shared" si="0"/>
        <v/>
      </c>
      <c r="R13" t="str">
        <f t="shared" si="1"/>
        <v/>
      </c>
      <c r="S13" t="str">
        <f t="shared" si="2"/>
        <v/>
      </c>
    </row>
    <row r="14" spans="1:19" x14ac:dyDescent="0.25">
      <c r="A14">
        <v>13</v>
      </c>
      <c r="B14" t="s">
        <v>32</v>
      </c>
      <c r="C14">
        <v>3.1778717323132102E-2</v>
      </c>
      <c r="D14">
        <v>2.1509473411698898E-2</v>
      </c>
      <c r="E14">
        <v>0.13956070804061799</v>
      </c>
      <c r="F14">
        <v>2.7838539266770001E-2</v>
      </c>
      <c r="G14">
        <v>1.86216974789176E-2</v>
      </c>
      <c r="H14">
        <v>0.134927034519601</v>
      </c>
      <c r="I14">
        <v>3.5690488479446801E-2</v>
      </c>
      <c r="J14">
        <v>2.1397491230423098E-2</v>
      </c>
      <c r="K14">
        <v>9.5320615064306197E-2</v>
      </c>
      <c r="L14">
        <v>3.10781288747859E-2</v>
      </c>
      <c r="M14">
        <v>1.8544610982347401E-2</v>
      </c>
      <c r="N14">
        <v>9.3766071392603803E-2</v>
      </c>
      <c r="P14" t="str">
        <f t="shared" si="3"/>
        <v/>
      </c>
      <c r="Q14" t="str">
        <f t="shared" si="0"/>
        <v/>
      </c>
      <c r="R14" t="str">
        <f t="shared" si="1"/>
        <v>^</v>
      </c>
      <c r="S14" t="str">
        <f t="shared" si="2"/>
        <v>^</v>
      </c>
    </row>
    <row r="15" spans="1:19" x14ac:dyDescent="0.25">
      <c r="A15">
        <v>14</v>
      </c>
      <c r="B15" t="s">
        <v>33</v>
      </c>
      <c r="C15">
        <v>1.5467144885278601E-2</v>
      </c>
      <c r="D15">
        <v>5.4441585022353802E-3</v>
      </c>
      <c r="E15">
        <v>4.4964786002753597E-3</v>
      </c>
      <c r="F15">
        <v>1.47274463003099E-2</v>
      </c>
      <c r="G15">
        <v>4.8333709877941104E-3</v>
      </c>
      <c r="H15">
        <v>2.3111147671670798E-3</v>
      </c>
      <c r="I15">
        <v>1.5267424268402699E-2</v>
      </c>
      <c r="J15">
        <v>5.4257755706451603E-3</v>
      </c>
      <c r="K15">
        <v>4.8949098691597496E-3</v>
      </c>
      <c r="L15">
        <v>1.47325472595317E-2</v>
      </c>
      <c r="M15">
        <v>4.8169108549780499E-3</v>
      </c>
      <c r="N15">
        <v>2.2244416285733602E-3</v>
      </c>
      <c r="P15" t="str">
        <f t="shared" si="3"/>
        <v>**</v>
      </c>
      <c r="Q15" t="str">
        <f t="shared" si="0"/>
        <v>**</v>
      </c>
      <c r="R15" t="str">
        <f t="shared" si="1"/>
        <v>**</v>
      </c>
      <c r="S15" t="str">
        <f t="shared" si="2"/>
        <v>**</v>
      </c>
    </row>
    <row r="16" spans="1:19" x14ac:dyDescent="0.25">
      <c r="A16">
        <v>15</v>
      </c>
      <c r="B16" t="s">
        <v>118</v>
      </c>
      <c r="C16">
        <v>-1.97842923003968E-2</v>
      </c>
      <c r="D16">
        <v>9.7110516489208702E-3</v>
      </c>
      <c r="E16">
        <v>4.1620330485693503E-2</v>
      </c>
      <c r="F16">
        <v>-1.8111315393017E-2</v>
      </c>
      <c r="G16">
        <v>8.2754230509528605E-3</v>
      </c>
      <c r="H16">
        <v>2.86283477110293E-2</v>
      </c>
      <c r="I16">
        <v>-2.0656798936921801E-2</v>
      </c>
      <c r="J16">
        <v>9.6685606449984397E-3</v>
      </c>
      <c r="K16">
        <v>3.2639362107772601E-2</v>
      </c>
      <c r="L16">
        <v>-1.8593096036138498E-2</v>
      </c>
      <c r="M16">
        <v>8.2474655246493507E-3</v>
      </c>
      <c r="N16">
        <v>2.4170940936378001E-2</v>
      </c>
      <c r="P16" t="str">
        <f t="shared" si="3"/>
        <v>*</v>
      </c>
      <c r="Q16" t="str">
        <f t="shared" si="0"/>
        <v>*</v>
      </c>
      <c r="R16" t="str">
        <f t="shared" si="1"/>
        <v>*</v>
      </c>
      <c r="S16" t="str">
        <f t="shared" si="2"/>
        <v>*</v>
      </c>
    </row>
    <row r="17" spans="1:19" x14ac:dyDescent="0.25">
      <c r="A17">
        <v>16</v>
      </c>
      <c r="B17" t="s">
        <v>34</v>
      </c>
      <c r="C17">
        <v>4.3229467547317799E-3</v>
      </c>
      <c r="D17">
        <v>9.6038171654406004E-4</v>
      </c>
      <c r="E17" s="1">
        <v>6.75455405119152E-6</v>
      </c>
      <c r="F17">
        <v>3.1964477399006801E-3</v>
      </c>
      <c r="G17">
        <v>7.1931019702035004E-4</v>
      </c>
      <c r="H17" s="1">
        <v>8.8396863973793894E-6</v>
      </c>
      <c r="I17">
        <v>4.3458083869845204E-3</v>
      </c>
      <c r="J17">
        <v>9.5229329189547697E-4</v>
      </c>
      <c r="K17" s="1">
        <v>5.0303291361242197E-6</v>
      </c>
      <c r="L17">
        <v>3.2156966603045099E-3</v>
      </c>
      <c r="M17">
        <v>7.1096611772696701E-4</v>
      </c>
      <c r="N17" s="1">
        <v>6.0970492703461896E-6</v>
      </c>
      <c r="P17" t="str">
        <f t="shared" si="3"/>
        <v>***</v>
      </c>
      <c r="Q17" t="str">
        <f t="shared" si="0"/>
        <v>***</v>
      </c>
      <c r="R17" t="str">
        <f t="shared" si="1"/>
        <v>***</v>
      </c>
      <c r="S17" t="str">
        <f t="shared" si="2"/>
        <v>***</v>
      </c>
    </row>
    <row r="18" spans="1:19" x14ac:dyDescent="0.25">
      <c r="A18">
        <v>17</v>
      </c>
      <c r="B18" t="s">
        <v>35</v>
      </c>
      <c r="C18">
        <v>-5.1637698210734004E-4</v>
      </c>
      <c r="D18">
        <v>3.6717051447640798E-4</v>
      </c>
      <c r="E18">
        <v>0.15961478038789401</v>
      </c>
      <c r="F18">
        <v>-6.1748716181014602E-4</v>
      </c>
      <c r="G18">
        <v>3.35394146003467E-4</v>
      </c>
      <c r="H18">
        <v>6.5609963862861206E-2</v>
      </c>
      <c r="I18">
        <v>-5.3952919560219001E-4</v>
      </c>
      <c r="J18">
        <v>3.5582991228586702E-4</v>
      </c>
      <c r="K18">
        <v>0.12945466398018701</v>
      </c>
      <c r="L18">
        <v>-6.3042760318839704E-4</v>
      </c>
      <c r="M18">
        <v>3.2294065138964098E-4</v>
      </c>
      <c r="N18">
        <v>5.0920762076931803E-2</v>
      </c>
      <c r="P18" t="str">
        <f t="shared" si="3"/>
        <v/>
      </c>
      <c r="Q18" t="str">
        <f t="shared" si="0"/>
        <v>^</v>
      </c>
      <c r="R18" t="str">
        <f t="shared" si="1"/>
        <v/>
      </c>
      <c r="S18" t="str">
        <f t="shared" si="2"/>
        <v>^</v>
      </c>
    </row>
    <row r="19" spans="1:19" x14ac:dyDescent="0.25">
      <c r="A19">
        <v>18</v>
      </c>
      <c r="B19" t="s">
        <v>36</v>
      </c>
      <c r="C19">
        <v>4.1052262865021199E-4</v>
      </c>
      <c r="D19">
        <v>1.7207191642924701E-4</v>
      </c>
      <c r="E19">
        <v>1.7043780079779199E-2</v>
      </c>
      <c r="F19">
        <v>7.0827527589174095E-4</v>
      </c>
      <c r="G19">
        <v>1.3757489143373001E-4</v>
      </c>
      <c r="H19" s="1">
        <v>2.6287351237289599E-7</v>
      </c>
      <c r="I19">
        <v>3.9968195817846402E-4</v>
      </c>
      <c r="J19">
        <v>1.70790459235451E-4</v>
      </c>
      <c r="K19">
        <v>1.9273982122534901E-2</v>
      </c>
      <c r="L19">
        <v>6.9534127984696302E-4</v>
      </c>
      <c r="M19">
        <v>1.3593007242444099E-4</v>
      </c>
      <c r="N19" s="1">
        <v>3.1302080487171701E-7</v>
      </c>
      <c r="P19" t="str">
        <f t="shared" si="3"/>
        <v>*</v>
      </c>
      <c r="Q19" t="str">
        <f t="shared" si="0"/>
        <v>***</v>
      </c>
      <c r="R19" t="str">
        <f t="shared" si="1"/>
        <v>*</v>
      </c>
      <c r="S19" t="str">
        <f t="shared" si="2"/>
        <v>***</v>
      </c>
    </row>
    <row r="20" spans="1:19" x14ac:dyDescent="0.25">
      <c r="A20">
        <v>19</v>
      </c>
      <c r="B20" t="s">
        <v>37</v>
      </c>
      <c r="C20">
        <v>1.37636042713151E-4</v>
      </c>
      <c r="D20">
        <v>3.4731978653699799E-2</v>
      </c>
      <c r="E20">
        <v>0.99683814771509904</v>
      </c>
      <c r="F20">
        <v>2.49959004164922E-3</v>
      </c>
      <c r="G20">
        <v>3.0082612996225298E-2</v>
      </c>
      <c r="H20">
        <v>0.93377929716511998</v>
      </c>
      <c r="I20">
        <v>2.46337880432478E-3</v>
      </c>
      <c r="J20">
        <v>3.4563855316952198E-2</v>
      </c>
      <c r="K20">
        <v>0.94318257547111695</v>
      </c>
      <c r="L20">
        <v>5.5996344679401303E-3</v>
      </c>
      <c r="M20">
        <v>2.9922205161598901E-2</v>
      </c>
      <c r="N20">
        <v>0.85155105022875399</v>
      </c>
      <c r="P20" t="str">
        <f t="shared" si="3"/>
        <v/>
      </c>
      <c r="Q20" t="str">
        <f t="shared" si="0"/>
        <v/>
      </c>
      <c r="R20" t="str">
        <f t="shared" si="1"/>
        <v/>
      </c>
      <c r="S20" t="str">
        <f t="shared" si="2"/>
        <v/>
      </c>
    </row>
    <row r="21" spans="1:19" x14ac:dyDescent="0.25">
      <c r="A21">
        <v>20</v>
      </c>
      <c r="B21" t="s">
        <v>38</v>
      </c>
      <c r="C21">
        <v>4.9209647515356898E-2</v>
      </c>
      <c r="D21">
        <v>4.93009541636594E-2</v>
      </c>
      <c r="E21">
        <v>0.31820760996196601</v>
      </c>
      <c r="F21">
        <v>1.4861533915685901E-3</v>
      </c>
      <c r="G21">
        <v>4.1277268782776197E-2</v>
      </c>
      <c r="H21">
        <v>0.97127904186844405</v>
      </c>
      <c r="I21">
        <v>5.2258417041248E-2</v>
      </c>
      <c r="J21">
        <v>4.9109690063996098E-2</v>
      </c>
      <c r="K21">
        <v>0.28727606048072601</v>
      </c>
      <c r="L21">
        <v>6.23300584597632E-3</v>
      </c>
      <c r="M21">
        <v>4.1138379230017098E-2</v>
      </c>
      <c r="N21">
        <v>0.87957093027756394</v>
      </c>
      <c r="P21" t="str">
        <f t="shared" si="3"/>
        <v/>
      </c>
      <c r="Q21" t="str">
        <f t="shared" si="0"/>
        <v/>
      </c>
      <c r="R21" t="str">
        <f t="shared" si="1"/>
        <v/>
      </c>
      <c r="S21" t="str">
        <f t="shared" si="2"/>
        <v/>
      </c>
    </row>
    <row r="22" spans="1:19" x14ac:dyDescent="0.25">
      <c r="A22">
        <v>21</v>
      </c>
      <c r="B22" t="s">
        <v>40</v>
      </c>
      <c r="C22">
        <v>-0.31761326526370398</v>
      </c>
      <c r="D22">
        <v>9.0963486095532703E-2</v>
      </c>
      <c r="E22">
        <v>4.8003480352076799E-4</v>
      </c>
      <c r="F22">
        <v>-0.26140203408082902</v>
      </c>
      <c r="G22">
        <v>6.7730024969016103E-2</v>
      </c>
      <c r="H22">
        <v>1.13632967688573E-4</v>
      </c>
      <c r="I22">
        <v>-0.29161680513092397</v>
      </c>
      <c r="J22">
        <v>9.0425412973144104E-2</v>
      </c>
      <c r="K22">
        <v>1.2599773991343001E-3</v>
      </c>
      <c r="L22">
        <v>-0.238837891075942</v>
      </c>
      <c r="M22">
        <v>6.7332689074305202E-2</v>
      </c>
      <c r="N22">
        <v>3.8945039797948499E-4</v>
      </c>
      <c r="P22" t="str">
        <f t="shared" si="3"/>
        <v>***</v>
      </c>
      <c r="Q22" t="str">
        <f t="shared" si="0"/>
        <v>***</v>
      </c>
      <c r="R22" t="str">
        <f t="shared" si="1"/>
        <v>**</v>
      </c>
      <c r="S22" t="str">
        <f t="shared" si="2"/>
        <v>***</v>
      </c>
    </row>
    <row r="23" spans="1:19" x14ac:dyDescent="0.25">
      <c r="A23">
        <v>22</v>
      </c>
      <c r="B23" t="s">
        <v>41</v>
      </c>
      <c r="C23">
        <v>-9.6774098867673602E-2</v>
      </c>
      <c r="D23">
        <v>7.8434425975077202E-2</v>
      </c>
      <c r="E23">
        <v>0.21726934162976999</v>
      </c>
      <c r="F23">
        <v>-8.7404179090525905E-2</v>
      </c>
      <c r="G23">
        <v>5.9017042309606201E-2</v>
      </c>
      <c r="H23">
        <v>0.138606846978029</v>
      </c>
      <c r="I23">
        <v>-7.4934463991703296E-2</v>
      </c>
      <c r="J23">
        <v>7.7758731499779202E-2</v>
      </c>
      <c r="K23">
        <v>0.33520683837783499</v>
      </c>
      <c r="L23">
        <v>-6.7463962313369194E-2</v>
      </c>
      <c r="M23">
        <v>5.84541137063136E-2</v>
      </c>
      <c r="N23">
        <v>0.24844465923730599</v>
      </c>
      <c r="P23" t="str">
        <f t="shared" si="3"/>
        <v/>
      </c>
      <c r="Q23" t="str">
        <f t="shared" si="0"/>
        <v/>
      </c>
      <c r="R23" t="str">
        <f t="shared" si="1"/>
        <v/>
      </c>
      <c r="S23" t="str">
        <f t="shared" si="2"/>
        <v/>
      </c>
    </row>
    <row r="24" spans="1:19" x14ac:dyDescent="0.25">
      <c r="A24">
        <v>23</v>
      </c>
      <c r="B24" t="s">
        <v>39</v>
      </c>
      <c r="C24">
        <v>-0.12866544864297699</v>
      </c>
      <c r="D24">
        <v>8.6166834352534305E-2</v>
      </c>
      <c r="E24">
        <v>0.135381405573861</v>
      </c>
      <c r="F24">
        <v>-0.110060411938448</v>
      </c>
      <c r="G24">
        <v>6.4477821151536496E-2</v>
      </c>
      <c r="H24">
        <v>8.7831360274655407E-2</v>
      </c>
      <c r="I24">
        <v>-0.107167793612839</v>
      </c>
      <c r="J24">
        <v>8.5486071650786699E-2</v>
      </c>
      <c r="K24">
        <v>0.20997699134909301</v>
      </c>
      <c r="L24">
        <v>-8.6637293242188704E-2</v>
      </c>
      <c r="M24">
        <v>6.3885563330387099E-2</v>
      </c>
      <c r="N24">
        <v>0.17505699133541899</v>
      </c>
      <c r="P24" t="str">
        <f t="shared" si="3"/>
        <v/>
      </c>
      <c r="Q24" t="str">
        <f t="shared" si="0"/>
        <v>^</v>
      </c>
      <c r="R24" t="str">
        <f t="shared" si="1"/>
        <v/>
      </c>
      <c r="S24" t="str">
        <f t="shared" si="2"/>
        <v/>
      </c>
    </row>
    <row r="25" spans="1:19" x14ac:dyDescent="0.25">
      <c r="A25">
        <v>24</v>
      </c>
      <c r="B25" t="s">
        <v>43</v>
      </c>
      <c r="C25">
        <v>-9.1017587939930006E-2</v>
      </c>
      <c r="D25">
        <v>9.2953679541004901E-3</v>
      </c>
      <c r="E25">
        <v>0</v>
      </c>
      <c r="F25">
        <v>-8.2555939248286303E-2</v>
      </c>
      <c r="G25">
        <v>8.5263861336883594E-3</v>
      </c>
      <c r="H25" s="1">
        <v>3.5818270401247198E-22</v>
      </c>
      <c r="I25">
        <v>-8.9885855463679498E-2</v>
      </c>
      <c r="J25">
        <v>9.2309665932920806E-3</v>
      </c>
      <c r="K25">
        <v>0</v>
      </c>
      <c r="L25">
        <v>-8.0779644361156103E-2</v>
      </c>
      <c r="M25">
        <v>8.4524582449565198E-3</v>
      </c>
      <c r="N25" s="1">
        <v>1.21288724691522E-21</v>
      </c>
      <c r="P25" t="str">
        <f t="shared" si="3"/>
        <v>***</v>
      </c>
      <c r="Q25" t="str">
        <f t="shared" si="0"/>
        <v>***</v>
      </c>
      <c r="R25" t="str">
        <f t="shared" si="1"/>
        <v>***</v>
      </c>
      <c r="S25" t="str">
        <f t="shared" si="2"/>
        <v>***</v>
      </c>
    </row>
    <row r="26" spans="1:19" x14ac:dyDescent="0.25">
      <c r="A26">
        <v>25</v>
      </c>
      <c r="B26" t="s">
        <v>44</v>
      </c>
      <c r="C26">
        <v>-5.63296130458206E-4</v>
      </c>
      <c r="D26">
        <v>3.2103378859809302E-2</v>
      </c>
      <c r="E26">
        <v>0.98600078120607904</v>
      </c>
      <c r="F26">
        <v>1.62970417643214E-3</v>
      </c>
      <c r="G26">
        <v>2.8938292220143599E-2</v>
      </c>
      <c r="H26">
        <v>0.95508965139966395</v>
      </c>
      <c r="I26">
        <v>-1.84916473247583E-4</v>
      </c>
      <c r="J26">
        <v>3.1329907695385101E-2</v>
      </c>
      <c r="K26">
        <v>0.99529072527620399</v>
      </c>
      <c r="L26">
        <v>1.6365580042051501E-3</v>
      </c>
      <c r="M26">
        <v>2.8013752351147302E-2</v>
      </c>
      <c r="N26">
        <v>0.95341423805285097</v>
      </c>
      <c r="P26" t="str">
        <f t="shared" si="3"/>
        <v/>
      </c>
      <c r="Q26" t="str">
        <f t="shared" si="0"/>
        <v/>
      </c>
      <c r="R26" t="str">
        <f t="shared" si="1"/>
        <v/>
      </c>
      <c r="S26" t="str">
        <f t="shared" si="2"/>
        <v/>
      </c>
    </row>
    <row r="27" spans="1:19" x14ac:dyDescent="0.25">
      <c r="A27">
        <v>26</v>
      </c>
      <c r="B27" t="s">
        <v>131</v>
      </c>
      <c r="C27">
        <v>-3.1888226530728099E-2</v>
      </c>
      <c r="D27">
        <v>0.383697050137002</v>
      </c>
      <c r="E27">
        <v>0.93376580550877097</v>
      </c>
      <c r="F27">
        <v>3.4880730647134102E-2</v>
      </c>
      <c r="G27">
        <v>0.35788019392201398</v>
      </c>
      <c r="H27">
        <v>0.92235726639654203</v>
      </c>
      <c r="I27">
        <v>-0.12357553266999299</v>
      </c>
      <c r="J27">
        <v>4.0049948387135999E-2</v>
      </c>
      <c r="K27">
        <v>2.0318604997507901E-3</v>
      </c>
      <c r="L27">
        <v>-0.13399246849395399</v>
      </c>
      <c r="M27">
        <v>3.6037790769788199E-2</v>
      </c>
      <c r="N27">
        <v>2.0071891027926401E-4</v>
      </c>
      <c r="P27" t="str">
        <f t="shared" si="3"/>
        <v/>
      </c>
      <c r="Q27" t="str">
        <f t="shared" si="0"/>
        <v/>
      </c>
      <c r="R27" t="str">
        <f t="shared" si="1"/>
        <v>**</v>
      </c>
      <c r="S27" t="str">
        <f t="shared" si="2"/>
        <v>***</v>
      </c>
    </row>
    <row r="28" spans="1:19" x14ac:dyDescent="0.25">
      <c r="A28">
        <v>27</v>
      </c>
      <c r="B28" t="s">
        <v>145</v>
      </c>
      <c r="C28">
        <v>-0.42176554888321199</v>
      </c>
      <c r="D28">
        <v>0.425745907786654</v>
      </c>
      <c r="E28">
        <v>0.321856094633589</v>
      </c>
      <c r="F28">
        <v>-0.27945886008677701</v>
      </c>
      <c r="G28">
        <v>0.39808885065592597</v>
      </c>
      <c r="H28">
        <v>0.48267840064517697</v>
      </c>
      <c r="I28">
        <v>-0.54041450321424001</v>
      </c>
      <c r="J28">
        <v>0.18218705534066701</v>
      </c>
      <c r="K28">
        <v>3.0144376490384198E-3</v>
      </c>
      <c r="L28">
        <v>-0.48220797007810801</v>
      </c>
      <c r="M28">
        <v>0.17099289315073499</v>
      </c>
      <c r="N28">
        <v>4.8016638166342796E-3</v>
      </c>
      <c r="P28" t="str">
        <f t="shared" si="3"/>
        <v/>
      </c>
      <c r="Q28" t="str">
        <f t="shared" si="0"/>
        <v/>
      </c>
      <c r="R28" t="str">
        <f t="shared" si="1"/>
        <v>**</v>
      </c>
      <c r="S28" t="str">
        <f t="shared" si="2"/>
        <v>**</v>
      </c>
    </row>
    <row r="29" spans="1:19" x14ac:dyDescent="0.25">
      <c r="A29">
        <v>28</v>
      </c>
      <c r="B29" t="s">
        <v>46</v>
      </c>
      <c r="C29">
        <v>-0.18577899460556199</v>
      </c>
      <c r="D29">
        <v>0.39747933930384099</v>
      </c>
      <c r="E29">
        <v>0.64021884905155202</v>
      </c>
      <c r="F29">
        <v>-7.7889894988267303E-2</v>
      </c>
      <c r="G29">
        <v>0.370191259680544</v>
      </c>
      <c r="H29">
        <v>0.83335200587951197</v>
      </c>
      <c r="I29">
        <v>-0.28496672050371402</v>
      </c>
      <c r="J29">
        <v>0.10403550725692901</v>
      </c>
      <c r="K29">
        <v>6.1602115199479402E-3</v>
      </c>
      <c r="L29">
        <v>-0.260160665750029</v>
      </c>
      <c r="M29">
        <v>9.65654849304146E-2</v>
      </c>
      <c r="N29">
        <v>7.0571107313542004E-3</v>
      </c>
      <c r="P29" t="str">
        <f t="shared" si="3"/>
        <v/>
      </c>
      <c r="Q29" t="str">
        <f t="shared" si="0"/>
        <v/>
      </c>
      <c r="R29" t="str">
        <f t="shared" si="1"/>
        <v>**</v>
      </c>
      <c r="S29" t="str">
        <f t="shared" si="2"/>
        <v>**</v>
      </c>
    </row>
    <row r="30" spans="1:19" x14ac:dyDescent="0.25">
      <c r="A30">
        <v>29</v>
      </c>
      <c r="B30" t="s">
        <v>129</v>
      </c>
      <c r="C30">
        <v>-0.44485906095522798</v>
      </c>
      <c r="D30">
        <v>0.40215773458558901</v>
      </c>
      <c r="E30">
        <v>0.268648382960535</v>
      </c>
      <c r="F30">
        <v>-0.38945226569093</v>
      </c>
      <c r="G30">
        <v>0.37485844639452198</v>
      </c>
      <c r="H30">
        <v>0.29883657323908303</v>
      </c>
      <c r="I30">
        <v>-0.53200397319182702</v>
      </c>
      <c r="J30">
        <v>0.121159655411946</v>
      </c>
      <c r="K30" s="1">
        <v>1.1286512894170801E-5</v>
      </c>
      <c r="L30">
        <v>-0.56333755795729001</v>
      </c>
      <c r="M30">
        <v>0.11178413731282801</v>
      </c>
      <c r="N30" s="1">
        <v>4.6671913284889299E-7</v>
      </c>
      <c r="P30" t="str">
        <f t="shared" si="3"/>
        <v/>
      </c>
      <c r="Q30" t="str">
        <f t="shared" si="0"/>
        <v/>
      </c>
      <c r="R30" t="str">
        <f t="shared" si="1"/>
        <v>***</v>
      </c>
      <c r="S30" t="str">
        <f t="shared" si="2"/>
        <v>***</v>
      </c>
    </row>
    <row r="31" spans="1:19" x14ac:dyDescent="0.25">
      <c r="A31">
        <v>30</v>
      </c>
      <c r="B31" t="s">
        <v>130</v>
      </c>
      <c r="C31">
        <v>-0.159530917437852</v>
      </c>
      <c r="D31">
        <v>0.39299501854880498</v>
      </c>
      <c r="E31">
        <v>0.68478945451693995</v>
      </c>
      <c r="F31">
        <v>-5.6224290731749199E-2</v>
      </c>
      <c r="G31">
        <v>0.36438542772864202</v>
      </c>
      <c r="H31">
        <v>0.87737402120452002</v>
      </c>
      <c r="I31">
        <v>-0.24733019298528</v>
      </c>
      <c r="J31">
        <v>0.106857833934303</v>
      </c>
      <c r="K31">
        <v>2.0636344868704502E-2</v>
      </c>
      <c r="L31">
        <v>-0.222638246903578</v>
      </c>
      <c r="M31">
        <v>9.8806249272457694E-2</v>
      </c>
      <c r="N31">
        <v>2.4241435224073401E-2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-0.55427526281262096</v>
      </c>
      <c r="D32">
        <v>0.489149142052139</v>
      </c>
      <c r="E32">
        <v>0.25715477580333301</v>
      </c>
      <c r="F32">
        <v>-0.40919669367601702</v>
      </c>
      <c r="G32">
        <v>0.455089566688547</v>
      </c>
      <c r="H32">
        <v>0.36856936340268198</v>
      </c>
      <c r="I32">
        <v>-0.67847512554473199</v>
      </c>
      <c r="J32">
        <v>0.30149325823947998</v>
      </c>
      <c r="K32">
        <v>2.4424680531932301E-2</v>
      </c>
      <c r="L32">
        <v>-0.61829227776004503</v>
      </c>
      <c r="M32">
        <v>0.27986897609366002</v>
      </c>
      <c r="N32">
        <v>2.7159308058354599E-2</v>
      </c>
      <c r="P32" t="str">
        <f t="shared" si="4"/>
        <v/>
      </c>
      <c r="Q32" t="str">
        <f t="shared" si="5"/>
        <v/>
      </c>
      <c r="R32" t="str">
        <f t="shared" si="6"/>
        <v>*</v>
      </c>
      <c r="S32" t="str">
        <f t="shared" si="7"/>
        <v>*</v>
      </c>
    </row>
    <row r="33" spans="1:19" x14ac:dyDescent="0.25">
      <c r="A33">
        <v>32</v>
      </c>
      <c r="B33" t="s">
        <v>106</v>
      </c>
      <c r="C33">
        <v>0.12675516366615699</v>
      </c>
      <c r="D33">
        <v>9.8986892317113606E-2</v>
      </c>
      <c r="E33">
        <v>0.20036065265012201</v>
      </c>
      <c r="F33">
        <v>0.11840868895656299</v>
      </c>
      <c r="G33">
        <v>9.1355626601621207E-2</v>
      </c>
      <c r="H33">
        <v>0.19493100009161601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8.11466509629859E-2</v>
      </c>
      <c r="D34">
        <v>0.31214306904505001</v>
      </c>
      <c r="E34">
        <v>0.79488983738848895</v>
      </c>
      <c r="F34">
        <v>-3.7242384508476098E-2</v>
      </c>
      <c r="G34">
        <v>0.28737956835384898</v>
      </c>
      <c r="H34">
        <v>0.89688843042656397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2.9516533755851001E-2</v>
      </c>
      <c r="D35">
        <v>0.37700797271540398</v>
      </c>
      <c r="E35">
        <v>0.93759614906236599</v>
      </c>
      <c r="F35">
        <v>-7.19732762937767E-2</v>
      </c>
      <c r="G35">
        <v>0.34616819414391498</v>
      </c>
      <c r="H35">
        <v>0.83529597692185398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0.114669720170767</v>
      </c>
      <c r="D36">
        <v>0.31573567786930701</v>
      </c>
      <c r="E36">
        <v>0.71646844740040105</v>
      </c>
      <c r="F36">
        <v>-2.5742511487961198E-2</v>
      </c>
      <c r="G36">
        <v>0.29097032215873397</v>
      </c>
      <c r="H36">
        <v>0.92950212467842597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0.101594673443386</v>
      </c>
      <c r="D37">
        <v>0.402929856310138</v>
      </c>
      <c r="E37">
        <v>0.80093296907962797</v>
      </c>
      <c r="F37">
        <v>-1.6127498427854301E-2</v>
      </c>
      <c r="G37">
        <v>0.36684562541667998</v>
      </c>
      <c r="H37">
        <v>0.964934192141506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-0.40247983941041299</v>
      </c>
      <c r="D38">
        <v>0.39877314540422498</v>
      </c>
      <c r="E38">
        <v>0.31283305997666699</v>
      </c>
      <c r="F38">
        <v>-0.41320650139322601</v>
      </c>
      <c r="G38">
        <v>0.36455566662897099</v>
      </c>
      <c r="H38">
        <v>0.257024312659966</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0.16062121286176001</v>
      </c>
      <c r="D39">
        <v>0.36332356582549702</v>
      </c>
      <c r="E39">
        <v>0.65842508090947105</v>
      </c>
      <c r="F39">
        <v>3.57118696828585E-3</v>
      </c>
      <c r="G39">
        <v>0.33369805198145602</v>
      </c>
      <c r="H39">
        <v>0.991461320976466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7.6844201716629298E-2</v>
      </c>
      <c r="D40">
        <v>0.33331522798429802</v>
      </c>
      <c r="E40">
        <v>0.81766820109704796</v>
      </c>
      <c r="F40">
        <v>-2.9756431574018499E-2</v>
      </c>
      <c r="G40">
        <v>0.30834489946961802</v>
      </c>
      <c r="H40">
        <v>0.92312051512370796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0.159328214347258</v>
      </c>
      <c r="D41">
        <v>0.34674131167365402</v>
      </c>
      <c r="E41">
        <v>0.64587394775149798</v>
      </c>
      <c r="F41">
        <v>4.5398339830080299E-2</v>
      </c>
      <c r="G41">
        <v>0.31989832017292502</v>
      </c>
      <c r="H41">
        <v>0.88714722071172403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52</v>
      </c>
      <c r="C42">
        <v>-0.105630641933823</v>
      </c>
      <c r="D42">
        <v>0.37994368056975403</v>
      </c>
      <c r="E42">
        <v>0.78099963277411899</v>
      </c>
      <c r="F42">
        <v>-0.19625812742634199</v>
      </c>
      <c r="G42">
        <v>0.34836424615015898</v>
      </c>
      <c r="H42">
        <v>0.57318264433283905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0.10761229009079699</v>
      </c>
      <c r="D43">
        <v>0.319711078595458</v>
      </c>
      <c r="E43">
        <v>0.73642425492790098</v>
      </c>
      <c r="F43">
        <v>7.03488279786205E-3</v>
      </c>
      <c r="G43">
        <v>0.29481966242601998</v>
      </c>
      <c r="H43">
        <v>0.98096296659745297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9.9724446274287198E-2</v>
      </c>
      <c r="D44">
        <v>0.34600892760968099</v>
      </c>
      <c r="E44">
        <v>0.77318331063325896</v>
      </c>
      <c r="F44">
        <v>-4.49192890320002E-3</v>
      </c>
      <c r="G44">
        <v>0.31772281517182399</v>
      </c>
      <c r="H44">
        <v>0.98871997490801899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0.18157582380728901</v>
      </c>
      <c r="D45">
        <v>0.320252160559029</v>
      </c>
      <c r="E45">
        <v>0.57072935285356896</v>
      </c>
      <c r="F45">
        <v>3.5716645343868897E-2</v>
      </c>
      <c r="G45">
        <v>0.29512182799992298</v>
      </c>
      <c r="H45">
        <v>0.90367250544968303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-1.2369510037812601E-2</v>
      </c>
      <c r="D46">
        <v>0.32936613353261501</v>
      </c>
      <c r="E46">
        <v>0.97004208821819204</v>
      </c>
      <c r="F46">
        <v>-0.102606979104191</v>
      </c>
      <c r="G46">
        <v>0.304549507572624</v>
      </c>
      <c r="H46">
        <v>0.73618176512357703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0.17869045609664799</v>
      </c>
      <c r="D47">
        <v>0.38026875161998303</v>
      </c>
      <c r="E47">
        <v>0.63842238766116299</v>
      </c>
      <c r="F47">
        <v>4.3382439348706604E-3</v>
      </c>
      <c r="G47">
        <v>0.34981773711500203</v>
      </c>
      <c r="H47">
        <v>0.99010533553270597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58</v>
      </c>
      <c r="C48">
        <v>-6.6554692570465507E-2</v>
      </c>
      <c r="D48">
        <v>0.31745072661962098</v>
      </c>
      <c r="E48">
        <v>0.83393803035862102</v>
      </c>
      <c r="F48">
        <v>-0.19429544422124201</v>
      </c>
      <c r="G48">
        <v>0.29257064880116002</v>
      </c>
      <c r="H48">
        <v>0.50662789311007494</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0.796047520949003</v>
      </c>
      <c r="D49">
        <v>0.47872674058280901</v>
      </c>
      <c r="E49">
        <v>9.6343820060189697E-2</v>
      </c>
      <c r="F49">
        <v>0.60821031666401704</v>
      </c>
      <c r="G49">
        <v>0.416203891518379</v>
      </c>
      <c r="H49">
        <v>0.14392550448303701</v>
      </c>
      <c r="I49" t="s">
        <v>170</v>
      </c>
      <c r="J49" t="s">
        <v>170</v>
      </c>
      <c r="K49" t="s">
        <v>170</v>
      </c>
      <c r="L49" t="s">
        <v>170</v>
      </c>
      <c r="M49" t="s">
        <v>170</v>
      </c>
      <c r="N49" t="s">
        <v>170</v>
      </c>
      <c r="P49" t="str">
        <f t="shared" si="4"/>
        <v>^</v>
      </c>
      <c r="Q49" t="str">
        <f t="shared" si="5"/>
        <v/>
      </c>
      <c r="R49" t="str">
        <f t="shared" si="6"/>
        <v/>
      </c>
      <c r="S49" t="str">
        <f t="shared" si="7"/>
        <v/>
      </c>
    </row>
    <row r="50" spans="1:19" x14ac:dyDescent="0.25">
      <c r="A50">
        <v>49</v>
      </c>
      <c r="B50" t="s">
        <v>49</v>
      </c>
      <c r="C50">
        <v>-0.20271330351923</v>
      </c>
      <c r="D50">
        <v>0.43959502397526901</v>
      </c>
      <c r="E50">
        <v>0.64470068808105596</v>
      </c>
      <c r="F50">
        <v>-0.21559608667622901</v>
      </c>
      <c r="G50">
        <v>0.41105011549305198</v>
      </c>
      <c r="H50">
        <v>0.599930310458484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1.2875752945315001E-2</v>
      </c>
      <c r="D51">
        <v>0.38829266066571999</v>
      </c>
      <c r="E51">
        <v>0.97354706100981403</v>
      </c>
      <c r="F51">
        <v>-0.121971198250485</v>
      </c>
      <c r="G51">
        <v>0.35792725442931</v>
      </c>
      <c r="H51">
        <v>0.73327604723494999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-0.291767858661168</v>
      </c>
      <c r="D52">
        <v>0.61595445348318301</v>
      </c>
      <c r="E52">
        <v>0.63572516123904399</v>
      </c>
      <c r="F52">
        <v>-0.27443874075338598</v>
      </c>
      <c r="G52">
        <v>0.57856239704288703</v>
      </c>
      <c r="H52">
        <v>0.63525321603415597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0.73055207307534398</v>
      </c>
      <c r="D53">
        <v>0.54328814857070695</v>
      </c>
      <c r="E53">
        <v>0.17872659473797201</v>
      </c>
      <c r="F53">
        <v>0.40626588205877501</v>
      </c>
      <c r="G53">
        <v>0.4895296849004</v>
      </c>
      <c r="H53">
        <v>0.40658932258964298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-0.51777145519689505</v>
      </c>
      <c r="D54">
        <v>0.53763034672730803</v>
      </c>
      <c r="E54">
        <v>0.33551631850389202</v>
      </c>
      <c r="F54">
        <v>-0.54908842955394699</v>
      </c>
      <c r="G54">
        <v>0.50198418073499596</v>
      </c>
      <c r="H54">
        <v>0.27402685853808301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-0.31613273287252802</v>
      </c>
      <c r="D55">
        <v>0.49581622283668098</v>
      </c>
      <c r="E55">
        <v>0.52373368963627498</v>
      </c>
      <c r="F55">
        <v>-0.28740192170659401</v>
      </c>
      <c r="G55">
        <v>0.458657393685445</v>
      </c>
      <c r="H55">
        <v>0.53091117743565097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-0.17733632792833401</v>
      </c>
      <c r="D56">
        <v>0.49307590062999201</v>
      </c>
      <c r="E56">
        <v>0.71910649046807595</v>
      </c>
      <c r="F56">
        <v>-0.15887864975504201</v>
      </c>
      <c r="G56">
        <v>0.45711699942524697</v>
      </c>
      <c r="H56">
        <v>0.72816561384106604</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68</v>
      </c>
      <c r="C57">
        <v>-0.25304588277457701</v>
      </c>
      <c r="D57">
        <v>0.53519524728351897</v>
      </c>
      <c r="E57">
        <v>0.63634844851040395</v>
      </c>
      <c r="F57">
        <v>-0.24191638521344899</v>
      </c>
      <c r="G57">
        <v>0.49683413424356598</v>
      </c>
      <c r="H57">
        <v>0.626318008300905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-0.37990231925738499</v>
      </c>
      <c r="D58">
        <v>0.51344228679521298</v>
      </c>
      <c r="E58">
        <v>0.45935314444993502</v>
      </c>
      <c r="F58">
        <v>-0.30571775891814301</v>
      </c>
      <c r="G58">
        <v>0.47557314765447301</v>
      </c>
      <c r="H58">
        <v>0.52032749303020098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-0.158459151575774</v>
      </c>
      <c r="D59">
        <v>0.49509568940413201</v>
      </c>
      <c r="E59">
        <v>0.74892464603845799</v>
      </c>
      <c r="F59">
        <v>-0.120401884319203</v>
      </c>
      <c r="G59">
        <v>0.45874162438820698</v>
      </c>
      <c r="H59">
        <v>0.79296588308078497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80</v>
      </c>
      <c r="C60">
        <v>-0.14235124515393799</v>
      </c>
      <c r="D60">
        <v>0.51802380615628096</v>
      </c>
      <c r="E60">
        <v>0.78347241471784201</v>
      </c>
      <c r="F60">
        <v>-5.9776830733648902E-2</v>
      </c>
      <c r="G60">
        <v>0.47992329624942898</v>
      </c>
      <c r="H60">
        <v>0.90087588112362704</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-3.7119331812106103E-2</v>
      </c>
      <c r="D61">
        <v>0.51386815171470202</v>
      </c>
      <c r="E61">
        <v>0.942414789928261</v>
      </c>
      <c r="F61">
        <v>-5.5805263166454198E-2</v>
      </c>
      <c r="G61">
        <v>0.47616610982351298</v>
      </c>
      <c r="H61">
        <v>0.90670390492723896</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-9.3092343610688896E-2</v>
      </c>
      <c r="D62">
        <v>0.49216576037788701</v>
      </c>
      <c r="E62">
        <v>0.84997654419955404</v>
      </c>
      <c r="F62">
        <v>-1.78923526546197E-3</v>
      </c>
      <c r="G62">
        <v>0.456584449463659</v>
      </c>
      <c r="H62">
        <v>0.99687330669757501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-0.20285757138615901</v>
      </c>
      <c r="D63">
        <v>0.50566617470931297</v>
      </c>
      <c r="E63">
        <v>0.68829573506347796</v>
      </c>
      <c r="F63">
        <v>-0.201272406427251</v>
      </c>
      <c r="G63">
        <v>0.46928224949213598</v>
      </c>
      <c r="H63">
        <v>0.66800026556179004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-0.37172577497799397</v>
      </c>
      <c r="D64">
        <v>0.50638065959777701</v>
      </c>
      <c r="E64">
        <v>0.46289774312528698</v>
      </c>
      <c r="F64">
        <v>-0.321379962346587</v>
      </c>
      <c r="G64">
        <v>0.469033183612038</v>
      </c>
      <c r="H64">
        <v>0.493219842643141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-0.288630521987018</v>
      </c>
      <c r="D65">
        <v>0.51174215042884297</v>
      </c>
      <c r="E65">
        <v>0.57274356071258603</v>
      </c>
      <c r="F65">
        <v>-0.265325565570601</v>
      </c>
      <c r="G65">
        <v>0.47508241651615102</v>
      </c>
      <c r="H65">
        <v>0.57651444842348298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-0.22854027173983699</v>
      </c>
      <c r="D66">
        <v>0.52195108062923901</v>
      </c>
      <c r="E66">
        <v>0.66148947956279103</v>
      </c>
      <c r="F66">
        <v>-0.25826581157179701</v>
      </c>
      <c r="G66">
        <v>0.48326529717073302</v>
      </c>
      <c r="H66">
        <v>0.59305217069948202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-8.6048255866267104E-2</v>
      </c>
      <c r="D67">
        <v>0.50402202588491196</v>
      </c>
      <c r="E67">
        <v>0.86444141540799102</v>
      </c>
      <c r="F67">
        <v>-4.9023933265107601E-2</v>
      </c>
      <c r="G67">
        <v>0.46779769451362002</v>
      </c>
      <c r="H67">
        <v>0.91653665604593904</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-3.2891706117537702E-2</v>
      </c>
      <c r="D68">
        <v>0.53657540632658396</v>
      </c>
      <c r="E68">
        <v>0.95112083445301498</v>
      </c>
      <c r="F68">
        <v>2.53874449940357E-2</v>
      </c>
      <c r="G68">
        <v>0.49570133970134</v>
      </c>
      <c r="H68">
        <v>0.95915403709289904</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-5.6332378110249597E-2</v>
      </c>
      <c r="D69">
        <v>0.68305814428130196</v>
      </c>
      <c r="E69">
        <v>0.93427230658566995</v>
      </c>
      <c r="F69">
        <v>0.120990821464992</v>
      </c>
      <c r="G69">
        <v>0.61673021641587999</v>
      </c>
      <c r="H69">
        <v>0.84446840894736097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0.23314384487790499</v>
      </c>
      <c r="D70">
        <v>0.81874247448695903</v>
      </c>
      <c r="E70">
        <v>0.77582920046169401</v>
      </c>
      <c r="F70">
        <v>0.14823634375717101</v>
      </c>
      <c r="G70">
        <v>0.74137325326220105</v>
      </c>
      <c r="H70">
        <v>0.84152099182949502</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-1.19459589748739</v>
      </c>
      <c r="D71">
        <v>0.62974341173032899</v>
      </c>
      <c r="E71">
        <v>5.7833671280078103E-2</v>
      </c>
      <c r="F71">
        <v>-0.99474530750669399</v>
      </c>
      <c r="G71">
        <v>0.57672846481247997</v>
      </c>
      <c r="H71">
        <v>8.4562255360922794E-2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F38" zoomScaleNormal="100" workbookViewId="0">
      <selection activeCell="N60" sqref="N60"/>
    </sheetView>
  </sheetViews>
  <sheetFormatPr defaultRowHeight="15" x14ac:dyDescent="0.25"/>
  <cols>
    <col min="1" max="1" width="14.140625" style="11" bestFit="1" customWidth="1"/>
    <col min="2" max="2" width="43" style="85"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8" t="s">
        <v>605</v>
      </c>
      <c r="B1" s="98"/>
      <c r="C1" s="98"/>
      <c r="D1" s="98"/>
      <c r="E1" s="98"/>
      <c r="F1" s="98"/>
      <c r="G1" s="98"/>
      <c r="H1" s="98"/>
      <c r="I1" s="98"/>
      <c r="J1" s="98"/>
      <c r="K1" s="98"/>
      <c r="L1" s="98"/>
    </row>
    <row r="2" spans="1:19" ht="18.75" x14ac:dyDescent="0.3">
      <c r="A2" s="99" t="s">
        <v>606</v>
      </c>
      <c r="B2" s="99"/>
      <c r="C2" s="99"/>
      <c r="D2" s="99"/>
      <c r="E2" s="99"/>
      <c r="F2" s="99"/>
      <c r="G2" s="99"/>
      <c r="H2" s="99"/>
      <c r="I2" s="99"/>
      <c r="J2" s="99"/>
      <c r="K2" s="99"/>
      <c r="L2" s="99"/>
    </row>
    <row r="3" spans="1:19" x14ac:dyDescent="0.25">
      <c r="C3" s="100" t="s">
        <v>604</v>
      </c>
      <c r="D3" s="101"/>
      <c r="E3" s="100" t="s">
        <v>123</v>
      </c>
      <c r="F3" s="101"/>
      <c r="G3" s="100" t="s">
        <v>603</v>
      </c>
      <c r="H3" s="101"/>
      <c r="I3" s="100" t="s">
        <v>0</v>
      </c>
      <c r="J3" s="101"/>
      <c r="K3" s="100" t="s">
        <v>2</v>
      </c>
      <c r="L3" s="101"/>
    </row>
    <row r="4" spans="1:19" x14ac:dyDescent="0.25">
      <c r="A4" s="77" t="s">
        <v>17</v>
      </c>
      <c r="B4" s="86" t="s">
        <v>602</v>
      </c>
      <c r="C4" s="78" t="s">
        <v>601</v>
      </c>
      <c r="D4" s="79" t="s">
        <v>600</v>
      </c>
      <c r="E4" s="78" t="s">
        <v>601</v>
      </c>
      <c r="F4" s="79" t="s">
        <v>600</v>
      </c>
      <c r="G4" s="78" t="s">
        <v>601</v>
      </c>
      <c r="H4" s="79" t="s">
        <v>600</v>
      </c>
      <c r="I4" s="78" t="s">
        <v>601</v>
      </c>
      <c r="J4" s="79" t="s">
        <v>600</v>
      </c>
      <c r="K4" s="78" t="s">
        <v>601</v>
      </c>
      <c r="L4" s="79" t="s">
        <v>600</v>
      </c>
      <c r="M4" s="11" t="s">
        <v>19</v>
      </c>
    </row>
    <row r="5" spans="1:19" x14ac:dyDescent="0.25">
      <c r="A5" s="80" t="s">
        <v>599</v>
      </c>
      <c r="B5" s="87" t="s">
        <v>598</v>
      </c>
      <c r="C5" s="81" t="str">
        <f>FIXED(VLOOKUP($M5,'Full Sample by BMI Level'!$A:$AH,3,0),3)</f>
        <v>14.459</v>
      </c>
      <c r="D5" s="82" t="str">
        <f>FIXED(VLOOKUP($M5,'Full Sample by BMI Level'!$A:$AH,4,0),3)</f>
        <v>21.568</v>
      </c>
      <c r="E5" s="81" t="str">
        <f>FIXED(VLOOKUP($M5,'Full Sample by BMI Level'!$A:$AH,31,0),3)</f>
        <v>13.063</v>
      </c>
      <c r="F5" s="82" t="str">
        <f>FIXED(VLOOKUP($M5,'Full Sample by BMI Level'!$A:$AH,32,0),3)</f>
        <v>19.590</v>
      </c>
      <c r="G5" s="81" t="str">
        <f>FIXED(VLOOKUP($M5,'Full Sample by BMI Level'!$A:$AH,10,0),3)</f>
        <v>13.080</v>
      </c>
      <c r="H5" s="82" t="str">
        <f>FIXED(VLOOKUP($M5,'Full Sample by BMI Level'!$A:$AH,11,0),3)</f>
        <v>20.126</v>
      </c>
      <c r="I5" s="81" t="str">
        <f>FIXED(VLOOKUP($M5,'Full Sample by BMI Level'!$A:$AH,17,0),3)</f>
        <v>14.911</v>
      </c>
      <c r="J5" s="82" t="str">
        <f>FIXED(VLOOKUP($M5,'Full Sample by BMI Level'!$A:$AH,18,0),3)</f>
        <v>21.411</v>
      </c>
      <c r="K5" s="81" t="str">
        <f>FIXED(VLOOKUP($M5,'Full Sample by BMI Level'!$A:$AH,24,0),3)</f>
        <v>16.524</v>
      </c>
      <c r="L5" s="82" t="str">
        <f>FIXED(VLOOKUP($M5,'Full Sample by BMI Level'!$A:$AH,25,0),3)</f>
        <v>24.044</v>
      </c>
      <c r="M5" s="11" t="s">
        <v>521</v>
      </c>
    </row>
    <row r="6" spans="1:19" x14ac:dyDescent="0.25">
      <c r="A6" s="80" t="s">
        <v>520</v>
      </c>
      <c r="B6" s="87" t="s">
        <v>597</v>
      </c>
      <c r="C6" s="81" t="str">
        <f>FIXED(VLOOKUP($M6,'Full Sample by BMI Level'!$A:$AH,3,0),3)</f>
        <v>26.987</v>
      </c>
      <c r="D6" s="82" t="str">
        <f>FIXED(VLOOKUP($M6,'Full Sample by BMI Level'!$A:$AH,4,0),3)</f>
        <v>7.006</v>
      </c>
      <c r="E6" s="81" t="str">
        <f>FIXED(VLOOKUP($M6,'Full Sample by BMI Level'!$A:$AH,31,0),3)</f>
        <v>17.509</v>
      </c>
      <c r="F6" s="82" t="str">
        <f>FIXED(VLOOKUP($M6,'Full Sample by BMI Level'!$A:$AH,32,0),3)</f>
        <v>1.107</v>
      </c>
      <c r="G6" s="81" t="str">
        <f>FIXED(VLOOKUP($M6,'Full Sample by BMI Level'!$A:$AH,10,0),3)</f>
        <v>22.115</v>
      </c>
      <c r="H6" s="82" t="str">
        <f>FIXED(VLOOKUP($M6,'Full Sample by BMI Level'!$A:$AH,11,0),3)</f>
        <v>1.701</v>
      </c>
      <c r="I6" s="81" t="str">
        <f>FIXED(VLOOKUP($M6,'Full Sample by BMI Level'!$A:$AH,17,0),3)</f>
        <v>27.221</v>
      </c>
      <c r="J6" s="82" t="str">
        <f>FIXED(VLOOKUP($M6,'Full Sample by BMI Level'!$A:$AH,18,0),3)</f>
        <v>1.464</v>
      </c>
      <c r="K6" s="81" t="str">
        <f>FIXED(VLOOKUP($M6,'Full Sample by BMI Level'!$A:$AH,24,0),3)</f>
        <v>36.213</v>
      </c>
      <c r="L6" s="82" t="str">
        <f>FIXED(VLOOKUP($M6,'Full Sample by BMI Level'!$A:$AH,25,0),3)</f>
        <v>7.056</v>
      </c>
      <c r="M6" s="11" t="s">
        <v>520</v>
      </c>
      <c r="P6" s="11" t="s">
        <v>123</v>
      </c>
      <c r="Q6" s="11" t="s">
        <v>603</v>
      </c>
      <c r="R6" s="11" t="s">
        <v>0</v>
      </c>
      <c r="S6" s="11" t="s">
        <v>2</v>
      </c>
    </row>
    <row r="7" spans="1:19" x14ac:dyDescent="0.25">
      <c r="A7" s="80" t="s">
        <v>596</v>
      </c>
      <c r="B7" s="88" t="s">
        <v>595</v>
      </c>
      <c r="C7" s="81" t="str">
        <f>FIXED(VLOOKUP($M7,'Full Sample by BMI Level'!$A:$AH,3,0),3)</f>
        <v>0.025</v>
      </c>
      <c r="D7" s="82" t="str">
        <f>FIXED(VLOOKUP($M7,'Full Sample by BMI Level'!$A:$AH,4,0),3)</f>
        <v>0.157</v>
      </c>
      <c r="E7" s="81"/>
      <c r="F7" s="82"/>
      <c r="G7" s="81"/>
      <c r="H7" s="82"/>
      <c r="I7" s="81"/>
      <c r="J7" s="82"/>
      <c r="K7" s="81"/>
      <c r="L7" s="82"/>
      <c r="M7" s="11" t="s">
        <v>120</v>
      </c>
      <c r="O7" s="11" t="s">
        <v>123</v>
      </c>
    </row>
    <row r="8" spans="1:19" x14ac:dyDescent="0.25">
      <c r="A8" s="80" t="s">
        <v>594</v>
      </c>
      <c r="B8" s="87" t="s">
        <v>593</v>
      </c>
      <c r="C8" s="81" t="str">
        <f>FIXED(VLOOKUP($M8,'Full Sample by BMI Level'!$A:$AH,3,0),3)</f>
        <v>0.446</v>
      </c>
      <c r="D8" s="82" t="str">
        <f>FIXED(VLOOKUP($M8,'Full Sample by BMI Level'!$A:$AH,4,0),3)</f>
        <v>0.497</v>
      </c>
      <c r="E8" s="81"/>
      <c r="F8" s="82"/>
      <c r="G8" s="81"/>
      <c r="H8" s="82"/>
      <c r="I8" s="81"/>
      <c r="J8" s="82"/>
      <c r="K8" s="81"/>
      <c r="L8" s="82"/>
      <c r="M8" s="11" t="s">
        <v>518</v>
      </c>
      <c r="O8" s="11" t="s">
        <v>603</v>
      </c>
      <c r="P8" s="11">
        <f>((E5-G5)/(SQRT(((F5^2)/E55)+((H5^2)/G55))))</f>
        <v>-2.1225983032034199E-2</v>
      </c>
    </row>
    <row r="9" spans="1:19" x14ac:dyDescent="0.25">
      <c r="A9" s="80" t="s">
        <v>592</v>
      </c>
      <c r="B9" s="87" t="s">
        <v>591</v>
      </c>
      <c r="C9" s="81" t="str">
        <f>FIXED(VLOOKUP($M9,'Full Sample by BMI Level'!$A:$AH,3,0),3)</f>
        <v>0.275</v>
      </c>
      <c r="D9" s="82" t="str">
        <f>FIXED(VLOOKUP($M9,'Full Sample by BMI Level'!$A:$AH,4,0),3)</f>
        <v>0.446</v>
      </c>
      <c r="E9" s="81"/>
      <c r="F9" s="82"/>
      <c r="G9" s="81"/>
      <c r="H9" s="82"/>
      <c r="I9" s="81"/>
      <c r="J9" s="82"/>
      <c r="K9" s="81"/>
      <c r="L9" s="82"/>
      <c r="M9" s="11" t="s">
        <v>10</v>
      </c>
      <c r="O9" s="11" t="s">
        <v>0</v>
      </c>
      <c r="P9" s="11">
        <f>(E5-I5)/(SQRT(((F5^2)/E55)+((J5^2)/I55)))</f>
        <v>-2.2548587355521619</v>
      </c>
      <c r="Q9" s="11">
        <f>((G5-I5)/(SQRT(((H5^2)/G55)+((J5^2)/I55))))</f>
        <v>-5.7188433953773981</v>
      </c>
    </row>
    <row r="10" spans="1:19" x14ac:dyDescent="0.25">
      <c r="A10" s="80" t="s">
        <v>590</v>
      </c>
      <c r="B10" s="87" t="s">
        <v>589</v>
      </c>
      <c r="C10" s="81" t="str">
        <f>FIXED(VLOOKUP($M10,'Full Sample by BMI Level'!$A:$AH,3,0),3)</f>
        <v>0.254</v>
      </c>
      <c r="D10" s="82" t="str">
        <f>FIXED(VLOOKUP($M10,'Full Sample by BMI Level'!$A:$AH,4,0),3)</f>
        <v>0.436</v>
      </c>
      <c r="E10" s="81"/>
      <c r="F10" s="82"/>
      <c r="G10" s="81"/>
      <c r="H10" s="82"/>
      <c r="I10" s="81"/>
      <c r="J10" s="82"/>
      <c r="K10" s="81"/>
      <c r="L10" s="82"/>
      <c r="M10" s="11" t="s">
        <v>12</v>
      </c>
      <c r="O10" s="11" t="s">
        <v>2</v>
      </c>
      <c r="P10" s="11">
        <f>(E5-K5)/(SQRT(((F5^2)/E55)+((L5^2)/K55)))</f>
        <v>-4.1494949509986654</v>
      </c>
      <c r="Q10" s="11">
        <f>(G5-K5)/(SQRT(((H5^2)/G55)+((L5^2)/K55)))</f>
        <v>-9.6828201609722822</v>
      </c>
      <c r="R10" s="11">
        <f>((I5-K5)/(SQRT(((J5^2)/I55)+((L5^2)/K55))))</f>
        <v>-4.0741600012343193</v>
      </c>
    </row>
    <row r="11" spans="1:19" x14ac:dyDescent="0.25">
      <c r="A11" s="80" t="s">
        <v>503</v>
      </c>
      <c r="B11" s="88" t="s">
        <v>588</v>
      </c>
      <c r="C11" s="81" t="str">
        <f>FIXED(VLOOKUP($M11,'Full Sample by BMI Level'!$A:$AH,3,0),3)</f>
        <v>0.420</v>
      </c>
      <c r="D11" s="82" t="str">
        <f>FIXED(VLOOKUP($M11,'Full Sample by BMI Level'!$A:$AH,4,0),3)</f>
        <v>0.494</v>
      </c>
      <c r="E11" s="81" t="str">
        <f>FIXED(VLOOKUP($M11,'Full Sample by BMI Level'!$A:$AH,31,0),3)</f>
        <v>0.093</v>
      </c>
      <c r="F11" s="82" t="str">
        <f>FIXED(VLOOKUP($M11,'Full Sample by BMI Level'!$A:$AH,32,0),3)</f>
        <v>0.291</v>
      </c>
      <c r="G11" s="81" t="str">
        <f>FIXED(VLOOKUP($M11,'Full Sample by BMI Level'!$A:$AH,10,0),3)</f>
        <v>0.218</v>
      </c>
      <c r="H11" s="82" t="str">
        <f>FIXED(VLOOKUP($M11,'Full Sample by BMI Level'!$A:$AH,11,0),3)</f>
        <v>0.413</v>
      </c>
      <c r="I11" s="81" t="str">
        <f>FIXED(VLOOKUP($M11,'Full Sample by BMI Level'!$A:$AH,17,0),3)</f>
        <v>0.479</v>
      </c>
      <c r="J11" s="82" t="str">
        <f>FIXED(VLOOKUP($M11,'Full Sample by BMI Level'!$A:$AH,18,0),3)</f>
        <v>0.500</v>
      </c>
      <c r="K11" s="81" t="str">
        <f>FIXED(VLOOKUP($M11,'Full Sample by BMI Level'!$A:$AH,24,0),3)</f>
        <v>0.742</v>
      </c>
      <c r="L11" s="82" t="str">
        <f>FIXED(VLOOKUP($M11,'Full Sample by BMI Level'!$A:$AH,25,0),3)</f>
        <v>0.438</v>
      </c>
      <c r="M11" s="11" t="s">
        <v>503</v>
      </c>
    </row>
    <row r="12" spans="1:19" x14ac:dyDescent="0.25">
      <c r="A12" s="80" t="s">
        <v>504</v>
      </c>
      <c r="B12" s="88" t="s">
        <v>587</v>
      </c>
      <c r="C12" s="81" t="str">
        <f>FIXED(VLOOKUP($M12,'Full Sample by BMI Level'!$A:$AH,3,0),3)</f>
        <v>0.170</v>
      </c>
      <c r="D12" s="82" t="str">
        <f>FIXED(VLOOKUP($M12,'Full Sample by BMI Level'!$A:$AH,4,0),3)</f>
        <v>0.375</v>
      </c>
      <c r="E12" s="81" t="str">
        <f>FIXED(VLOOKUP($M12,'Full Sample by BMI Level'!$A:$AH,31,0),3)</f>
        <v>0.479</v>
      </c>
      <c r="F12" s="82" t="str">
        <f>FIXED(VLOOKUP($M12,'Full Sample by BMI Level'!$A:$AH,32,0),3)</f>
        <v>0.500</v>
      </c>
      <c r="G12" s="81" t="str">
        <f>FIXED(VLOOKUP($M12,'Full Sample by BMI Level'!$A:$AH,10,0),3)</f>
        <v>0.288</v>
      </c>
      <c r="H12" s="82" t="str">
        <f>FIXED(VLOOKUP($M12,'Full Sample by BMI Level'!$A:$AH,11,0),3)</f>
        <v>0.453</v>
      </c>
      <c r="I12" s="81" t="str">
        <f>FIXED(VLOOKUP($M12,'Full Sample by BMI Level'!$A:$AH,17,0),3)</f>
        <v>0.095</v>
      </c>
      <c r="J12" s="82" t="str">
        <f>FIXED(VLOOKUP($M12,'Full Sample by BMI Level'!$A:$AH,18,0),3)</f>
        <v>0.293</v>
      </c>
      <c r="K12" s="81" t="str">
        <f>FIXED(VLOOKUP($M12,'Full Sample by BMI Level'!$A:$AH,24,0),3)</f>
        <v>0.012</v>
      </c>
      <c r="L12" s="82" t="str">
        <f>FIXED(VLOOKUP($M12,'Full Sample by BMI Level'!$A:$AH,25,0),3)</f>
        <v>0.109</v>
      </c>
      <c r="M12" s="11" t="s">
        <v>504</v>
      </c>
    </row>
    <row r="13" spans="1:19" x14ac:dyDescent="0.25">
      <c r="A13" s="80" t="s">
        <v>505</v>
      </c>
      <c r="B13" s="88" t="s">
        <v>586</v>
      </c>
      <c r="C13" s="81" t="str">
        <f>FIXED(VLOOKUP($M13,'Full Sample by BMI Level'!$A:$AH,3,0),3)</f>
        <v>0.216</v>
      </c>
      <c r="D13" s="82" t="str">
        <f>FIXED(VLOOKUP($M13,'Full Sample by BMI Level'!$A:$AH,4,0),3)</f>
        <v>0.412</v>
      </c>
      <c r="E13" s="81" t="str">
        <f>FIXED(VLOOKUP($M13,'Full Sample by BMI Level'!$A:$AH,31,0),3)</f>
        <v>0.155</v>
      </c>
      <c r="F13" s="82" t="str">
        <f>FIXED(VLOOKUP($M13,'Full Sample by BMI Level'!$A:$AH,32,0),3)</f>
        <v>0.362</v>
      </c>
      <c r="G13" s="81" t="str">
        <f>FIXED(VLOOKUP($M13,'Full Sample by BMI Level'!$A:$AH,10,0),3)</f>
        <v>0.275</v>
      </c>
      <c r="H13" s="82" t="str">
        <f>FIXED(VLOOKUP($M13,'Full Sample by BMI Level'!$A:$AH,11,0),3)</f>
        <v>0.447</v>
      </c>
      <c r="I13" s="81" t="str">
        <f>FIXED(VLOOKUP($M13,'Full Sample by BMI Level'!$A:$AH,17,0),3)</f>
        <v>0.233</v>
      </c>
      <c r="J13" s="82" t="str">
        <f>FIXED(VLOOKUP($M13,'Full Sample by BMI Level'!$A:$AH,18,0),3)</f>
        <v>0.422</v>
      </c>
      <c r="K13" s="81" t="str">
        <f>FIXED(VLOOKUP($M13,'Full Sample by BMI Level'!$A:$AH,24,0),3)</f>
        <v>0.101</v>
      </c>
      <c r="L13" s="82" t="str">
        <f>FIXED(VLOOKUP($M13,'Full Sample by BMI Level'!$A:$AH,25,0),3)</f>
        <v>0.302</v>
      </c>
      <c r="M13" s="11" t="s">
        <v>505</v>
      </c>
    </row>
    <row r="14" spans="1:19" x14ac:dyDescent="0.25">
      <c r="A14" s="80" t="s">
        <v>511</v>
      </c>
      <c r="B14" s="88" t="s">
        <v>585</v>
      </c>
      <c r="C14" s="81" t="str">
        <f>FIXED(VLOOKUP($M14,'Full Sample by BMI Level'!$A:$AH,3,0),3)</f>
        <v>0.194</v>
      </c>
      <c r="D14" s="82" t="str">
        <f>FIXED(VLOOKUP($M14,'Full Sample by BMI Level'!$A:$AH,4,0),3)</f>
        <v>0.396</v>
      </c>
      <c r="E14" s="81" t="str">
        <f>FIXED(VLOOKUP($M14,'Full Sample by BMI Level'!$A:$AH,31,0),3)</f>
        <v>0.273</v>
      </c>
      <c r="F14" s="82" t="str">
        <f>FIXED(VLOOKUP($M14,'Full Sample by BMI Level'!$A:$AH,32,0),3)</f>
        <v>0.446</v>
      </c>
      <c r="G14" s="81" t="str">
        <f>FIXED(VLOOKUP($M14,'Full Sample by BMI Level'!$A:$AH,10,0),3)</f>
        <v>0.219</v>
      </c>
      <c r="H14" s="82" t="str">
        <f>FIXED(VLOOKUP($M14,'Full Sample by BMI Level'!$A:$AH,11,0),3)</f>
        <v>0.414</v>
      </c>
      <c r="I14" s="81" t="str">
        <f>FIXED(VLOOKUP($M14,'Full Sample by BMI Level'!$A:$AH,17,0),3)</f>
        <v>0.193</v>
      </c>
      <c r="J14" s="82" t="str">
        <f>FIXED(VLOOKUP($M14,'Full Sample by BMI Level'!$A:$AH,18,0),3)</f>
        <v>0.395</v>
      </c>
      <c r="K14" s="81" t="str">
        <f>FIXED(VLOOKUP($M14,'Full Sample by BMI Level'!$A:$AH,24,0),3)</f>
        <v>0.145</v>
      </c>
      <c r="L14" s="82" t="str">
        <f>FIXED(VLOOKUP($M14,'Full Sample by BMI Level'!$A:$AH,25,0),3)</f>
        <v>0.352</v>
      </c>
      <c r="M14" s="11" t="s">
        <v>511</v>
      </c>
    </row>
    <row r="15" spans="1:19" x14ac:dyDescent="0.25">
      <c r="A15" s="80" t="s">
        <v>31</v>
      </c>
      <c r="B15" s="87" t="s">
        <v>584</v>
      </c>
      <c r="C15" s="81" t="str">
        <f>FIXED(VLOOKUP($M15,'Full Sample by BMI Level'!$A:$AH,3,0),3)</f>
        <v>24.121</v>
      </c>
      <c r="D15" s="82" t="str">
        <f>FIXED(VLOOKUP($M15,'Full Sample by BMI Level'!$A:$AH,4,0),3)</f>
        <v>5.245</v>
      </c>
      <c r="E15" s="81" t="str">
        <f>FIXED(VLOOKUP($M15,'Full Sample by BMI Level'!$A:$AH,31,0),3)</f>
        <v>21.905</v>
      </c>
      <c r="F15" s="82" t="str">
        <f>FIXED(VLOOKUP($M15,'Full Sample by BMI Level'!$A:$AH,32,0),3)</f>
        <v>4.740</v>
      </c>
      <c r="G15" s="81" t="str">
        <f>FIXED(VLOOKUP($M15,'Full Sample by BMI Level'!$A:$AH,10,0),3)</f>
        <v>22.867</v>
      </c>
      <c r="H15" s="82" t="str">
        <f>FIXED(VLOOKUP($M15,'Full Sample by BMI Level'!$A:$AH,11,0),3)</f>
        <v>4.807</v>
      </c>
      <c r="I15" s="81" t="str">
        <f>FIXED(VLOOKUP($M15,'Full Sample by BMI Level'!$A:$AH,17,0),3)</f>
        <v>24.772</v>
      </c>
      <c r="J15" s="82" t="str">
        <f>FIXED(VLOOKUP($M15,'Full Sample by BMI Level'!$A:$AH,18,0),3)</f>
        <v>5.258</v>
      </c>
      <c r="K15" s="81" t="str">
        <f>FIXED(VLOOKUP($M15,'Full Sample by BMI Level'!$A:$AH,24,0),3)</f>
        <v>25.835</v>
      </c>
      <c r="L15" s="82" t="str">
        <f>FIXED(VLOOKUP($M15,'Full Sample by BMI Level'!$A:$AH,25,0),3)</f>
        <v>5.382</v>
      </c>
      <c r="M15" s="11" t="s">
        <v>31</v>
      </c>
    </row>
    <row r="16" spans="1:19" x14ac:dyDescent="0.25">
      <c r="A16" s="80" t="s">
        <v>173</v>
      </c>
      <c r="B16" s="88" t="s">
        <v>583</v>
      </c>
      <c r="C16" s="81" t="str">
        <f>FIXED(VLOOKUP($M16,'Full Sample by BMI Level'!$A:$AH,3,0),3)</f>
        <v>0.612</v>
      </c>
      <c r="D16" s="82" t="str">
        <f>FIXED(VLOOKUP($M16,'Full Sample by BMI Level'!$A:$AH,4,0),3)</f>
        <v>0.487</v>
      </c>
      <c r="E16" s="81" t="str">
        <f>FIXED(VLOOKUP($M16,'Full Sample by BMI Level'!$A:$AH,31,0),3)</f>
        <v>0.404</v>
      </c>
      <c r="F16" s="82" t="str">
        <f>FIXED(VLOOKUP($M16,'Full Sample by BMI Level'!$A:$AH,32,0),3)</f>
        <v>0.491</v>
      </c>
      <c r="G16" s="81" t="str">
        <f>FIXED(VLOOKUP($M16,'Full Sample by BMI Level'!$A:$AH,10,0),3)</f>
        <v>0.512</v>
      </c>
      <c r="H16" s="82" t="str">
        <f>FIXED(VLOOKUP($M16,'Full Sample by BMI Level'!$A:$AH,11,0),3)</f>
        <v>0.500</v>
      </c>
      <c r="I16" s="81" t="str">
        <f>FIXED(VLOOKUP($M16,'Full Sample by BMI Level'!$A:$AH,17,0),3)</f>
        <v>0.674</v>
      </c>
      <c r="J16" s="82" t="str">
        <f>FIXED(VLOOKUP($M16,'Full Sample by BMI Level'!$A:$AH,18,0),3)</f>
        <v>0.469</v>
      </c>
      <c r="K16" s="81" t="str">
        <f>FIXED(VLOOKUP($M16,'Full Sample by BMI Level'!$A:$AH,24,0),3)</f>
        <v>0.742</v>
      </c>
      <c r="L16" s="82" t="str">
        <f>FIXED(VLOOKUP($M16,'Full Sample by BMI Level'!$A:$AH,25,0),3)</f>
        <v>0.438</v>
      </c>
      <c r="M16" s="11" t="s">
        <v>173</v>
      </c>
    </row>
    <row r="17" spans="1:13" x14ac:dyDescent="0.25">
      <c r="A17" s="80" t="s">
        <v>89</v>
      </c>
      <c r="B17" s="87" t="s">
        <v>582</v>
      </c>
      <c r="C17" s="81" t="str">
        <f>FIXED(VLOOKUP($M17,'Full Sample by BMI Level'!$A:$AH,3,0),3)</f>
        <v>0.490</v>
      </c>
      <c r="D17" s="82" t="str">
        <f>FIXED(VLOOKUP($M17,'Full Sample by BMI Level'!$A:$AH,4,0),3)</f>
        <v>0.500</v>
      </c>
      <c r="E17" s="81" t="str">
        <f>FIXED(VLOOKUP($M17,'Full Sample by BMI Level'!$A:$AH,31,0),3)</f>
        <v>0.644</v>
      </c>
      <c r="F17" s="82" t="str">
        <f>FIXED(VLOOKUP($M17,'Full Sample by BMI Level'!$A:$AH,32,0),3)</f>
        <v>0.479</v>
      </c>
      <c r="G17" s="81" t="str">
        <f>FIXED(VLOOKUP($M17,'Full Sample by BMI Level'!$A:$AH,10,0),3)</f>
        <v>0.480</v>
      </c>
      <c r="H17" s="82" t="str">
        <f>FIXED(VLOOKUP($M17,'Full Sample by BMI Level'!$A:$AH,11,0),3)</f>
        <v>0.500</v>
      </c>
      <c r="I17" s="81" t="str">
        <f>FIXED(VLOOKUP($M17,'Full Sample by BMI Level'!$A:$AH,17,0),3)</f>
        <v>0.421</v>
      </c>
      <c r="J17" s="82" t="str">
        <f>FIXED(VLOOKUP($M17,'Full Sample by BMI Level'!$A:$AH,18,0),3)</f>
        <v>0.494</v>
      </c>
      <c r="K17" s="81" t="str">
        <f>FIXED(VLOOKUP($M17,'Full Sample by BMI Level'!$A:$AH,24,0),3)</f>
        <v>0.569</v>
      </c>
      <c r="L17" s="82" t="str">
        <f>FIXED(VLOOKUP($M17,'Full Sample by BMI Level'!$A:$AH,25,0),3)</f>
        <v>0.495</v>
      </c>
      <c r="M17" s="11" t="s">
        <v>124</v>
      </c>
    </row>
    <row r="18" spans="1:13" x14ac:dyDescent="0.25">
      <c r="A18" s="80" t="s">
        <v>581</v>
      </c>
      <c r="B18" s="87" t="s">
        <v>580</v>
      </c>
      <c r="C18" s="81" t="str">
        <f>FIXED(VLOOKUP($M18,'Full Sample by BMI Level'!$A:$AH,3,0),3)</f>
        <v>0.510</v>
      </c>
      <c r="D18" s="82" t="str">
        <f>FIXED(VLOOKUP($M18,'Full Sample by BMI Level'!$A:$AH,4,0),3)</f>
        <v>0.500</v>
      </c>
      <c r="E18" s="81" t="str">
        <f>FIXED(VLOOKUP($M18,'Full Sample by BMI Level'!$A:$AH,31,0),3)</f>
        <v>0.356</v>
      </c>
      <c r="F18" s="82" t="str">
        <f>FIXED(VLOOKUP($M18,'Full Sample by BMI Level'!$A:$AH,32,0),3)</f>
        <v>0.479</v>
      </c>
      <c r="G18" s="81" t="str">
        <f>FIXED(VLOOKUP($M18,'Full Sample by BMI Level'!$A:$AH,10,0),3)</f>
        <v>0.520</v>
      </c>
      <c r="H18" s="82" t="str">
        <f>FIXED(VLOOKUP($M18,'Full Sample by BMI Level'!$A:$AH,11,0),3)</f>
        <v>0.500</v>
      </c>
      <c r="I18" s="81" t="str">
        <f>FIXED(VLOOKUP($M18,'Full Sample by BMI Level'!$A:$AH,17,0),3)</f>
        <v>0.579</v>
      </c>
      <c r="J18" s="82" t="str">
        <f>FIXED(VLOOKUP($M18,'Full Sample by BMI Level'!$A:$AH,18,0),3)</f>
        <v>0.494</v>
      </c>
      <c r="K18" s="81" t="str">
        <f>FIXED(VLOOKUP($M18,'Full Sample by BMI Level'!$A:$AH,24,0),3)</f>
        <v>0.431</v>
      </c>
      <c r="L18" s="82" t="str">
        <f>FIXED(VLOOKUP($M18,'Full Sample by BMI Level'!$A:$AH,25,0),3)</f>
        <v>0.495</v>
      </c>
      <c r="M18" s="11" t="s">
        <v>519</v>
      </c>
    </row>
    <row r="19" spans="1:13" x14ac:dyDescent="0.25">
      <c r="A19" s="80" t="s">
        <v>579</v>
      </c>
      <c r="B19" s="87" t="s">
        <v>578</v>
      </c>
      <c r="C19" s="81" t="str">
        <f>FIXED(VLOOKUP($M19,'Full Sample by BMI Level'!$A:$AH,3,0),3)</f>
        <v>0.434</v>
      </c>
      <c r="D19" s="82" t="str">
        <f>FIXED(VLOOKUP($M19,'Full Sample by BMI Level'!$A:$AH,4,0),3)</f>
        <v>0.496</v>
      </c>
      <c r="E19" s="81" t="str">
        <f>FIXED(VLOOKUP($M19,'Full Sample by BMI Level'!$A:$AH,31,0),3)</f>
        <v>0.576</v>
      </c>
      <c r="F19" s="82" t="str">
        <f>FIXED(VLOOKUP($M19,'Full Sample by BMI Level'!$A:$AH,32,0),3)</f>
        <v>0.495</v>
      </c>
      <c r="G19" s="81" t="str">
        <f>FIXED(VLOOKUP($M19,'Full Sample by BMI Level'!$A:$AH,10,0),3)</f>
        <v>0.485</v>
      </c>
      <c r="H19" s="82" t="str">
        <f>FIXED(VLOOKUP($M19,'Full Sample by BMI Level'!$A:$AH,11,0),3)</f>
        <v>0.500</v>
      </c>
      <c r="I19" s="81" t="str">
        <f>FIXED(VLOOKUP($M19,'Full Sample by BMI Level'!$A:$AH,17,0),3)</f>
        <v>0.414</v>
      </c>
      <c r="J19" s="82" t="str">
        <f>FIXED(VLOOKUP($M19,'Full Sample by BMI Level'!$A:$AH,18,0),3)</f>
        <v>0.493</v>
      </c>
      <c r="K19" s="81" t="str">
        <f>FIXED(VLOOKUP($M19,'Full Sample by BMI Level'!$A:$AH,24,0),3)</f>
        <v>0.351</v>
      </c>
      <c r="L19" s="82" t="str">
        <f>FIXED(VLOOKUP($M19,'Full Sample by BMI Level'!$A:$AH,25,0),3)</f>
        <v>0.477</v>
      </c>
      <c r="M19" s="11" t="s">
        <v>517</v>
      </c>
    </row>
    <row r="20" spans="1:13" x14ac:dyDescent="0.25">
      <c r="A20" s="80" t="s">
        <v>90</v>
      </c>
      <c r="B20" s="87" t="s">
        <v>577</v>
      </c>
      <c r="C20" s="81" t="str">
        <f>FIXED(VLOOKUP($M20,'Full Sample by BMI Level'!$A:$AH,3,0),3)</f>
        <v>0.375</v>
      </c>
      <c r="D20" s="82" t="str">
        <f>FIXED(VLOOKUP($M20,'Full Sample by BMI Level'!$A:$AH,4,0),3)</f>
        <v>0.484</v>
      </c>
      <c r="E20" s="81" t="str">
        <f>FIXED(VLOOKUP($M20,'Full Sample by BMI Level'!$A:$AH,31,0),3)</f>
        <v>0.271</v>
      </c>
      <c r="F20" s="82" t="str">
        <f>FIXED(VLOOKUP($M20,'Full Sample by BMI Level'!$A:$AH,32,0),3)</f>
        <v>0.445</v>
      </c>
      <c r="G20" s="81" t="str">
        <f>FIXED(VLOOKUP($M20,'Full Sample by BMI Level'!$A:$AH,10,0),3)</f>
        <v>0.346</v>
      </c>
      <c r="H20" s="82" t="str">
        <f>FIXED(VLOOKUP($M20,'Full Sample by BMI Level'!$A:$AH,11,0),3)</f>
        <v>0.476</v>
      </c>
      <c r="I20" s="81" t="str">
        <f>FIXED(VLOOKUP($M20,'Full Sample by BMI Level'!$A:$AH,17,0),3)</f>
        <v>0.379</v>
      </c>
      <c r="J20" s="82" t="str">
        <f>FIXED(VLOOKUP($M20,'Full Sample by BMI Level'!$A:$AH,18,0),3)</f>
        <v>0.485</v>
      </c>
      <c r="K20" s="81" t="str">
        <f>FIXED(VLOOKUP($M20,'Full Sample by BMI Level'!$A:$AH,24,0),3)</f>
        <v>0.430</v>
      </c>
      <c r="L20" s="82" t="str">
        <f>FIXED(VLOOKUP($M20,'Full Sample by BMI Level'!$A:$AH,25,0),3)</f>
        <v>0.495</v>
      </c>
      <c r="M20" s="11" t="s">
        <v>23</v>
      </c>
    </row>
    <row r="21" spans="1:13" x14ac:dyDescent="0.25">
      <c r="A21" s="80" t="s">
        <v>91</v>
      </c>
      <c r="B21" s="87" t="s">
        <v>576</v>
      </c>
      <c r="C21" s="81" t="str">
        <f>FIXED(VLOOKUP($M21,'Full Sample by BMI Level'!$A:$AH,3,0),3)</f>
        <v>0.192</v>
      </c>
      <c r="D21" s="82" t="str">
        <f>FIXED(VLOOKUP($M21,'Full Sample by BMI Level'!$A:$AH,4,0),3)</f>
        <v>0.394</v>
      </c>
      <c r="E21" s="81" t="str">
        <f>FIXED(VLOOKUP($M21,'Full Sample by BMI Level'!$A:$AH,31,0),3)</f>
        <v>0.153</v>
      </c>
      <c r="F21" s="82" t="str">
        <f>FIXED(VLOOKUP($M21,'Full Sample by BMI Level'!$A:$AH,32,0),3)</f>
        <v>0.360</v>
      </c>
      <c r="G21" s="81" t="str">
        <f>FIXED(VLOOKUP($M21,'Full Sample by BMI Level'!$A:$AH,10,0),3)</f>
        <v>0.169</v>
      </c>
      <c r="H21" s="82" t="str">
        <f>FIXED(VLOOKUP($M21,'Full Sample by BMI Level'!$A:$AH,11,0),3)</f>
        <v>0.375</v>
      </c>
      <c r="I21" s="81" t="str">
        <f>FIXED(VLOOKUP($M21,'Full Sample by BMI Level'!$A:$AH,17,0),3)</f>
        <v>0.207</v>
      </c>
      <c r="J21" s="82" t="str">
        <f>FIXED(VLOOKUP($M21,'Full Sample by BMI Level'!$A:$AH,18,0),3)</f>
        <v>0.405</v>
      </c>
      <c r="K21" s="81" t="str">
        <f>FIXED(VLOOKUP($M21,'Full Sample by BMI Level'!$A:$AH,24,0),3)</f>
        <v>0.219</v>
      </c>
      <c r="L21" s="82" t="str">
        <f>FIXED(VLOOKUP($M21,'Full Sample by BMI Level'!$A:$AH,25,0),3)</f>
        <v>0.414</v>
      </c>
      <c r="M21" s="11" t="s">
        <v>24</v>
      </c>
    </row>
    <row r="22" spans="1:13" x14ac:dyDescent="0.25">
      <c r="A22" s="80" t="s">
        <v>575</v>
      </c>
      <c r="B22" s="87" t="s">
        <v>574</v>
      </c>
      <c r="C22" s="81" t="str">
        <f>FIXED(VLOOKUP($M22,'Full Sample by BMI Level'!$A:$AH,3,0),3)</f>
        <v>0.814</v>
      </c>
      <c r="D22" s="82" t="str">
        <f>FIXED(VLOOKUP($M22,'Full Sample by BMI Level'!$A:$AH,4,0),3)</f>
        <v>0.389</v>
      </c>
      <c r="E22" s="81" t="str">
        <f>FIXED(VLOOKUP($M22,'Full Sample by BMI Level'!$A:$AH,31,0),3)</f>
        <v>0.879</v>
      </c>
      <c r="F22" s="82" t="str">
        <f>FIXED(VLOOKUP($M22,'Full Sample by BMI Level'!$A:$AH,32,0),3)</f>
        <v>0.327</v>
      </c>
      <c r="G22" s="81" t="str">
        <f>FIXED(VLOOKUP($M22,'Full Sample by BMI Level'!$A:$AH,10,0),3)</f>
        <v>0.866</v>
      </c>
      <c r="H22" s="82" t="str">
        <f>FIXED(VLOOKUP($M22,'Full Sample by BMI Level'!$A:$AH,11,0),3)</f>
        <v>0.341</v>
      </c>
      <c r="I22" s="81" t="str">
        <f>FIXED(VLOOKUP($M22,'Full Sample by BMI Level'!$A:$AH,17,0),3)</f>
        <v>0.788</v>
      </c>
      <c r="J22" s="82" t="str">
        <f>FIXED(VLOOKUP($M22,'Full Sample by BMI Level'!$A:$AH,18,0),3)</f>
        <v>0.409</v>
      </c>
      <c r="K22" s="81" t="str">
        <f>FIXED(VLOOKUP($M22,'Full Sample by BMI Level'!$A:$AH,24,0),3)</f>
        <v>0.743</v>
      </c>
      <c r="L22" s="82" t="str">
        <f>FIXED(VLOOKUP($M22,'Full Sample by BMI Level'!$A:$AH,25,0),3)</f>
        <v>0.437</v>
      </c>
      <c r="M22" s="11" t="s">
        <v>515</v>
      </c>
    </row>
    <row r="23" spans="1:13" x14ac:dyDescent="0.25">
      <c r="A23" s="80" t="s">
        <v>92</v>
      </c>
      <c r="B23" s="87" t="s">
        <v>573</v>
      </c>
      <c r="C23" s="81" t="str">
        <f>FIXED(VLOOKUP($M23,'Full Sample by BMI Level'!$A:$AH,3,0),3)</f>
        <v>0.137</v>
      </c>
      <c r="D23" s="82" t="str">
        <f>FIXED(VLOOKUP($M23,'Full Sample by BMI Level'!$A:$AH,4,0),3)</f>
        <v>0.344</v>
      </c>
      <c r="E23" s="81" t="str">
        <f>FIXED(VLOOKUP($M23,'Full Sample by BMI Level'!$A:$AH,31,0),3)</f>
        <v>0.069</v>
      </c>
      <c r="F23" s="82" t="str">
        <f>FIXED(VLOOKUP($M23,'Full Sample by BMI Level'!$A:$AH,32,0),3)</f>
        <v>0.254</v>
      </c>
      <c r="G23" s="81" t="str">
        <f>FIXED(VLOOKUP($M23,'Full Sample by BMI Level'!$A:$AH,10,0),3)</f>
        <v>0.098</v>
      </c>
      <c r="H23" s="82" t="str">
        <f>FIXED(VLOOKUP($M23,'Full Sample by BMI Level'!$A:$AH,11,0),3)</f>
        <v>0.298</v>
      </c>
      <c r="I23" s="81" t="str">
        <f>FIXED(VLOOKUP($M23,'Full Sample by BMI Level'!$A:$AH,17,0),3)</f>
        <v>0.151</v>
      </c>
      <c r="J23" s="82" t="str">
        <f>FIXED(VLOOKUP($M23,'Full Sample by BMI Level'!$A:$AH,18,0),3)</f>
        <v>0.358</v>
      </c>
      <c r="K23" s="81" t="str">
        <f>FIXED(VLOOKUP($M23,'Full Sample by BMI Level'!$A:$AH,24,0),3)</f>
        <v>0.197</v>
      </c>
      <c r="L23" s="82" t="str">
        <f>FIXED(VLOOKUP($M23,'Full Sample by BMI Level'!$A:$AH,25,0),3)</f>
        <v>0.398</v>
      </c>
      <c r="M23" s="11" t="s">
        <v>25</v>
      </c>
    </row>
    <row r="24" spans="1:13" x14ac:dyDescent="0.25">
      <c r="A24" s="80" t="s">
        <v>93</v>
      </c>
      <c r="B24" s="87" t="s">
        <v>572</v>
      </c>
      <c r="C24" s="81" t="str">
        <f>FIXED(VLOOKUP($M24,'Full Sample by BMI Level'!$A:$AH,3,0),3)</f>
        <v>0.049</v>
      </c>
      <c r="D24" s="82" t="str">
        <f>FIXED(VLOOKUP($M24,'Full Sample by BMI Level'!$A:$AH,4,0),3)</f>
        <v>0.216</v>
      </c>
      <c r="E24" s="81" t="str">
        <f>FIXED(VLOOKUP($M24,'Full Sample by BMI Level'!$A:$AH,31,0),3)</f>
        <v>0.052</v>
      </c>
      <c r="F24" s="82" t="str">
        <f>FIXED(VLOOKUP($M24,'Full Sample by BMI Level'!$A:$AH,32,0),3)</f>
        <v>0.222</v>
      </c>
      <c r="G24" s="81" t="str">
        <f>FIXED(VLOOKUP($M24,'Full Sample by BMI Level'!$A:$AH,10,0),3)</f>
        <v>0.036</v>
      </c>
      <c r="H24" s="82" t="str">
        <f>FIXED(VLOOKUP($M24,'Full Sample by BMI Level'!$A:$AH,11,0),3)</f>
        <v>0.185</v>
      </c>
      <c r="I24" s="81" t="str">
        <f>FIXED(VLOOKUP($M24,'Full Sample by BMI Level'!$A:$AH,17,0),3)</f>
        <v>0.061</v>
      </c>
      <c r="J24" s="82" t="str">
        <f>FIXED(VLOOKUP($M24,'Full Sample by BMI Level'!$A:$AH,18,0),3)</f>
        <v>0.239</v>
      </c>
      <c r="K24" s="81" t="str">
        <f>FIXED(VLOOKUP($M24,'Full Sample by BMI Level'!$A:$AH,24,0),3)</f>
        <v>0.060</v>
      </c>
      <c r="L24" s="82" t="str">
        <f>FIXED(VLOOKUP($M24,'Full Sample by BMI Level'!$A:$AH,25,0),3)</f>
        <v>0.237</v>
      </c>
      <c r="M24" s="11" t="s">
        <v>26</v>
      </c>
    </row>
    <row r="25" spans="1:13" x14ac:dyDescent="0.25">
      <c r="A25" s="80" t="s">
        <v>32</v>
      </c>
      <c r="B25" s="87" t="s">
        <v>571</v>
      </c>
      <c r="C25" s="81" t="str">
        <f>FIXED(VLOOKUP($M25,'Full Sample by BMI Level'!$A:$AH,3,0),3)</f>
        <v>0.424</v>
      </c>
      <c r="D25" s="82" t="str">
        <f>FIXED(VLOOKUP($M25,'Full Sample by BMI Level'!$A:$AH,4,0),3)</f>
        <v>0.758</v>
      </c>
      <c r="E25" s="81" t="str">
        <f>FIXED(VLOOKUP($M25,'Full Sample by BMI Level'!$A:$AH,31,0),3)</f>
        <v>0.334</v>
      </c>
      <c r="F25" s="82" t="str">
        <f>FIXED(VLOOKUP($M25,'Full Sample by BMI Level'!$A:$AH,32,0),3)</f>
        <v>0.719</v>
      </c>
      <c r="G25" s="81" t="str">
        <f>FIXED(VLOOKUP($M25,'Full Sample by BMI Level'!$A:$AH,10,0),3)</f>
        <v>0.349</v>
      </c>
      <c r="H25" s="82" t="str">
        <f>FIXED(VLOOKUP($M25,'Full Sample by BMI Level'!$A:$AH,11,0),3)</f>
        <v>0.703</v>
      </c>
      <c r="I25" s="81" t="str">
        <f>FIXED(VLOOKUP($M25,'Full Sample by BMI Level'!$A:$AH,17,0),3)</f>
        <v>0.448</v>
      </c>
      <c r="J25" s="82" t="str">
        <f>FIXED(VLOOKUP($M25,'Full Sample by BMI Level'!$A:$AH,18,0),3)</f>
        <v>0.772</v>
      </c>
      <c r="K25" s="81" t="str">
        <f>FIXED(VLOOKUP($M25,'Full Sample by BMI Level'!$A:$AH,24,0),3)</f>
        <v>0.540</v>
      </c>
      <c r="L25" s="82" t="str">
        <f>FIXED(VLOOKUP($M25,'Full Sample by BMI Level'!$A:$AH,25,0),3)</f>
        <v>0.820</v>
      </c>
      <c r="M25" s="11" t="s">
        <v>32</v>
      </c>
    </row>
    <row r="26" spans="1:13" x14ac:dyDescent="0.25">
      <c r="A26" s="80" t="s">
        <v>33</v>
      </c>
      <c r="B26" s="87" t="s">
        <v>570</v>
      </c>
      <c r="C26" s="81" t="str">
        <f>FIXED(VLOOKUP($M26,'Full Sample by BMI Level'!$A:$AH,3,0),3)</f>
        <v>10.399</v>
      </c>
      <c r="D26" s="82" t="str">
        <f>FIXED(VLOOKUP($M26,'Full Sample by BMI Level'!$A:$AH,4,0),3)</f>
        <v>2.592</v>
      </c>
      <c r="E26" s="81" t="str">
        <f>FIXED(VLOOKUP($M26,'Full Sample by BMI Level'!$A:$AH,31,0),3)</f>
        <v>10.456</v>
      </c>
      <c r="F26" s="82" t="str">
        <f>FIXED(VLOOKUP($M26,'Full Sample by BMI Level'!$A:$AH,32,0),3)</f>
        <v>2.228</v>
      </c>
      <c r="G26" s="81" t="str">
        <f>FIXED(VLOOKUP($M26,'Full Sample by BMI Level'!$A:$AH,10,0),3)</f>
        <v>10.455</v>
      </c>
      <c r="H26" s="82" t="str">
        <f>FIXED(VLOOKUP($M26,'Full Sample by BMI Level'!$A:$AH,11,0),3)</f>
        <v>2.551</v>
      </c>
      <c r="I26" s="81" t="str">
        <f>FIXED(VLOOKUP($M26,'Full Sample by BMI Level'!$A:$AH,17,0),3)</f>
        <v>10.386</v>
      </c>
      <c r="J26" s="82" t="str">
        <f>FIXED(VLOOKUP($M26,'Full Sample by BMI Level'!$A:$AH,18,0),3)</f>
        <v>2.630</v>
      </c>
      <c r="K26" s="81" t="str">
        <f>FIXED(VLOOKUP($M26,'Full Sample by BMI Level'!$A:$AH,24,0),3)</f>
        <v>10.310</v>
      </c>
      <c r="L26" s="82" t="str">
        <f>FIXED(VLOOKUP($M26,'Full Sample by BMI Level'!$A:$AH,25,0),3)</f>
        <v>2.652</v>
      </c>
      <c r="M26" s="11" t="s">
        <v>33</v>
      </c>
    </row>
    <row r="27" spans="1:13" x14ac:dyDescent="0.25">
      <c r="A27" s="80" t="s">
        <v>118</v>
      </c>
      <c r="B27" s="87" t="s">
        <v>569</v>
      </c>
      <c r="C27" s="81" t="str">
        <f>FIXED(VLOOKUP($M27,'Full Sample by BMI Level'!$A:$AH,3,0),3)</f>
        <v>3.670</v>
      </c>
      <c r="D27" s="82" t="str">
        <f>FIXED(VLOOKUP($M27,'Full Sample by BMI Level'!$A:$AH,4,0),3)</f>
        <v>1.802</v>
      </c>
      <c r="E27" s="81" t="str">
        <f>FIXED(VLOOKUP($M27,'Full Sample by BMI Level'!$A:$AH,31,0),3)</f>
        <v>3.645</v>
      </c>
      <c r="F27" s="82" t="str">
        <f>FIXED(VLOOKUP($M27,'Full Sample by BMI Level'!$A:$AH,32,0),3)</f>
        <v>1.783</v>
      </c>
      <c r="G27" s="81" t="str">
        <f>FIXED(VLOOKUP($M27,'Full Sample by BMI Level'!$A:$AH,10,0),3)</f>
        <v>3.666</v>
      </c>
      <c r="H27" s="82" t="str">
        <f>FIXED(VLOOKUP($M27,'Full Sample by BMI Level'!$A:$AH,11,0),3)</f>
        <v>1.770</v>
      </c>
      <c r="I27" s="81" t="str">
        <f>FIXED(VLOOKUP($M27,'Full Sample by BMI Level'!$A:$AH,17,0),3)</f>
        <v>3.637</v>
      </c>
      <c r="J27" s="82" t="str">
        <f>FIXED(VLOOKUP($M27,'Full Sample by BMI Level'!$A:$AH,18,0),3)</f>
        <v>1.831</v>
      </c>
      <c r="K27" s="81" t="str">
        <f>FIXED(VLOOKUP($M27,'Full Sample by BMI Level'!$A:$AH,24,0),3)</f>
        <v>3.718</v>
      </c>
      <c r="L27" s="82" t="str">
        <f>FIXED(VLOOKUP($M27,'Full Sample by BMI Level'!$A:$AH,25,0),3)</f>
        <v>1.828</v>
      </c>
      <c r="M27" s="11" t="s">
        <v>118</v>
      </c>
    </row>
    <row r="28" spans="1:13" x14ac:dyDescent="0.25">
      <c r="A28" s="80" t="s">
        <v>568</v>
      </c>
      <c r="B28" s="87" t="s">
        <v>567</v>
      </c>
      <c r="C28" s="81" t="str">
        <f>FIXED(VLOOKUP($M28,'Full Sample by BMI Level'!$A:$AH,3,0),3)</f>
        <v>0.261</v>
      </c>
      <c r="D28" s="82" t="str">
        <f>FIXED(VLOOKUP($M28,'Full Sample by BMI Level'!$A:$AH,4,0),3)</f>
        <v>0.439</v>
      </c>
      <c r="E28" s="81" t="str">
        <f>FIXED(VLOOKUP($M28,'Full Sample by BMI Level'!$A:$AH,31,0),3)</f>
        <v>0.379</v>
      </c>
      <c r="F28" s="82" t="str">
        <f>FIXED(VLOOKUP($M28,'Full Sample by BMI Level'!$A:$AH,32,0),3)</f>
        <v>0.485</v>
      </c>
      <c r="G28" s="81" t="str">
        <f>FIXED(VLOOKUP($M28,'Full Sample by BMI Level'!$A:$AH,10,0),3)</f>
        <v>0.285</v>
      </c>
      <c r="H28" s="82" t="str">
        <f>FIXED(VLOOKUP($M28,'Full Sample by BMI Level'!$A:$AH,11,0),3)</f>
        <v>0.451</v>
      </c>
      <c r="I28" s="81" t="str">
        <f>FIXED(VLOOKUP($M28,'Full Sample by BMI Level'!$A:$AH,17,0),3)</f>
        <v>0.239</v>
      </c>
      <c r="J28" s="82" t="str">
        <f>FIXED(VLOOKUP($M28,'Full Sample by BMI Level'!$A:$AH,18,0),3)</f>
        <v>0.427</v>
      </c>
      <c r="K28" s="81" t="str">
        <f>FIXED(VLOOKUP($M28,'Full Sample by BMI Level'!$A:$AH,24,0),3)</f>
        <v>0.232</v>
      </c>
      <c r="L28" s="82" t="str">
        <f>FIXED(VLOOKUP($M28,'Full Sample by BMI Level'!$A:$AH,25,0),3)</f>
        <v>0.422</v>
      </c>
      <c r="M28" s="11" t="s">
        <v>513</v>
      </c>
    </row>
    <row r="29" spans="1:13" x14ac:dyDescent="0.25">
      <c r="A29" s="80" t="s">
        <v>95</v>
      </c>
      <c r="B29" s="87" t="s">
        <v>566</v>
      </c>
      <c r="C29" s="81" t="str">
        <f>FIXED(VLOOKUP($M29,'Full Sample by BMI Level'!$A:$AH,3,0),3)</f>
        <v>0.295</v>
      </c>
      <c r="D29" s="82" t="str">
        <f>FIXED(VLOOKUP($M29,'Full Sample by BMI Level'!$A:$AH,4,0),3)</f>
        <v>0.456</v>
      </c>
      <c r="E29" s="81" t="str">
        <f>FIXED(VLOOKUP($M29,'Full Sample by BMI Level'!$A:$AH,31,0),3)</f>
        <v>0.257</v>
      </c>
      <c r="F29" s="82" t="str">
        <f>FIXED(VLOOKUP($M29,'Full Sample by BMI Level'!$A:$AH,32,0),3)</f>
        <v>0.437</v>
      </c>
      <c r="G29" s="81" t="str">
        <f>FIXED(VLOOKUP($M29,'Full Sample by BMI Level'!$A:$AH,10,0),3)</f>
        <v>0.278</v>
      </c>
      <c r="H29" s="82" t="str">
        <f>FIXED(VLOOKUP($M29,'Full Sample by BMI Level'!$A:$AH,11,0),3)</f>
        <v>0.448</v>
      </c>
      <c r="I29" s="81" t="str">
        <f>FIXED(VLOOKUP($M29,'Full Sample by BMI Level'!$A:$AH,17,0),3)</f>
        <v>0.312</v>
      </c>
      <c r="J29" s="82" t="str">
        <f>FIXED(VLOOKUP($M29,'Full Sample by BMI Level'!$A:$AH,18,0),3)</f>
        <v>0.463</v>
      </c>
      <c r="K29" s="81" t="str">
        <f>FIXED(VLOOKUP($M29,'Full Sample by BMI Level'!$A:$AH,24,0),3)</f>
        <v>0.311</v>
      </c>
      <c r="L29" s="82" t="str">
        <f>FIXED(VLOOKUP($M29,'Full Sample by BMI Level'!$A:$AH,25,0),3)</f>
        <v>0.463</v>
      </c>
      <c r="M29" s="11" t="s">
        <v>29</v>
      </c>
    </row>
    <row r="30" spans="1:13" x14ac:dyDescent="0.25">
      <c r="A30" s="80" t="s">
        <v>96</v>
      </c>
      <c r="B30" s="87" t="s">
        <v>565</v>
      </c>
      <c r="C30" s="81" t="str">
        <f>FIXED(VLOOKUP($M30,'Full Sample by BMI Level'!$A:$AH,3,0),3)</f>
        <v>0.333</v>
      </c>
      <c r="D30" s="82" t="str">
        <f>FIXED(VLOOKUP($M30,'Full Sample by BMI Level'!$A:$AH,4,0),3)</f>
        <v>0.471</v>
      </c>
      <c r="E30" s="81" t="str">
        <f>FIXED(VLOOKUP($M30,'Full Sample by BMI Level'!$A:$AH,31,0),3)</f>
        <v>0.276</v>
      </c>
      <c r="F30" s="82" t="str">
        <f>FIXED(VLOOKUP($M30,'Full Sample by BMI Level'!$A:$AH,32,0),3)</f>
        <v>0.447</v>
      </c>
      <c r="G30" s="81" t="str">
        <f>FIXED(VLOOKUP($M30,'Full Sample by BMI Level'!$A:$AH,10,0),3)</f>
        <v>0.326</v>
      </c>
      <c r="H30" s="82" t="str">
        <f>FIXED(VLOOKUP($M30,'Full Sample by BMI Level'!$A:$AH,11,0),3)</f>
        <v>0.469</v>
      </c>
      <c r="I30" s="81" t="str">
        <f>FIXED(VLOOKUP($M30,'Full Sample by BMI Level'!$A:$AH,17,0),3)</f>
        <v>0.332</v>
      </c>
      <c r="J30" s="82" t="str">
        <f>FIXED(VLOOKUP($M30,'Full Sample by BMI Level'!$A:$AH,18,0),3)</f>
        <v>0.471</v>
      </c>
      <c r="K30" s="81" t="str">
        <f>FIXED(VLOOKUP($M30,'Full Sample by BMI Level'!$A:$AH,24,0),3)</f>
        <v>0.353</v>
      </c>
      <c r="L30" s="82" t="str">
        <f>FIXED(VLOOKUP($M30,'Full Sample by BMI Level'!$A:$AH,25,0),3)</f>
        <v>0.478</v>
      </c>
      <c r="M30" s="11" t="s">
        <v>30</v>
      </c>
    </row>
    <row r="31" spans="1:13" x14ac:dyDescent="0.25">
      <c r="A31" s="80" t="s">
        <v>97</v>
      </c>
      <c r="B31" s="87" t="s">
        <v>564</v>
      </c>
      <c r="C31" s="81" t="str">
        <f>FIXED(VLOOKUP($M31,'Full Sample by BMI Level'!$A:$AH,3,0),3)</f>
        <v>0.086</v>
      </c>
      <c r="D31" s="82" t="str">
        <f>FIXED(VLOOKUP($M31,'Full Sample by BMI Level'!$A:$AH,4,0),3)</f>
        <v>0.280</v>
      </c>
      <c r="E31" s="81" t="str">
        <f>FIXED(VLOOKUP($M31,'Full Sample by BMI Level'!$A:$AH,31,0),3)</f>
        <v>0.063</v>
      </c>
      <c r="F31" s="82" t="str">
        <f>FIXED(VLOOKUP($M31,'Full Sample by BMI Level'!$A:$AH,32,0),3)</f>
        <v>0.243</v>
      </c>
      <c r="G31" s="81" t="str">
        <f>FIXED(VLOOKUP($M31,'Full Sample by BMI Level'!$A:$AH,10,0),3)</f>
        <v>0.086</v>
      </c>
      <c r="H31" s="82" t="str">
        <f>FIXED(VLOOKUP($M31,'Full Sample by BMI Level'!$A:$AH,11,0),3)</f>
        <v>0.280</v>
      </c>
      <c r="I31" s="81" t="str">
        <f>FIXED(VLOOKUP($M31,'Full Sample by BMI Level'!$A:$AH,17,0),3)</f>
        <v>0.092</v>
      </c>
      <c r="J31" s="82" t="str">
        <f>FIXED(VLOOKUP($M31,'Full Sample by BMI Level'!$A:$AH,18,0),3)</f>
        <v>0.288</v>
      </c>
      <c r="K31" s="81" t="str">
        <f>FIXED(VLOOKUP($M31,'Full Sample by BMI Level'!$A:$AH,24,0),3)</f>
        <v>0.081</v>
      </c>
      <c r="L31" s="82" t="str">
        <f>FIXED(VLOOKUP($M31,'Full Sample by BMI Level'!$A:$AH,25,0),3)</f>
        <v>0.272</v>
      </c>
      <c r="M31" s="11" t="s">
        <v>27</v>
      </c>
    </row>
    <row r="32" spans="1:13" x14ac:dyDescent="0.25">
      <c r="A32" s="80" t="s">
        <v>98</v>
      </c>
      <c r="B32" s="87" t="s">
        <v>563</v>
      </c>
      <c r="C32" s="81" t="str">
        <f>FIXED(VLOOKUP($M32,'Full Sample by BMI Level'!$A:$AH,3,0),3)</f>
        <v>0.025</v>
      </c>
      <c r="D32" s="82" t="str">
        <f>FIXED(VLOOKUP($M32,'Full Sample by BMI Level'!$A:$AH,4,0),3)</f>
        <v>0.156</v>
      </c>
      <c r="E32" s="81" t="str">
        <f>FIXED(VLOOKUP($M32,'Full Sample by BMI Level'!$A:$AH,31,0),3)</f>
        <v>0.025</v>
      </c>
      <c r="F32" s="82" t="str">
        <f>FIXED(VLOOKUP($M32,'Full Sample by BMI Level'!$A:$AH,32,0),3)</f>
        <v>0.157</v>
      </c>
      <c r="G32" s="81" t="str">
        <f>FIXED(VLOOKUP($M32,'Full Sample by BMI Level'!$A:$AH,10,0),3)</f>
        <v>0.026</v>
      </c>
      <c r="H32" s="82" t="str">
        <f>FIXED(VLOOKUP($M32,'Full Sample by BMI Level'!$A:$AH,11,0),3)</f>
        <v>0.159</v>
      </c>
      <c r="I32" s="81" t="str">
        <f>FIXED(VLOOKUP($M32,'Full Sample by BMI Level'!$A:$AH,17,0),3)</f>
        <v>0.025</v>
      </c>
      <c r="J32" s="82" t="str">
        <f>FIXED(VLOOKUP($M32,'Full Sample by BMI Level'!$A:$AH,18,0),3)</f>
        <v>0.155</v>
      </c>
      <c r="K32" s="81" t="str">
        <f>FIXED(VLOOKUP($M32,'Full Sample by BMI Level'!$A:$AH,24,0),3)</f>
        <v>0.024</v>
      </c>
      <c r="L32" s="82" t="str">
        <f>FIXED(VLOOKUP($M32,'Full Sample by BMI Level'!$A:$AH,25,0),3)</f>
        <v>0.152</v>
      </c>
      <c r="M32" s="11" t="s">
        <v>28</v>
      </c>
    </row>
    <row r="33" spans="1:13" x14ac:dyDescent="0.25">
      <c r="A33" s="80" t="s">
        <v>34</v>
      </c>
      <c r="B33" s="87" t="s">
        <v>562</v>
      </c>
      <c r="C33" s="81" t="str">
        <f>FIXED(VLOOKUP($M33,'Full Sample by BMI Level'!$A:$AH,3,0),3)</f>
        <v>37.743</v>
      </c>
      <c r="D33" s="82" t="str">
        <f>FIXED(VLOOKUP($M33,'Full Sample by BMI Level'!$A:$AH,4,0),3)</f>
        <v>28.332</v>
      </c>
      <c r="E33" s="81" t="str">
        <f>FIXED(VLOOKUP($M33,'Full Sample by BMI Level'!$A:$AH,31,0),3)</f>
        <v>37.451</v>
      </c>
      <c r="F33" s="82" t="str">
        <f>FIXED(VLOOKUP($M33,'Full Sample by BMI Level'!$A:$AH,32,0),3)</f>
        <v>28.795</v>
      </c>
      <c r="G33" s="81" t="str">
        <f>FIXED(VLOOKUP($M33,'Full Sample by BMI Level'!$A:$AH,10,0),3)</f>
        <v>39.961</v>
      </c>
      <c r="H33" s="82" t="str">
        <f>FIXED(VLOOKUP($M33,'Full Sample by BMI Level'!$A:$AH,11,0),3)</f>
        <v>29.181</v>
      </c>
      <c r="I33" s="81" t="str">
        <f>FIXED(VLOOKUP($M33,'Full Sample by BMI Level'!$A:$AH,17,0),3)</f>
        <v>36.803</v>
      </c>
      <c r="J33" s="82" t="str">
        <f>FIXED(VLOOKUP($M33,'Full Sample by BMI Level'!$A:$AH,18,0),3)</f>
        <v>27.907</v>
      </c>
      <c r="K33" s="81" t="str">
        <f>FIXED(VLOOKUP($M33,'Full Sample by BMI Level'!$A:$AH,24,0),3)</f>
        <v>34.900</v>
      </c>
      <c r="L33" s="82" t="str">
        <f>FIXED(VLOOKUP($M33,'Full Sample by BMI Level'!$A:$AH,25,0),3)</f>
        <v>26.892</v>
      </c>
      <c r="M33" s="11" t="s">
        <v>34</v>
      </c>
    </row>
    <row r="34" spans="1:13" x14ac:dyDescent="0.25">
      <c r="A34" s="80" t="s">
        <v>35</v>
      </c>
      <c r="B34" s="87" t="s">
        <v>561</v>
      </c>
      <c r="C34" s="81" t="str">
        <f>FIXED(VLOOKUP($M34,'Full Sample by BMI Level'!$A:$AH,3,0),3)</f>
        <v>26.187</v>
      </c>
      <c r="D34" s="82" t="str">
        <f>FIXED(VLOOKUP($M34,'Full Sample by BMI Level'!$A:$AH,4,0),3)</f>
        <v>66.241</v>
      </c>
      <c r="E34" s="81" t="str">
        <f>FIXED(VLOOKUP($M34,'Full Sample by BMI Level'!$A:$AH,31,0),3)</f>
        <v>16.213</v>
      </c>
      <c r="F34" s="82" t="str">
        <f>FIXED(VLOOKUP($M34,'Full Sample by BMI Level'!$A:$AH,32,0),3)</f>
        <v>39.895</v>
      </c>
      <c r="G34" s="81" t="str">
        <f>FIXED(VLOOKUP($M34,'Full Sample by BMI Level'!$A:$AH,10,0),3)</f>
        <v>21.950</v>
      </c>
      <c r="H34" s="82" t="str">
        <f>FIXED(VLOOKUP($M34,'Full Sample by BMI Level'!$A:$AH,11,0),3)</f>
        <v>58.264</v>
      </c>
      <c r="I34" s="81" t="str">
        <f>FIXED(VLOOKUP($M34,'Full Sample by BMI Level'!$A:$AH,17,0),3)</f>
        <v>27.786</v>
      </c>
      <c r="J34" s="82" t="str">
        <f>FIXED(VLOOKUP($M34,'Full Sample by BMI Level'!$A:$AH,18,0),3)</f>
        <v>68.269</v>
      </c>
      <c r="K34" s="81" t="str">
        <f>FIXED(VLOOKUP($M34,'Full Sample by BMI Level'!$A:$AH,24,0),3)</f>
        <v>32.874</v>
      </c>
      <c r="L34" s="82" t="str">
        <f>FIXED(VLOOKUP($M34,'Full Sample by BMI Level'!$A:$AH,25,0),3)</f>
        <v>77.612</v>
      </c>
      <c r="M34" s="11" t="s">
        <v>35</v>
      </c>
    </row>
    <row r="35" spans="1:13" ht="30" x14ac:dyDescent="0.25">
      <c r="A35" s="80" t="s">
        <v>36</v>
      </c>
      <c r="B35" s="87" t="s">
        <v>560</v>
      </c>
      <c r="C35" s="81" t="str">
        <f>FIXED(VLOOKUP($M35,'Full Sample by BMI Level'!$A:$AH,3,0),3)</f>
        <v>225.819</v>
      </c>
      <c r="D35" s="82" t="str">
        <f>FIXED(VLOOKUP($M35,'Full Sample by BMI Level'!$A:$AH,4,0),3)</f>
        <v>206.618</v>
      </c>
      <c r="E35" s="81" t="str">
        <f>FIXED(VLOOKUP($M35,'Full Sample by BMI Level'!$A:$AH,31,0),3)</f>
        <v>145.800</v>
      </c>
      <c r="F35" s="82" t="str">
        <f>FIXED(VLOOKUP($M35,'Full Sample by BMI Level'!$A:$AH,32,0),3)</f>
        <v>159.380</v>
      </c>
      <c r="G35" s="81" t="str">
        <f>FIXED(VLOOKUP($M35,'Full Sample by BMI Level'!$A:$AH,10,0),3)</f>
        <v>184.666</v>
      </c>
      <c r="H35" s="82" t="str">
        <f>FIXED(VLOOKUP($M35,'Full Sample by BMI Level'!$A:$AH,11,0),3)</f>
        <v>181.690</v>
      </c>
      <c r="I35" s="81" t="str">
        <f>FIXED(VLOOKUP($M35,'Full Sample by BMI Level'!$A:$AH,17,0),3)</f>
        <v>246.413</v>
      </c>
      <c r="J35" s="82" t="str">
        <f>FIXED(VLOOKUP($M35,'Full Sample by BMI Level'!$A:$AH,18,0),3)</f>
        <v>213.127</v>
      </c>
      <c r="K35" s="81" t="str">
        <f>FIXED(VLOOKUP($M35,'Full Sample by BMI Level'!$A:$AH,24,0),3)</f>
        <v>283.623</v>
      </c>
      <c r="L35" s="82" t="str">
        <f>FIXED(VLOOKUP($M35,'Full Sample by BMI Level'!$A:$AH,25,0),3)</f>
        <v>225.904</v>
      </c>
      <c r="M35" s="11" t="s">
        <v>36</v>
      </c>
    </row>
    <row r="36" spans="1:13" x14ac:dyDescent="0.25">
      <c r="A36" s="80" t="s">
        <v>559</v>
      </c>
      <c r="B36" s="87" t="s">
        <v>558</v>
      </c>
      <c r="C36" s="81" t="str">
        <f>FIXED(VLOOKUP($M36,'Full Sample by BMI Level'!$A:$AH,3,0),3)</f>
        <v>0.582</v>
      </c>
      <c r="D36" s="82" t="str">
        <f>FIXED(VLOOKUP($M36,'Full Sample by BMI Level'!$A:$AH,4,0),3)</f>
        <v>0.493</v>
      </c>
      <c r="E36" s="81" t="str">
        <f>FIXED(VLOOKUP($M36,'Full Sample by BMI Level'!$A:$AH,31,0),3)</f>
        <v>0.632</v>
      </c>
      <c r="F36" s="82" t="str">
        <f>FIXED(VLOOKUP($M36,'Full Sample by BMI Level'!$A:$AH,32,0),3)</f>
        <v>0.483</v>
      </c>
      <c r="G36" s="81" t="str">
        <f>FIXED(VLOOKUP($M36,'Full Sample by BMI Level'!$A:$AH,10,0),3)</f>
        <v>0.652</v>
      </c>
      <c r="H36" s="82" t="str">
        <f>FIXED(VLOOKUP($M36,'Full Sample by BMI Level'!$A:$AH,11,0),3)</f>
        <v>0.476</v>
      </c>
      <c r="I36" s="81" t="str">
        <f>FIXED(VLOOKUP($M36,'Full Sample by BMI Level'!$A:$AH,17,0),3)</f>
        <v>0.607</v>
      </c>
      <c r="J36" s="82" t="str">
        <f>FIXED(VLOOKUP($M36,'Full Sample by BMI Level'!$A:$AH,18,0),3)</f>
        <v>0.489</v>
      </c>
      <c r="K36" s="81" t="str">
        <f>FIXED(VLOOKUP($M36,'Full Sample by BMI Level'!$A:$AH,24,0),3)</f>
        <v>0.428</v>
      </c>
      <c r="L36" s="82" t="str">
        <f>FIXED(VLOOKUP($M36,'Full Sample by BMI Level'!$A:$AH,25,0),3)</f>
        <v>0.495</v>
      </c>
      <c r="M36" s="11" t="s">
        <v>514</v>
      </c>
    </row>
    <row r="37" spans="1:13" x14ac:dyDescent="0.25">
      <c r="A37" s="80" t="s">
        <v>557</v>
      </c>
      <c r="B37" s="87" t="s">
        <v>556</v>
      </c>
      <c r="C37" s="81" t="str">
        <f>FIXED(VLOOKUP($M37,'Full Sample by BMI Level'!$A:$AH,3,0),3)</f>
        <v>0.300</v>
      </c>
      <c r="D37" s="82" t="str">
        <f>FIXED(VLOOKUP($M37,'Full Sample by BMI Level'!$A:$AH,4,0),3)</f>
        <v>0.458</v>
      </c>
      <c r="E37" s="81" t="str">
        <f>FIXED(VLOOKUP($M37,'Full Sample by BMI Level'!$A:$AH,31,0),3)</f>
        <v>0.244</v>
      </c>
      <c r="F37" s="82" t="str">
        <f>FIXED(VLOOKUP($M37,'Full Sample by BMI Level'!$A:$AH,32,0),3)</f>
        <v>0.430</v>
      </c>
      <c r="G37" s="81" t="str">
        <f>FIXED(VLOOKUP($M37,'Full Sample by BMI Level'!$A:$AH,10,0),3)</f>
        <v>0.262</v>
      </c>
      <c r="H37" s="82" t="str">
        <f>FIXED(VLOOKUP($M37,'Full Sample by BMI Level'!$A:$AH,11,0),3)</f>
        <v>0.440</v>
      </c>
      <c r="I37" s="81" t="str">
        <f>FIXED(VLOOKUP($M37,'Full Sample by BMI Level'!$A:$AH,17,0),3)</f>
        <v>0.294</v>
      </c>
      <c r="J37" s="82" t="str">
        <f>FIXED(VLOOKUP($M37,'Full Sample by BMI Level'!$A:$AH,18,0),3)</f>
        <v>0.456</v>
      </c>
      <c r="K37" s="81" t="str">
        <f>FIXED(VLOOKUP($M37,'Full Sample by BMI Level'!$A:$AH,24,0),3)</f>
        <v>0.378</v>
      </c>
      <c r="L37" s="82" t="str">
        <f>FIXED(VLOOKUP($M37,'Full Sample by BMI Level'!$A:$AH,25,0),3)</f>
        <v>0.485</v>
      </c>
      <c r="M37" s="11" t="s">
        <v>37</v>
      </c>
    </row>
    <row r="38" spans="1:13" x14ac:dyDescent="0.25">
      <c r="A38" s="80" t="s">
        <v>555</v>
      </c>
      <c r="B38" s="87" t="s">
        <v>554</v>
      </c>
      <c r="C38" s="81" t="str">
        <f>FIXED(VLOOKUP($M38,'Full Sample by BMI Level'!$A:$AH,3,0),3)</f>
        <v>0.118</v>
      </c>
      <c r="D38" s="82" t="str">
        <f>FIXED(VLOOKUP($M38,'Full Sample by BMI Level'!$A:$AH,4,0),3)</f>
        <v>0.323</v>
      </c>
      <c r="E38" s="81" t="str">
        <f>FIXED(VLOOKUP($M38,'Full Sample by BMI Level'!$A:$AH,31,0),3)</f>
        <v>0.123</v>
      </c>
      <c r="F38" s="82" t="str">
        <f>FIXED(VLOOKUP($M38,'Full Sample by BMI Level'!$A:$AH,32,0),3)</f>
        <v>0.329</v>
      </c>
      <c r="G38" s="81" t="str">
        <f>FIXED(VLOOKUP($M38,'Full Sample by BMI Level'!$A:$AH,10,0),3)</f>
        <v>0.086</v>
      </c>
      <c r="H38" s="82" t="str">
        <f>FIXED(VLOOKUP($M38,'Full Sample by BMI Level'!$A:$AH,11,0),3)</f>
        <v>0.280</v>
      </c>
      <c r="I38" s="81" t="str">
        <f>FIXED(VLOOKUP($M38,'Full Sample by BMI Level'!$A:$AH,17,0),3)</f>
        <v>0.099</v>
      </c>
      <c r="J38" s="82" t="str">
        <f>FIXED(VLOOKUP($M38,'Full Sample by BMI Level'!$A:$AH,18,0),3)</f>
        <v>0.299</v>
      </c>
      <c r="K38" s="81" t="str">
        <f>FIXED(VLOOKUP($M38,'Full Sample by BMI Level'!$A:$AH,24,0),3)</f>
        <v>0.194</v>
      </c>
      <c r="L38" s="82" t="str">
        <f>FIXED(VLOOKUP($M38,'Full Sample by BMI Level'!$A:$AH,25,0),3)</f>
        <v>0.395</v>
      </c>
      <c r="M38" s="11" t="s">
        <v>38</v>
      </c>
    </row>
    <row r="39" spans="1:13" x14ac:dyDescent="0.25">
      <c r="A39" s="80" t="s">
        <v>553</v>
      </c>
      <c r="B39" s="87" t="s">
        <v>552</v>
      </c>
      <c r="C39" s="81" t="str">
        <f>FIXED(VLOOKUP($M39,'Full Sample by BMI Level'!$A:$AH,3,0),3)</f>
        <v>0.208</v>
      </c>
      <c r="D39" s="82" t="str">
        <f>FIXED(VLOOKUP($M39,'Full Sample by BMI Level'!$A:$AH,4,0),3)</f>
        <v>0.406</v>
      </c>
      <c r="E39" s="81" t="str">
        <f>FIXED(VLOOKUP($M39,'Full Sample by BMI Level'!$A:$AH,31,0),3)</f>
        <v>0.240</v>
      </c>
      <c r="F39" s="82" t="str">
        <f>FIXED(VLOOKUP($M39,'Full Sample by BMI Level'!$A:$AH,32,0),3)</f>
        <v>0.427</v>
      </c>
      <c r="G39" s="81" t="str">
        <f>FIXED(VLOOKUP($M39,'Full Sample by BMI Level'!$A:$AH,10,0),3)</f>
        <v>0.213</v>
      </c>
      <c r="H39" s="82" t="str">
        <f>FIXED(VLOOKUP($M39,'Full Sample by BMI Level'!$A:$AH,11,0),3)</f>
        <v>0.410</v>
      </c>
      <c r="I39" s="81" t="str">
        <f>FIXED(VLOOKUP($M39,'Full Sample by BMI Level'!$A:$AH,17,0),3)</f>
        <v>0.218</v>
      </c>
      <c r="J39" s="82" t="str">
        <f>FIXED(VLOOKUP($M39,'Full Sample by BMI Level'!$A:$AH,18,0),3)</f>
        <v>0.413</v>
      </c>
      <c r="K39" s="81" t="str">
        <f>FIXED(VLOOKUP($M39,'Full Sample by BMI Level'!$A:$AH,24,0),3)</f>
        <v>0.186</v>
      </c>
      <c r="L39" s="82" t="str">
        <f>FIXED(VLOOKUP($M39,'Full Sample by BMI Level'!$A:$AH,25,0),3)</f>
        <v>0.389</v>
      </c>
      <c r="M39" s="11" t="s">
        <v>516</v>
      </c>
    </row>
    <row r="40" spans="1:13" x14ac:dyDescent="0.25">
      <c r="A40" s="80" t="s">
        <v>551</v>
      </c>
      <c r="B40" s="87" t="s">
        <v>550</v>
      </c>
      <c r="C40" s="81" t="str">
        <f>FIXED(VLOOKUP($M40,'Full Sample by BMI Level'!$A:$AH,3,0),3)</f>
        <v>0.151</v>
      </c>
      <c r="D40" s="82" t="str">
        <f>FIXED(VLOOKUP($M40,'Full Sample by BMI Level'!$A:$AH,4,0),3)</f>
        <v>0.358</v>
      </c>
      <c r="E40" s="81" t="str">
        <f>FIXED(VLOOKUP($M40,'Full Sample by BMI Level'!$A:$AH,31,0),3)</f>
        <v>0.162</v>
      </c>
      <c r="F40" s="82" t="str">
        <f>FIXED(VLOOKUP($M40,'Full Sample by BMI Level'!$A:$AH,32,0),3)</f>
        <v>0.369</v>
      </c>
      <c r="G40" s="81" t="str">
        <f>FIXED(VLOOKUP($M40,'Full Sample by BMI Level'!$A:$AH,10,0),3)</f>
        <v>0.160</v>
      </c>
      <c r="H40" s="82" t="str">
        <f>FIXED(VLOOKUP($M40,'Full Sample by BMI Level'!$A:$AH,11,0),3)</f>
        <v>0.367</v>
      </c>
      <c r="I40" s="81" t="str">
        <f>FIXED(VLOOKUP($M40,'Full Sample by BMI Level'!$A:$AH,17,0),3)</f>
        <v>0.145</v>
      </c>
      <c r="J40" s="82" t="str">
        <f>FIXED(VLOOKUP($M40,'Full Sample by BMI Level'!$A:$AH,18,0),3)</f>
        <v>0.352</v>
      </c>
      <c r="K40" s="81" t="str">
        <f>FIXED(VLOOKUP($M40,'Full Sample by BMI Level'!$A:$AH,24,0),3)</f>
        <v>0.140</v>
      </c>
      <c r="L40" s="82" t="str">
        <f>FIXED(VLOOKUP($M40,'Full Sample by BMI Level'!$A:$AH,25,0),3)</f>
        <v>0.347</v>
      </c>
      <c r="M40" s="11" t="s">
        <v>40</v>
      </c>
    </row>
    <row r="41" spans="1:13" x14ac:dyDescent="0.25">
      <c r="A41" s="80" t="s">
        <v>549</v>
      </c>
      <c r="B41" s="87" t="s">
        <v>548</v>
      </c>
      <c r="C41" s="81" t="str">
        <f>FIXED(VLOOKUP($M41,'Full Sample by BMI Level'!$A:$AH,3,0),3)</f>
        <v>0.434</v>
      </c>
      <c r="D41" s="82" t="str">
        <f>FIXED(VLOOKUP($M41,'Full Sample by BMI Level'!$A:$AH,4,0),3)</f>
        <v>0.496</v>
      </c>
      <c r="E41" s="81" t="str">
        <f>FIXED(VLOOKUP($M41,'Full Sample by BMI Level'!$A:$AH,31,0),3)</f>
        <v>0.429</v>
      </c>
      <c r="F41" s="82" t="str">
        <f>FIXED(VLOOKUP($M41,'Full Sample by BMI Level'!$A:$AH,32,0),3)</f>
        <v>0.495</v>
      </c>
      <c r="G41" s="81" t="str">
        <f>FIXED(VLOOKUP($M41,'Full Sample by BMI Level'!$A:$AH,10,0),3)</f>
        <v>0.419</v>
      </c>
      <c r="H41" s="82" t="str">
        <f>FIXED(VLOOKUP($M41,'Full Sample by BMI Level'!$A:$AH,11,0),3)</f>
        <v>0.493</v>
      </c>
      <c r="I41" s="81" t="str">
        <f>FIXED(VLOOKUP($M41,'Full Sample by BMI Level'!$A:$AH,17,0),3)</f>
        <v>0.414</v>
      </c>
      <c r="J41" s="82" t="str">
        <f>FIXED(VLOOKUP($M41,'Full Sample by BMI Level'!$A:$AH,18,0),3)</f>
        <v>0.493</v>
      </c>
      <c r="K41" s="81" t="str">
        <f>FIXED(VLOOKUP($M41,'Full Sample by BMI Level'!$A:$AH,24,0),3)</f>
        <v>0.482</v>
      </c>
      <c r="L41" s="82" t="str">
        <f>FIXED(VLOOKUP($M41,'Full Sample by BMI Level'!$A:$AH,25,0),3)</f>
        <v>0.500</v>
      </c>
      <c r="M41" s="11" t="s">
        <v>41</v>
      </c>
    </row>
    <row r="42" spans="1:13" x14ac:dyDescent="0.25">
      <c r="A42" s="80" t="s">
        <v>103</v>
      </c>
      <c r="B42" s="87" t="s">
        <v>547</v>
      </c>
      <c r="C42" s="81" t="str">
        <f>FIXED(VLOOKUP($M42,'Full Sample by BMI Level'!$A:$AH,3,0),3)</f>
        <v>0.207</v>
      </c>
      <c r="D42" s="82" t="str">
        <f>FIXED(VLOOKUP($M42,'Full Sample by BMI Level'!$A:$AH,4,0),3)</f>
        <v>0.405</v>
      </c>
      <c r="E42" s="81" t="str">
        <f>FIXED(VLOOKUP($M42,'Full Sample by BMI Level'!$A:$AH,31,0),3)</f>
        <v>0.169</v>
      </c>
      <c r="F42" s="82" t="str">
        <f>FIXED(VLOOKUP($M42,'Full Sample by BMI Level'!$A:$AH,32,0),3)</f>
        <v>0.375</v>
      </c>
      <c r="G42" s="81" t="str">
        <f>FIXED(VLOOKUP($M42,'Full Sample by BMI Level'!$A:$AH,10,0),3)</f>
        <v>0.208</v>
      </c>
      <c r="H42" s="82" t="str">
        <f>FIXED(VLOOKUP($M42,'Full Sample by BMI Level'!$A:$AH,11,0),3)</f>
        <v>0.406</v>
      </c>
      <c r="I42" s="81" t="str">
        <f>FIXED(VLOOKUP($M42,'Full Sample by BMI Level'!$A:$AH,17,0),3)</f>
        <v>0.224</v>
      </c>
      <c r="J42" s="82" t="str">
        <f>FIXED(VLOOKUP($M42,'Full Sample by BMI Level'!$A:$AH,18,0),3)</f>
        <v>0.417</v>
      </c>
      <c r="K42" s="81" t="str">
        <f>FIXED(VLOOKUP($M42,'Full Sample by BMI Level'!$A:$AH,24,0),3)</f>
        <v>0.193</v>
      </c>
      <c r="L42" s="82" t="str">
        <f>FIXED(VLOOKUP($M42,'Full Sample by BMI Level'!$A:$AH,25,0),3)</f>
        <v>0.394</v>
      </c>
      <c r="M42" s="11" t="s">
        <v>39</v>
      </c>
    </row>
    <row r="43" spans="1:13" x14ac:dyDescent="0.25">
      <c r="A43" s="80" t="s">
        <v>546</v>
      </c>
      <c r="B43" s="87" t="s">
        <v>545</v>
      </c>
      <c r="C43" s="81" t="str">
        <f>FIXED(VLOOKUP($M43,'Full Sample by BMI Level'!$A:$AH,3,0),3)</f>
        <v>5.836</v>
      </c>
      <c r="D43" s="82" t="str">
        <f>FIXED(VLOOKUP($M43,'Full Sample by BMI Level'!$A:$AH,4,0),3)</f>
        <v>1.779</v>
      </c>
      <c r="E43" s="81" t="str">
        <f>FIXED(VLOOKUP($M43,'Full Sample by BMI Level'!$A:$AH,31,0),3)</f>
        <v>5.544</v>
      </c>
      <c r="F43" s="82" t="str">
        <f>FIXED(VLOOKUP($M43,'Full Sample by BMI Level'!$A:$AH,32,0),3)</f>
        <v>1.717</v>
      </c>
      <c r="G43" s="81" t="str">
        <f>FIXED(VLOOKUP($M43,'Full Sample by BMI Level'!$A:$AH,10,0),3)</f>
        <v>5.640</v>
      </c>
      <c r="H43" s="82" t="str">
        <f>FIXED(VLOOKUP($M43,'Full Sample by BMI Level'!$A:$AH,11,0),3)</f>
        <v>1.651</v>
      </c>
      <c r="I43" s="81" t="str">
        <f>FIXED(VLOOKUP($M43,'Full Sample by BMI Level'!$A:$AH,17,0),3)</f>
        <v>5.940</v>
      </c>
      <c r="J43" s="82" t="str">
        <f>FIXED(VLOOKUP($M43,'Full Sample by BMI Level'!$A:$AH,18,0),3)</f>
        <v>1.815</v>
      </c>
      <c r="K43" s="81" t="str">
        <f>FIXED(VLOOKUP($M43,'Full Sample by BMI Level'!$A:$AH,24,0),3)</f>
        <v>6.096</v>
      </c>
      <c r="L43" s="82" t="str">
        <f>FIXED(VLOOKUP($M43,'Full Sample by BMI Level'!$A:$AH,25,0),3)</f>
        <v>1.913</v>
      </c>
      <c r="M43" s="11" t="s">
        <v>43</v>
      </c>
    </row>
    <row r="44" spans="1:13" ht="30" x14ac:dyDescent="0.25">
      <c r="A44" s="80" t="s">
        <v>44</v>
      </c>
      <c r="B44" s="87" t="s">
        <v>544</v>
      </c>
      <c r="C44" s="81" t="str">
        <f>FIXED(VLOOKUP($M44,'Full Sample by BMI Level'!$A:$AH,3,0),3)</f>
        <v>0.070</v>
      </c>
      <c r="D44" s="82" t="str">
        <f>FIXED(VLOOKUP($M44,'Full Sample by BMI Level'!$A:$AH,4,0),3)</f>
        <v>0.511</v>
      </c>
      <c r="E44" s="81" t="str">
        <f>FIXED(VLOOKUP($M44,'Full Sample by BMI Level'!$A:$AH,31,0),3)</f>
        <v>0.055</v>
      </c>
      <c r="F44" s="82" t="str">
        <f>FIXED(VLOOKUP($M44,'Full Sample by BMI Level'!$A:$AH,32,0),3)</f>
        <v>0.411</v>
      </c>
      <c r="G44" s="81" t="str">
        <f>FIXED(VLOOKUP($M44,'Full Sample by BMI Level'!$A:$AH,10,0),3)</f>
        <v>0.084</v>
      </c>
      <c r="H44" s="82" t="str">
        <f>FIXED(VLOOKUP($M44,'Full Sample by BMI Level'!$A:$AH,11,0),3)</f>
        <v>0.556</v>
      </c>
      <c r="I44" s="81" t="str">
        <f>FIXED(VLOOKUP($M44,'Full Sample by BMI Level'!$A:$AH,17,0),3)</f>
        <v>0.062</v>
      </c>
      <c r="J44" s="82" t="str">
        <f>FIXED(VLOOKUP($M44,'Full Sample by BMI Level'!$A:$AH,18,0),3)</f>
        <v>0.474</v>
      </c>
      <c r="K44" s="81" t="str">
        <f>FIXED(VLOOKUP($M44,'Full Sample by BMI Level'!$A:$AH,24,0),3)</f>
        <v>0.057</v>
      </c>
      <c r="L44" s="82" t="str">
        <f>FIXED(VLOOKUP($M44,'Full Sample by BMI Level'!$A:$AH,25,0),3)</f>
        <v>0.473</v>
      </c>
      <c r="M44" s="11" t="s">
        <v>44</v>
      </c>
    </row>
    <row r="45" spans="1:13" x14ac:dyDescent="0.25">
      <c r="A45" s="80" t="s">
        <v>543</v>
      </c>
      <c r="B45" s="87" t="s">
        <v>542</v>
      </c>
      <c r="C45" s="81" t="str">
        <f>FIXED(VLOOKUP($M45,'Full Sample by BMI Level'!$A:$AH,3,0),3)</f>
        <v>0.640</v>
      </c>
      <c r="D45" s="82" t="str">
        <f>FIXED(VLOOKUP($M45,'Full Sample by BMI Level'!$A:$AH,4,0),3)</f>
        <v>0.480</v>
      </c>
      <c r="E45" s="81" t="str">
        <f>FIXED(VLOOKUP($M45,'Full Sample by BMI Level'!$A:$AH,31,0),3)</f>
        <v>0.691</v>
      </c>
      <c r="F45" s="82" t="str">
        <f>FIXED(VLOOKUP($M45,'Full Sample by BMI Level'!$A:$AH,32,0),3)</f>
        <v>0.463</v>
      </c>
      <c r="G45" s="81" t="str">
        <f>FIXED(VLOOKUP($M45,'Full Sample by BMI Level'!$A:$AH,10,0),3)</f>
        <v>0.664</v>
      </c>
      <c r="H45" s="82" t="str">
        <f>FIXED(VLOOKUP($M45,'Full Sample by BMI Level'!$A:$AH,11,0),3)</f>
        <v>0.473</v>
      </c>
      <c r="I45" s="81" t="str">
        <f>FIXED(VLOOKUP($M45,'Full Sample by BMI Level'!$A:$AH,17,0),3)</f>
        <v>0.627</v>
      </c>
      <c r="J45" s="82" t="str">
        <f>FIXED(VLOOKUP($M45,'Full Sample by BMI Level'!$A:$AH,18,0),3)</f>
        <v>0.484</v>
      </c>
      <c r="K45" s="81" t="str">
        <f>FIXED(VLOOKUP($M45,'Full Sample by BMI Level'!$A:$AH,24,0),3)</f>
        <v>0.606</v>
      </c>
      <c r="L45" s="82" t="str">
        <f>FIXED(VLOOKUP($M45,'Full Sample by BMI Level'!$A:$AH,25,0),3)</f>
        <v>0.489</v>
      </c>
      <c r="M45" s="11" t="s">
        <v>512</v>
      </c>
    </row>
    <row r="46" spans="1:13" x14ac:dyDescent="0.25">
      <c r="A46" s="80" t="s">
        <v>541</v>
      </c>
      <c r="B46" s="87" t="s">
        <v>540</v>
      </c>
      <c r="C46" s="81" t="str">
        <f>FIXED(VLOOKUP($M46,'Full Sample by BMI Level'!$A:$AH,3,0),3)</f>
        <v>0.011</v>
      </c>
      <c r="D46" s="82" t="str">
        <f>FIXED(VLOOKUP($M46,'Full Sample by BMI Level'!$A:$AH,4,0),3)</f>
        <v>0.102</v>
      </c>
      <c r="E46" s="81" t="str">
        <f>FIXED(VLOOKUP($M46,'Full Sample by BMI Level'!$A:$AH,31,0),3)</f>
        <v>0.005</v>
      </c>
      <c r="F46" s="82" t="str">
        <f>FIXED(VLOOKUP($M46,'Full Sample by BMI Level'!$A:$AH,32,0),3)</f>
        <v>0.069</v>
      </c>
      <c r="G46" s="81" t="str">
        <f>FIXED(VLOOKUP($M46,'Full Sample by BMI Level'!$A:$AH,10,0),3)</f>
        <v>0.010</v>
      </c>
      <c r="H46" s="82" t="str">
        <f>FIXED(VLOOKUP($M46,'Full Sample by BMI Level'!$A:$AH,11,0),3)</f>
        <v>0.098</v>
      </c>
      <c r="I46" s="81" t="str">
        <f>FIXED(VLOOKUP($M46,'Full Sample by BMI Level'!$A:$AH,17,0),3)</f>
        <v>0.013</v>
      </c>
      <c r="J46" s="82" t="str">
        <f>FIXED(VLOOKUP($M46,'Full Sample by BMI Level'!$A:$AH,18,0),3)</f>
        <v>0.112</v>
      </c>
      <c r="K46" s="81" t="str">
        <f>FIXED(VLOOKUP($M46,'Full Sample by BMI Level'!$A:$AH,24,0),3)</f>
        <v>0.010</v>
      </c>
      <c r="L46" s="82" t="str">
        <f>FIXED(VLOOKUP($M46,'Full Sample by BMI Level'!$A:$AH,25,0),3)</f>
        <v>0.101</v>
      </c>
      <c r="M46" s="11" t="s">
        <v>129</v>
      </c>
    </row>
    <row r="47" spans="1:13" x14ac:dyDescent="0.25">
      <c r="A47" s="80" t="s">
        <v>539</v>
      </c>
      <c r="B47" s="87" t="s">
        <v>538</v>
      </c>
      <c r="C47" s="81" t="str">
        <f>FIXED(VLOOKUP($M47,'Full Sample by BMI Level'!$A:$AH,3,0),3)</f>
        <v>0.007</v>
      </c>
      <c r="D47" s="82" t="str">
        <f>FIXED(VLOOKUP($M47,'Full Sample by BMI Level'!$A:$AH,4,0),3)</f>
        <v>0.083</v>
      </c>
      <c r="E47" s="81" t="str">
        <f>FIXED(VLOOKUP($M47,'Full Sample by BMI Level'!$A:$AH,31,0),3)</f>
        <v>0.006</v>
      </c>
      <c r="F47" s="82" t="str">
        <f>FIXED(VLOOKUP($M47,'Full Sample by BMI Level'!$A:$AH,32,0),3)</f>
        <v>0.079</v>
      </c>
      <c r="G47" s="81" t="str">
        <f>FIXED(VLOOKUP($M47,'Full Sample by BMI Level'!$A:$AH,10,0),3)</f>
        <v>0.006</v>
      </c>
      <c r="H47" s="82" t="str">
        <f>FIXED(VLOOKUP($M47,'Full Sample by BMI Level'!$A:$AH,11,0),3)</f>
        <v>0.080</v>
      </c>
      <c r="I47" s="81" t="str">
        <f>FIXED(VLOOKUP($M47,'Full Sample by BMI Level'!$A:$AH,17,0),3)</f>
        <v>0.007</v>
      </c>
      <c r="J47" s="82" t="str">
        <f>FIXED(VLOOKUP($M47,'Full Sample by BMI Level'!$A:$AH,18,0),3)</f>
        <v>0.081</v>
      </c>
      <c r="K47" s="81" t="str">
        <f>FIXED(VLOOKUP($M47,'Full Sample by BMI Level'!$A:$AH,24,0),3)</f>
        <v>0.008</v>
      </c>
      <c r="L47" s="82" t="str">
        <f>FIXED(VLOOKUP($M47,'Full Sample by BMI Level'!$A:$AH,25,0),3)</f>
        <v>0.090</v>
      </c>
      <c r="M47" s="11" t="s">
        <v>145</v>
      </c>
    </row>
    <row r="48" spans="1:13" x14ac:dyDescent="0.25">
      <c r="A48" s="80" t="s">
        <v>537</v>
      </c>
      <c r="B48" s="87" t="s">
        <v>536</v>
      </c>
      <c r="C48" s="81" t="str">
        <f>FIXED(VLOOKUP($M48,'Full Sample by BMI Level'!$A:$AH,3,0),3)</f>
        <v>0.002</v>
      </c>
      <c r="D48" s="82" t="str">
        <f>FIXED(VLOOKUP($M48,'Full Sample by BMI Level'!$A:$AH,4,0),3)</f>
        <v>0.043</v>
      </c>
      <c r="E48" s="81" t="s">
        <v>535</v>
      </c>
      <c r="F48" s="82" t="s">
        <v>535</v>
      </c>
      <c r="G48" s="81" t="str">
        <f>FIXED(VLOOKUP($M48,'Full Sample by BMI Level'!$A:$AH,10,0),3)</f>
        <v>0.002</v>
      </c>
      <c r="H48" s="82" t="str">
        <f>FIXED(VLOOKUP($M48,'Full Sample by BMI Level'!$A:$AH,11,0),3)</f>
        <v>0.040</v>
      </c>
      <c r="I48" s="81" t="str">
        <f>FIXED(VLOOKUP($M48,'Full Sample by BMI Level'!$A:$AH,17,0),3)</f>
        <v>0.002</v>
      </c>
      <c r="J48" s="82" t="str">
        <f>FIXED(VLOOKUP($M48,'Full Sample by BMI Level'!$A:$AH,18,0),3)</f>
        <v>0.045</v>
      </c>
      <c r="K48" s="81" t="str">
        <f>FIXED(VLOOKUP($M48,'Full Sample by BMI Level'!$A:$AH,24,0),3)</f>
        <v>0.002</v>
      </c>
      <c r="L48" s="82" t="str">
        <f>FIXED(VLOOKUP($M48,'Full Sample by BMI Level'!$A:$AH,25,0),3)</f>
        <v>0.047</v>
      </c>
      <c r="M48" s="11" t="s">
        <v>45</v>
      </c>
    </row>
    <row r="49" spans="1:13" x14ac:dyDescent="0.25">
      <c r="A49" s="80" t="s">
        <v>534</v>
      </c>
      <c r="B49" s="87" t="s">
        <v>533</v>
      </c>
      <c r="C49" s="81" t="str">
        <f>FIXED(VLOOKUP($M49,'Full Sample by BMI Level'!$A:$AH,3,0),3)</f>
        <v>0.018</v>
      </c>
      <c r="D49" s="82" t="str">
        <f>FIXED(VLOOKUP($M49,'Full Sample by BMI Level'!$A:$AH,4,0),3)</f>
        <v>0.133</v>
      </c>
      <c r="E49" s="81" t="str">
        <f>FIXED(VLOOKUP($M49,'Full Sample by BMI Level'!$A:$AH,31,0),3)</f>
        <v>0.014</v>
      </c>
      <c r="F49" s="82" t="str">
        <f>FIXED(VLOOKUP($M49,'Full Sample by BMI Level'!$A:$AH,32,0),3)</f>
        <v>0.118</v>
      </c>
      <c r="G49" s="81" t="str">
        <f>FIXED(VLOOKUP($M49,'Full Sample by BMI Level'!$A:$AH,10,0),3)</f>
        <v>0.019</v>
      </c>
      <c r="H49" s="82" t="str">
        <f>FIXED(VLOOKUP($M49,'Full Sample by BMI Level'!$A:$AH,11,0),3)</f>
        <v>0.136</v>
      </c>
      <c r="I49" s="81" t="str">
        <f>FIXED(VLOOKUP($M49,'Full Sample by BMI Level'!$A:$AH,17,0),3)</f>
        <v>0.018</v>
      </c>
      <c r="J49" s="82" t="str">
        <f>FIXED(VLOOKUP($M49,'Full Sample by BMI Level'!$A:$AH,18,0),3)</f>
        <v>0.134</v>
      </c>
      <c r="K49" s="81" t="str">
        <f>FIXED(VLOOKUP($M49,'Full Sample by BMI Level'!$A:$AH,24,0),3)</f>
        <v>0.017</v>
      </c>
      <c r="L49" s="82" t="str">
        <f>FIXED(VLOOKUP($M49,'Full Sample by BMI Level'!$A:$AH,25,0),3)</f>
        <v>0.129</v>
      </c>
      <c r="M49" s="11" t="s">
        <v>46</v>
      </c>
    </row>
    <row r="50" spans="1:13" x14ac:dyDescent="0.25">
      <c r="A50" s="80" t="s">
        <v>532</v>
      </c>
      <c r="B50" s="88" t="s">
        <v>531</v>
      </c>
      <c r="C50" s="81" t="str">
        <f>FIXED(VLOOKUP($M50,'Full Sample by BMI Level'!$A:$AH,3,0),3)</f>
        <v>0.310</v>
      </c>
      <c r="D50" s="82" t="str">
        <f>FIXED(VLOOKUP($M50,'Full Sample by BMI Level'!$A:$AH,4,0),3)</f>
        <v>0.463</v>
      </c>
      <c r="E50" s="81" t="str">
        <f>FIXED(VLOOKUP($M50,'Full Sample by BMI Level'!$A:$AH,31,0),3)</f>
        <v>0.271</v>
      </c>
      <c r="F50" s="82" t="str">
        <f>FIXED(VLOOKUP($M50,'Full Sample by BMI Level'!$A:$AH,32,0),3)</f>
        <v>0.445</v>
      </c>
      <c r="G50" s="81" t="str">
        <f>FIXED(VLOOKUP($M50,'Full Sample by BMI Level'!$A:$AH,10,0),3)</f>
        <v>0.288</v>
      </c>
      <c r="H50" s="82" t="str">
        <f>FIXED(VLOOKUP($M50,'Full Sample by BMI Level'!$A:$AH,11,0),3)</f>
        <v>0.453</v>
      </c>
      <c r="I50" s="81" t="str">
        <f>FIXED(VLOOKUP($M50,'Full Sample by BMI Level'!$A:$AH,17,0),3)</f>
        <v>0.319</v>
      </c>
      <c r="J50" s="82" t="str">
        <f>FIXED(VLOOKUP($M50,'Full Sample by BMI Level'!$A:$AH,18,0),3)</f>
        <v>0.466</v>
      </c>
      <c r="K50" s="81" t="str">
        <f>FIXED(VLOOKUP($M50,'Full Sample by BMI Level'!$A:$AH,24,0),3)</f>
        <v>0.342</v>
      </c>
      <c r="L50" s="82" t="str">
        <f>FIXED(VLOOKUP($M50,'Full Sample by BMI Level'!$A:$AH,25,0),3)</f>
        <v>0.474</v>
      </c>
      <c r="M50" s="11" t="s">
        <v>131</v>
      </c>
    </row>
    <row r="51" spans="1:13" x14ac:dyDescent="0.25">
      <c r="A51" s="80" t="s">
        <v>530</v>
      </c>
      <c r="B51" s="88" t="s">
        <v>529</v>
      </c>
      <c r="C51" s="81" t="str">
        <f>FIXED(VLOOKUP($M51,'Full Sample by BMI Level'!$A:$AH,3,0),3)</f>
        <v>0.013</v>
      </c>
      <c r="D51" s="82" t="str">
        <f>FIXED(VLOOKUP($M51,'Full Sample by BMI Level'!$A:$AH,4,0),3)</f>
        <v>0.112</v>
      </c>
      <c r="E51" s="81" t="str">
        <f>FIXED(VLOOKUP($M51,'Full Sample by BMI Level'!$A:$AH,31,0),3)</f>
        <v>0.013</v>
      </c>
      <c r="F51" s="82" t="str">
        <f>FIXED(VLOOKUP($M51,'Full Sample by BMI Level'!$A:$AH,32,0),3)</f>
        <v>0.112</v>
      </c>
      <c r="G51" s="81" t="str">
        <f>FIXED(VLOOKUP($M51,'Full Sample by BMI Level'!$A:$AH,10,0),3)</f>
        <v>0.011</v>
      </c>
      <c r="H51" s="82" t="str">
        <f>FIXED(VLOOKUP($M51,'Full Sample by BMI Level'!$A:$AH,11,0),3)</f>
        <v>0.106</v>
      </c>
      <c r="I51" s="81" t="str">
        <f>FIXED(VLOOKUP($M51,'Full Sample by BMI Level'!$A:$AH,17,0),3)</f>
        <v>0.013</v>
      </c>
      <c r="J51" s="82" t="str">
        <f>FIXED(VLOOKUP($M51,'Full Sample by BMI Level'!$A:$AH,18,0),3)</f>
        <v>0.115</v>
      </c>
      <c r="K51" s="81" t="str">
        <f>FIXED(VLOOKUP($M51,'Full Sample by BMI Level'!$A:$AH,24,0),3)</f>
        <v>0.015</v>
      </c>
      <c r="L51" s="82" t="str">
        <f>FIXED(VLOOKUP($M51,'Full Sample by BMI Level'!$A:$AH,25,0),3)</f>
        <v>0.120</v>
      </c>
      <c r="M51" s="11" t="s">
        <v>130</v>
      </c>
    </row>
    <row r="52" spans="1:13" x14ac:dyDescent="0.25">
      <c r="A52" s="77" t="s">
        <v>106</v>
      </c>
      <c r="B52" s="86" t="s">
        <v>528</v>
      </c>
      <c r="C52" s="78" t="str">
        <f>FIXED(VLOOKUP($M52,'Full Sample by BMI Level'!$A:$AH,3,0),3)</f>
        <v>0.019</v>
      </c>
      <c r="D52" s="79" t="str">
        <f>FIXED(VLOOKUP($M52,'Full Sample by BMI Level'!$A:$AH,4,0),3)</f>
        <v>0.137</v>
      </c>
      <c r="E52" s="78" t="str">
        <f>FIXED(VLOOKUP($M52,'Full Sample by BMI Level'!$A:$AH,31,0),3)</f>
        <v>0.009</v>
      </c>
      <c r="F52" s="79" t="str">
        <f>FIXED(VLOOKUP($M52,'Full Sample by BMI Level'!$A:$AH,32,0),3)</f>
        <v>0.097</v>
      </c>
      <c r="G52" s="78" t="str">
        <f>FIXED(VLOOKUP($M52,'Full Sample by BMI Level'!$A:$AH,10,0),3)</f>
        <v>0.016</v>
      </c>
      <c r="H52" s="79" t="str">
        <f>FIXED(VLOOKUP($M52,'Full Sample by BMI Level'!$A:$AH,11,0),3)</f>
        <v>0.126</v>
      </c>
      <c r="I52" s="78" t="str">
        <f>FIXED(VLOOKUP($M52,'Full Sample by BMI Level'!$A:$AH,17,0),3)</f>
        <v>0.023</v>
      </c>
      <c r="J52" s="79" t="str">
        <f>FIXED(VLOOKUP($M52,'Full Sample by BMI Level'!$A:$AH,18,0),3)</f>
        <v>0.151</v>
      </c>
      <c r="K52" s="78" t="str">
        <f>FIXED(VLOOKUP($M52,'Full Sample by BMI Level'!$A:$AH,24,0),3)</f>
        <v>0.021</v>
      </c>
      <c r="L52" s="79" t="str">
        <f>FIXED(VLOOKUP($M52,'Full Sample by BMI Level'!$A:$AH,25,0),3)</f>
        <v>0.145</v>
      </c>
      <c r="M52" s="11" t="s">
        <v>106</v>
      </c>
    </row>
    <row r="53" spans="1:13" x14ac:dyDescent="0.25">
      <c r="A53" s="83" t="s">
        <v>527</v>
      </c>
      <c r="B53" s="102" t="s">
        <v>526</v>
      </c>
      <c r="C53" s="103"/>
      <c r="D53" s="103"/>
      <c r="E53" s="103"/>
      <c r="F53" s="103"/>
      <c r="G53" s="103"/>
      <c r="H53" s="103"/>
      <c r="I53" s="103"/>
      <c r="J53" s="103"/>
      <c r="K53" s="84"/>
      <c r="L53" s="84"/>
    </row>
    <row r="54" spans="1:13" x14ac:dyDescent="0.25">
      <c r="A54" s="77" t="s">
        <v>525</v>
      </c>
      <c r="B54" s="104" t="s">
        <v>524</v>
      </c>
      <c r="C54" s="105"/>
      <c r="D54" s="105"/>
      <c r="E54" s="105"/>
      <c r="F54" s="105"/>
      <c r="G54" s="105"/>
      <c r="H54" s="105"/>
      <c r="I54" s="105"/>
      <c r="J54" s="105"/>
      <c r="K54" s="12"/>
      <c r="L54" s="12"/>
    </row>
    <row r="55" spans="1:13" x14ac:dyDescent="0.25">
      <c r="A55" s="96" t="s">
        <v>523</v>
      </c>
      <c r="B55" s="97"/>
      <c r="C55" s="94">
        <f>'Full Sample by BMI Level'!B1</f>
        <v>25147</v>
      </c>
      <c r="D55" s="95"/>
      <c r="E55" s="106">
        <f>'Full Sample by BMI Level'!AD1</f>
        <v>634</v>
      </c>
      <c r="F55" s="95"/>
      <c r="G55" s="94">
        <f>'Full Sample by BMI Level'!I1</f>
        <v>11209</v>
      </c>
      <c r="H55" s="95"/>
      <c r="I55" s="94">
        <f>'Full Sample by BMI Level'!P1</f>
        <v>6907</v>
      </c>
      <c r="J55" s="95"/>
      <c r="K55" s="94">
        <f>'Full Sample by BMI Level'!W1</f>
        <v>6397</v>
      </c>
      <c r="L55" s="95"/>
    </row>
    <row r="56" spans="1:13" ht="15.75" thickBot="1" x14ac:dyDescent="0.3">
      <c r="A56" s="91" t="s">
        <v>522</v>
      </c>
      <c r="B56" s="92"/>
      <c r="C56" s="89">
        <v>4691</v>
      </c>
      <c r="D56" s="90"/>
      <c r="E56" s="93">
        <v>224</v>
      </c>
      <c r="F56" s="90"/>
      <c r="G56" s="89">
        <v>2746</v>
      </c>
      <c r="H56" s="90"/>
      <c r="I56" s="89">
        <v>1941</v>
      </c>
      <c r="J56" s="90"/>
      <c r="K56" s="89">
        <v>1351</v>
      </c>
      <c r="L56" s="90"/>
    </row>
    <row r="57" spans="1:13" x14ac:dyDescent="0.25">
      <c r="C57" s="11">
        <f>C55/C56</f>
        <v>5.3606906842890645</v>
      </c>
      <c r="E57" s="11">
        <f>E55/E56</f>
        <v>2.8303571428571428</v>
      </c>
      <c r="G57" s="11">
        <f>G55/G56</f>
        <v>4.0819373634377278</v>
      </c>
      <c r="I57" s="11">
        <f>I55/I56</f>
        <v>3.5584750128799589</v>
      </c>
      <c r="K57" s="11">
        <f>K55/K56</f>
        <v>4.7350111028867508</v>
      </c>
    </row>
    <row r="71" spans="2:5" x14ac:dyDescent="0.25">
      <c r="B71" s="85">
        <v>17750</v>
      </c>
      <c r="C71" s="11" t="e">
        <f>LOG(B71+(SQRT((B71^2)+1)),1)</f>
        <v>#DIV/0!</v>
      </c>
      <c r="E71" s="11">
        <f>ASINH(B71)</f>
        <v>10.477287976257001</v>
      </c>
    </row>
    <row r="72" spans="2:5" x14ac:dyDescent="0.25">
      <c r="B72" s="85">
        <v>57356</v>
      </c>
      <c r="C72" s="11">
        <f>LOG(B72+(SQRT((B72^2)+1)))</f>
        <v>5.0596088517719746</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F17" sqref="F17"/>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-0.18469131053249899</v>
      </c>
      <c r="D2">
        <v>0.145858960615667</v>
      </c>
      <c r="E2">
        <v>0.205429967520874</v>
      </c>
      <c r="F2">
        <v>-8.2819028831665101E-2</v>
      </c>
      <c r="G2">
        <v>0.12159939709463501</v>
      </c>
      <c r="H2">
        <v>0.495820291450355</v>
      </c>
      <c r="I2">
        <v>-0.17208064865357001</v>
      </c>
      <c r="J2">
        <v>0.14439918732142101</v>
      </c>
      <c r="K2">
        <v>0.23337852558970201</v>
      </c>
      <c r="L2">
        <v>-7.0949055019728299E-2</v>
      </c>
      <c r="M2">
        <v>0.12041900201708799</v>
      </c>
      <c r="N2">
        <v>0.55573726014033498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4.85027153788175E-2</v>
      </c>
      <c r="D3">
        <v>5.4943121587165203E-2</v>
      </c>
      <c r="E3">
        <v>0.37735488776350001</v>
      </c>
      <c r="F3">
        <v>5.4006499976323001E-2</v>
      </c>
      <c r="G3">
        <v>4.6412639893174498E-2</v>
      </c>
      <c r="H3">
        <v>0.24457958057172799</v>
      </c>
      <c r="I3">
        <v>4.49580633496139E-2</v>
      </c>
      <c r="J3">
        <v>5.4388598666657698E-2</v>
      </c>
      <c r="K3">
        <v>0.40845915034767999</v>
      </c>
      <c r="L3">
        <v>5.0293775667702302E-2</v>
      </c>
      <c r="M3">
        <v>4.5890681303435203E-2</v>
      </c>
      <c r="N3">
        <v>0.27310176727568902</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-8.1057209353002105E-2</v>
      </c>
      <c r="D4">
        <v>5.6141754544948602E-2</v>
      </c>
      <c r="E4">
        <v>0.14879652434461099</v>
      </c>
      <c r="F4">
        <v>-5.2143112728133802E-2</v>
      </c>
      <c r="G4">
        <v>4.4353822107765201E-2</v>
      </c>
      <c r="H4">
        <v>0.23974791008149501</v>
      </c>
      <c r="I4">
        <v>-8.4188073220624507E-2</v>
      </c>
      <c r="J4">
        <v>5.5771006409197299E-2</v>
      </c>
      <c r="K4">
        <v>0.131163092919097</v>
      </c>
      <c r="L4">
        <v>-5.7491181402445302E-2</v>
      </c>
      <c r="M4">
        <v>4.3922875949228501E-2</v>
      </c>
      <c r="N4">
        <v>0.19056414588040699</v>
      </c>
      <c r="P4" t="str">
        <f t="shared" ref="P4:P29" si="3">IF(E4&lt;0.001,"***",IF(E4&lt;0.01,"**",IF(E4&lt;0.05,"*",IF(E4&lt;0.1,"^",""))))</f>
        <v/>
      </c>
      <c r="Q4" t="str">
        <f t="shared" si="0"/>
        <v/>
      </c>
      <c r="R4" t="str">
        <f t="shared" si="1"/>
        <v/>
      </c>
      <c r="S4" t="str">
        <f t="shared" si="2"/>
        <v/>
      </c>
    </row>
    <row r="5" spans="1:19" x14ac:dyDescent="0.25">
      <c r="A5">
        <v>4</v>
      </c>
      <c r="B5" t="s">
        <v>25</v>
      </c>
      <c r="C5">
        <v>-2.81955317337976E-3</v>
      </c>
      <c r="D5">
        <v>7.7373251421407094E-2</v>
      </c>
      <c r="E5">
        <v>0.97093077909315695</v>
      </c>
      <c r="F5">
        <v>-4.2393184455298598E-2</v>
      </c>
      <c r="G5">
        <v>6.53723726079488E-2</v>
      </c>
      <c r="H5">
        <v>0.51666951526400196</v>
      </c>
      <c r="I5">
        <v>-3.8339243384418898E-3</v>
      </c>
      <c r="J5">
        <v>7.6522815560279706E-2</v>
      </c>
      <c r="K5">
        <v>0.96004133264415703</v>
      </c>
      <c r="L5">
        <v>-3.8053150036040997E-2</v>
      </c>
      <c r="M5">
        <v>6.4537843319602703E-2</v>
      </c>
      <c r="N5">
        <v>0.55544183609202002</v>
      </c>
      <c r="P5" t="str">
        <f t="shared" si="3"/>
        <v/>
      </c>
      <c r="Q5" t="str">
        <f t="shared" si="0"/>
        <v/>
      </c>
      <c r="R5" t="str">
        <f t="shared" si="1"/>
        <v/>
      </c>
      <c r="S5" t="str">
        <f t="shared" si="2"/>
        <v/>
      </c>
    </row>
    <row r="6" spans="1:19" x14ac:dyDescent="0.25">
      <c r="A6">
        <v>5</v>
      </c>
      <c r="B6" t="s">
        <v>26</v>
      </c>
      <c r="C6">
        <v>7.5610859240907394E-2</v>
      </c>
      <c r="D6">
        <v>0.133744994466517</v>
      </c>
      <c r="E6">
        <v>0.571845251611376</v>
      </c>
      <c r="F6">
        <v>9.8326879136465303E-2</v>
      </c>
      <c r="G6">
        <v>0.11203947768556199</v>
      </c>
      <c r="H6">
        <v>0.38015582153491301</v>
      </c>
      <c r="I6">
        <v>5.2663633266937702E-2</v>
      </c>
      <c r="J6">
        <v>0.13239583558755799</v>
      </c>
      <c r="K6">
        <v>0.6907967165094</v>
      </c>
      <c r="L6">
        <v>8.0383950375840493E-2</v>
      </c>
      <c r="M6">
        <v>0.110696618414166</v>
      </c>
      <c r="N6">
        <v>0.46773795510701699</v>
      </c>
      <c r="P6" t="str">
        <f t="shared" si="3"/>
        <v/>
      </c>
      <c r="Q6" t="str">
        <f t="shared" si="0"/>
        <v/>
      </c>
      <c r="R6" t="str">
        <f t="shared" si="1"/>
        <v/>
      </c>
      <c r="S6" t="str">
        <f t="shared" si="2"/>
        <v/>
      </c>
    </row>
    <row r="7" spans="1:19" x14ac:dyDescent="0.25">
      <c r="A7">
        <v>6</v>
      </c>
      <c r="B7" t="s">
        <v>30</v>
      </c>
      <c r="C7">
        <v>6.73328671797183E-2</v>
      </c>
      <c r="D7">
        <v>7.2112231647099401E-2</v>
      </c>
      <c r="E7">
        <v>0.35044666948329001</v>
      </c>
      <c r="F7">
        <v>5.1022075508875699E-2</v>
      </c>
      <c r="G7">
        <v>5.6571778330410598E-2</v>
      </c>
      <c r="H7">
        <v>0.36711009811936901</v>
      </c>
      <c r="I7">
        <v>4.3252634158438698E-2</v>
      </c>
      <c r="J7">
        <v>7.1487688563912799E-2</v>
      </c>
      <c r="K7">
        <v>0.545154993116165</v>
      </c>
      <c r="L7">
        <v>2.93344040195542E-2</v>
      </c>
      <c r="M7">
        <v>5.5953086571650101E-2</v>
      </c>
      <c r="N7">
        <v>0.60009225959719104</v>
      </c>
      <c r="P7" t="str">
        <f t="shared" si="3"/>
        <v/>
      </c>
      <c r="Q7" t="str">
        <f t="shared" si="0"/>
        <v/>
      </c>
      <c r="R7" t="str">
        <f t="shared" si="1"/>
        <v/>
      </c>
      <c r="S7" t="str">
        <f t="shared" si="2"/>
        <v/>
      </c>
    </row>
    <row r="8" spans="1:19" x14ac:dyDescent="0.25">
      <c r="A8">
        <v>7</v>
      </c>
      <c r="B8" t="s">
        <v>27</v>
      </c>
      <c r="C8">
        <v>0.16928569778963001</v>
      </c>
      <c r="D8">
        <v>0.11745782958211599</v>
      </c>
      <c r="E8">
        <v>0.14951502691344801</v>
      </c>
      <c r="F8">
        <v>0.15905213968127599</v>
      </c>
      <c r="G8">
        <v>9.8648566898684606E-2</v>
      </c>
      <c r="H8">
        <v>0.106894346669879</v>
      </c>
      <c r="I8">
        <v>0.143277545975149</v>
      </c>
      <c r="J8">
        <v>0.114478382119427</v>
      </c>
      <c r="K8">
        <v>0.21072711010034201</v>
      </c>
      <c r="L8">
        <v>0.128388392328218</v>
      </c>
      <c r="M8">
        <v>9.5306022865887893E-2</v>
      </c>
      <c r="N8">
        <v>0.177942456769766</v>
      </c>
      <c r="P8" t="str">
        <f t="shared" si="3"/>
        <v/>
      </c>
      <c r="Q8" t="str">
        <f t="shared" si="0"/>
        <v/>
      </c>
      <c r="R8" t="str">
        <f t="shared" si="1"/>
        <v/>
      </c>
      <c r="S8" t="str">
        <f t="shared" si="2"/>
        <v/>
      </c>
    </row>
    <row r="9" spans="1:19" x14ac:dyDescent="0.25">
      <c r="A9">
        <v>8</v>
      </c>
      <c r="B9" t="s">
        <v>29</v>
      </c>
      <c r="C9">
        <v>9.4396705246212895E-2</v>
      </c>
      <c r="D9">
        <v>6.8015224193583704E-2</v>
      </c>
      <c r="E9">
        <v>0.165174771536332</v>
      </c>
      <c r="F9">
        <v>6.4036929502951798E-2</v>
      </c>
      <c r="G9">
        <v>5.3771557623755802E-2</v>
      </c>
      <c r="H9">
        <v>0.23369005878326601</v>
      </c>
      <c r="I9">
        <v>8.1503935565641894E-2</v>
      </c>
      <c r="J9">
        <v>6.7527746061788199E-2</v>
      </c>
      <c r="K9">
        <v>0.22744385785509999</v>
      </c>
      <c r="L9">
        <v>4.8851019899731001E-2</v>
      </c>
      <c r="M9">
        <v>5.3264572248337097E-2</v>
      </c>
      <c r="N9">
        <v>0.35906977356966802</v>
      </c>
      <c r="P9" t="str">
        <f t="shared" si="3"/>
        <v/>
      </c>
      <c r="Q9" t="str">
        <f t="shared" si="0"/>
        <v/>
      </c>
      <c r="R9" t="str">
        <f t="shared" si="1"/>
        <v/>
      </c>
      <c r="S9" t="str">
        <f t="shared" si="2"/>
        <v/>
      </c>
    </row>
    <row r="10" spans="1:19" x14ac:dyDescent="0.25">
      <c r="A10">
        <v>9</v>
      </c>
      <c r="B10" t="s">
        <v>28</v>
      </c>
      <c r="C10">
        <v>-5.2231130509202597E-2</v>
      </c>
      <c r="D10">
        <v>0.15867588806563901</v>
      </c>
      <c r="E10">
        <v>0.74202820479810905</v>
      </c>
      <c r="F10">
        <v>-3.1159078295306598E-2</v>
      </c>
      <c r="G10">
        <v>0.13277703873571001</v>
      </c>
      <c r="H10">
        <v>0.81446317515287703</v>
      </c>
      <c r="I10">
        <v>-2.91492996166649E-2</v>
      </c>
      <c r="J10">
        <v>0.15407988277774201</v>
      </c>
      <c r="K10">
        <v>0.84994936489707196</v>
      </c>
      <c r="L10">
        <v>-8.6285655540726206E-3</v>
      </c>
      <c r="M10">
        <v>0.12688999698749101</v>
      </c>
      <c r="N10">
        <v>0.94578534721822405</v>
      </c>
      <c r="P10" t="str">
        <f t="shared" si="3"/>
        <v/>
      </c>
      <c r="Q10" t="str">
        <f t="shared" si="0"/>
        <v/>
      </c>
      <c r="R10" t="str">
        <f t="shared" si="1"/>
        <v/>
      </c>
      <c r="S10" t="str">
        <f t="shared" si="2"/>
        <v/>
      </c>
    </row>
    <row r="11" spans="1:19" x14ac:dyDescent="0.25">
      <c r="A11">
        <v>10</v>
      </c>
      <c r="B11" t="s">
        <v>31</v>
      </c>
      <c r="C11">
        <v>-5.4319647376948298E-2</v>
      </c>
      <c r="D11">
        <v>1.0080534699472701E-2</v>
      </c>
      <c r="E11" s="1">
        <v>7.1021264758108797E-8</v>
      </c>
      <c r="F11">
        <v>-5.8613447851042402E-2</v>
      </c>
      <c r="G11">
        <v>8.8962849170837102E-3</v>
      </c>
      <c r="H11" s="1">
        <v>4.44199888534338E-11</v>
      </c>
      <c r="I11">
        <v>-5.5242574580951997E-2</v>
      </c>
      <c r="J11">
        <v>9.9865590274009694E-3</v>
      </c>
      <c r="K11" s="1">
        <v>3.1715537862630998E-8</v>
      </c>
      <c r="L11">
        <v>-6.05612190078317E-2</v>
      </c>
      <c r="M11">
        <v>8.7931121903076104E-3</v>
      </c>
      <c r="N11" s="1">
        <v>5.6842265707981102E-12</v>
      </c>
      <c r="P11" t="str">
        <f t="shared" si="3"/>
        <v>***</v>
      </c>
      <c r="Q11" t="str">
        <f t="shared" si="0"/>
        <v>***</v>
      </c>
      <c r="R11" t="str">
        <f t="shared" si="1"/>
        <v>***</v>
      </c>
      <c r="S11" t="str">
        <f t="shared" si="2"/>
        <v>***</v>
      </c>
    </row>
    <row r="12" spans="1:19" x14ac:dyDescent="0.25">
      <c r="A12">
        <v>11</v>
      </c>
      <c r="B12" t="s">
        <v>173</v>
      </c>
      <c r="C12">
        <v>6.6475740995238604E-3</v>
      </c>
      <c r="D12">
        <v>6.4242062821456003E-2</v>
      </c>
      <c r="E12">
        <v>0.91758442550224995</v>
      </c>
      <c r="F12">
        <v>3.2032776815842001E-3</v>
      </c>
      <c r="G12">
        <v>5.9698707251056402E-2</v>
      </c>
      <c r="H12">
        <v>0.95720812018665602</v>
      </c>
      <c r="I12">
        <v>1.8524787671028799E-2</v>
      </c>
      <c r="J12">
        <v>6.3405487148395404E-2</v>
      </c>
      <c r="K12">
        <v>0.77016139286688801</v>
      </c>
      <c r="L12">
        <v>2.3866581383230799E-2</v>
      </c>
      <c r="M12">
        <v>5.8823923632513798E-2</v>
      </c>
      <c r="N12">
        <v>0.68494161090446404</v>
      </c>
      <c r="P12" t="str">
        <f t="shared" si="3"/>
        <v/>
      </c>
      <c r="Q12" t="str">
        <f t="shared" si="0"/>
        <v/>
      </c>
      <c r="R12" t="str">
        <f t="shared" si="1"/>
        <v/>
      </c>
      <c r="S12" t="str">
        <f t="shared" si="2"/>
        <v/>
      </c>
    </row>
    <row r="13" spans="1:19" x14ac:dyDescent="0.25">
      <c r="A13">
        <v>12</v>
      </c>
      <c r="B13" t="s">
        <v>32</v>
      </c>
      <c r="C13">
        <v>2.1457662678175501E-2</v>
      </c>
      <c r="D13">
        <v>2.6828615351308201E-2</v>
      </c>
      <c r="E13">
        <v>0.42382374298050002</v>
      </c>
      <c r="F13">
        <v>1.87769467405094E-2</v>
      </c>
      <c r="G13">
        <v>2.3323674374639201E-2</v>
      </c>
      <c r="H13">
        <v>0.42078531789242302</v>
      </c>
      <c r="I13">
        <v>2.0637124621368901E-2</v>
      </c>
      <c r="J13">
        <v>2.6614693490506301E-2</v>
      </c>
      <c r="K13">
        <v>0.43810130895647298</v>
      </c>
      <c r="L13">
        <v>1.74441478953038E-2</v>
      </c>
      <c r="M13">
        <v>2.3186582308770898E-2</v>
      </c>
      <c r="N13">
        <v>0.451847797023193</v>
      </c>
      <c r="P13" t="str">
        <f t="shared" si="3"/>
        <v/>
      </c>
      <c r="Q13" t="str">
        <f t="shared" si="0"/>
        <v/>
      </c>
      <c r="R13" t="str">
        <f t="shared" si="1"/>
        <v/>
      </c>
      <c r="S13" t="str">
        <f t="shared" si="2"/>
        <v/>
      </c>
    </row>
    <row r="14" spans="1:19" x14ac:dyDescent="0.25">
      <c r="A14">
        <v>13</v>
      </c>
      <c r="B14" t="s">
        <v>33</v>
      </c>
      <c r="C14">
        <v>2.87095368382074E-2</v>
      </c>
      <c r="D14">
        <v>8.2957211772371493E-3</v>
      </c>
      <c r="E14">
        <v>5.3864391899693899E-4</v>
      </c>
      <c r="F14">
        <v>2.7139662285235198E-2</v>
      </c>
      <c r="G14">
        <v>7.4608984979983297E-3</v>
      </c>
      <c r="H14">
        <v>2.7520497715047298E-4</v>
      </c>
      <c r="I14">
        <v>2.8498904058888198E-2</v>
      </c>
      <c r="J14">
        <v>8.2389617716181907E-3</v>
      </c>
      <c r="K14">
        <v>5.4210299006429697E-4</v>
      </c>
      <c r="L14">
        <v>2.6949895049953002E-2</v>
      </c>
      <c r="M14">
        <v>7.4174879490617697E-3</v>
      </c>
      <c r="N14">
        <v>2.7982870623762901E-4</v>
      </c>
      <c r="P14" t="str">
        <f t="shared" si="3"/>
        <v>***</v>
      </c>
      <c r="Q14" t="str">
        <f t="shared" si="0"/>
        <v>***</v>
      </c>
      <c r="R14" t="str">
        <f t="shared" si="1"/>
        <v>***</v>
      </c>
      <c r="S14" t="str">
        <f t="shared" si="2"/>
        <v>***</v>
      </c>
    </row>
    <row r="15" spans="1:19" x14ac:dyDescent="0.25">
      <c r="A15">
        <v>14</v>
      </c>
      <c r="B15" t="s">
        <v>118</v>
      </c>
      <c r="C15">
        <v>-3.26951498928858E-2</v>
      </c>
      <c r="D15">
        <v>1.2993714416358699E-2</v>
      </c>
      <c r="E15">
        <v>1.1861837164129601E-2</v>
      </c>
      <c r="F15">
        <v>-3.3511034850570602E-2</v>
      </c>
      <c r="G15">
        <v>1.1360424729804201E-2</v>
      </c>
      <c r="H15">
        <v>3.1797480558177602E-3</v>
      </c>
      <c r="I15">
        <v>-3.4124254072966799E-2</v>
      </c>
      <c r="J15">
        <v>1.29162842622811E-2</v>
      </c>
      <c r="K15">
        <v>8.2428775430047896E-3</v>
      </c>
      <c r="L15">
        <v>-3.4719647822896001E-2</v>
      </c>
      <c r="M15">
        <v>1.1328401282843001E-2</v>
      </c>
      <c r="N15">
        <v>2.17792230154021E-3</v>
      </c>
      <c r="P15" t="str">
        <f t="shared" si="3"/>
        <v>*</v>
      </c>
      <c r="Q15" t="str">
        <f t="shared" si="0"/>
        <v>**</v>
      </c>
      <c r="R15" t="str">
        <f t="shared" si="1"/>
        <v>**</v>
      </c>
      <c r="S15" t="str">
        <f t="shared" si="2"/>
        <v>**</v>
      </c>
    </row>
    <row r="16" spans="1:19" x14ac:dyDescent="0.25">
      <c r="A16">
        <v>15</v>
      </c>
      <c r="B16" t="s">
        <v>34</v>
      </c>
      <c r="C16">
        <v>4.1706744560528197E-3</v>
      </c>
      <c r="D16">
        <v>1.28546847032609E-3</v>
      </c>
      <c r="E16">
        <v>1.17666015021212E-3</v>
      </c>
      <c r="F16">
        <v>3.47309430882167E-3</v>
      </c>
      <c r="G16">
        <v>9.7978546784279006E-4</v>
      </c>
      <c r="H16">
        <v>3.9298597766536001E-4</v>
      </c>
      <c r="I16">
        <v>4.3854472935167003E-3</v>
      </c>
      <c r="J16">
        <v>1.26794674548226E-3</v>
      </c>
      <c r="K16">
        <v>5.4278929933759801E-4</v>
      </c>
      <c r="L16">
        <v>3.6451338028202201E-3</v>
      </c>
      <c r="M16">
        <v>9.6207792803472696E-4</v>
      </c>
      <c r="N16">
        <v>1.5136851631142699E-4</v>
      </c>
      <c r="P16" t="str">
        <f t="shared" si="3"/>
        <v>**</v>
      </c>
      <c r="Q16" t="str">
        <f t="shared" si="0"/>
        <v>***</v>
      </c>
      <c r="R16" t="str">
        <f t="shared" si="1"/>
        <v>***</v>
      </c>
      <c r="S16" t="str">
        <f t="shared" si="2"/>
        <v>***</v>
      </c>
    </row>
    <row r="17" spans="1:19" x14ac:dyDescent="0.25">
      <c r="A17">
        <v>16</v>
      </c>
      <c r="B17" t="s">
        <v>35</v>
      </c>
      <c r="C17">
        <v>-9.6289655133838204E-4</v>
      </c>
      <c r="D17">
        <v>5.3140468083123001E-4</v>
      </c>
      <c r="E17">
        <v>6.9988735035696206E-2</v>
      </c>
      <c r="F17">
        <v>-8.1362904150057399E-4</v>
      </c>
      <c r="G17">
        <v>4.8775281691337401E-4</v>
      </c>
      <c r="H17">
        <v>9.5292390859097603E-2</v>
      </c>
      <c r="I17">
        <v>-7.8568391823114804E-4</v>
      </c>
      <c r="J17">
        <v>5.1064599988877703E-4</v>
      </c>
      <c r="K17">
        <v>0.123900073288603</v>
      </c>
      <c r="L17">
        <v>-6.85200796984086E-4</v>
      </c>
      <c r="M17">
        <v>4.6705162721870201E-4</v>
      </c>
      <c r="N17">
        <v>0.14235505365210199</v>
      </c>
      <c r="P17" t="str">
        <f t="shared" si="3"/>
        <v>^</v>
      </c>
      <c r="Q17" t="str">
        <f t="shared" si="0"/>
        <v>^</v>
      </c>
      <c r="R17" t="str">
        <f t="shared" si="1"/>
        <v/>
      </c>
      <c r="S17" t="str">
        <f t="shared" si="2"/>
        <v/>
      </c>
    </row>
    <row r="18" spans="1:19" x14ac:dyDescent="0.25">
      <c r="A18">
        <v>17</v>
      </c>
      <c r="B18" t="s">
        <v>36</v>
      </c>
      <c r="C18">
        <v>4.37027684698186E-4</v>
      </c>
      <c r="D18">
        <v>2.4212698543049001E-4</v>
      </c>
      <c r="E18">
        <v>7.1082130172141697E-2</v>
      </c>
      <c r="F18">
        <v>6.9021869833887396E-4</v>
      </c>
      <c r="G18">
        <v>1.97735060766077E-4</v>
      </c>
      <c r="H18">
        <v>4.8189438889281603E-4</v>
      </c>
      <c r="I18">
        <v>4.4862447222133002E-4</v>
      </c>
      <c r="J18">
        <v>2.3880927422296699E-4</v>
      </c>
      <c r="K18">
        <v>6.0300636248155001E-2</v>
      </c>
      <c r="L18">
        <v>6.9696748402876005E-4</v>
      </c>
      <c r="M18">
        <v>1.94162151774321E-4</v>
      </c>
      <c r="N18">
        <v>3.3116598002280598E-4</v>
      </c>
      <c r="P18" t="str">
        <f t="shared" si="3"/>
        <v>^</v>
      </c>
      <c r="Q18" t="str">
        <f t="shared" si="0"/>
        <v>***</v>
      </c>
      <c r="R18" t="str">
        <f t="shared" si="1"/>
        <v>^</v>
      </c>
      <c r="S18" t="str">
        <f t="shared" si="2"/>
        <v>***</v>
      </c>
    </row>
    <row r="19" spans="1:19" x14ac:dyDescent="0.25">
      <c r="A19">
        <v>18</v>
      </c>
      <c r="B19" t="s">
        <v>37</v>
      </c>
      <c r="C19">
        <v>4.0629214142576399E-2</v>
      </c>
      <c r="D19">
        <v>4.69149436845284E-2</v>
      </c>
      <c r="E19">
        <v>0.38647995839011701</v>
      </c>
      <c r="F19">
        <v>4.4605049948227699E-2</v>
      </c>
      <c r="G19">
        <v>4.0762921655711097E-2</v>
      </c>
      <c r="H19">
        <v>0.27384294992430103</v>
      </c>
      <c r="I19">
        <v>4.3486061150712699E-2</v>
      </c>
      <c r="J19">
        <v>4.63788891621809E-2</v>
      </c>
      <c r="K19">
        <v>0.34843654718477701</v>
      </c>
      <c r="L19">
        <v>4.6389548308842302E-2</v>
      </c>
      <c r="M19">
        <v>4.0292706610669603E-2</v>
      </c>
      <c r="N19">
        <v>0.24960317055348899</v>
      </c>
      <c r="P19" t="str">
        <f t="shared" si="3"/>
        <v/>
      </c>
      <c r="Q19" t="str">
        <f t="shared" si="0"/>
        <v/>
      </c>
      <c r="R19" t="str">
        <f t="shared" si="1"/>
        <v/>
      </c>
      <c r="S19" t="str">
        <f t="shared" si="2"/>
        <v/>
      </c>
    </row>
    <row r="20" spans="1:19" x14ac:dyDescent="0.25">
      <c r="A20">
        <v>19</v>
      </c>
      <c r="B20" t="s">
        <v>38</v>
      </c>
      <c r="C20">
        <v>0.14175973024920999</v>
      </c>
      <c r="D20">
        <v>6.4874196403049603E-2</v>
      </c>
      <c r="E20">
        <v>2.8877985799262498E-2</v>
      </c>
      <c r="F20">
        <v>8.6788028335540099E-2</v>
      </c>
      <c r="G20">
        <v>5.5044990376925701E-2</v>
      </c>
      <c r="H20">
        <v>0.11487045893018601</v>
      </c>
      <c r="I20">
        <v>0.14172474663981999</v>
      </c>
      <c r="J20">
        <v>6.4336281881353596E-2</v>
      </c>
      <c r="K20">
        <v>2.7603604295618998E-2</v>
      </c>
      <c r="L20">
        <v>8.8573335303957001E-2</v>
      </c>
      <c r="M20">
        <v>5.4617783785804203E-2</v>
      </c>
      <c r="N20">
        <v>0.104868872209699</v>
      </c>
      <c r="P20" t="str">
        <f t="shared" si="3"/>
        <v>*</v>
      </c>
      <c r="Q20" t="str">
        <f t="shared" si="0"/>
        <v/>
      </c>
      <c r="R20" t="str">
        <f t="shared" si="1"/>
        <v>*</v>
      </c>
      <c r="S20" t="str">
        <f t="shared" si="2"/>
        <v/>
      </c>
    </row>
    <row r="21" spans="1:19" x14ac:dyDescent="0.25">
      <c r="A21">
        <v>20</v>
      </c>
      <c r="B21" t="s">
        <v>40</v>
      </c>
      <c r="C21">
        <v>-0.208779922680495</v>
      </c>
      <c r="D21">
        <v>0.130692200744184</v>
      </c>
      <c r="E21">
        <v>0.110155776979173</v>
      </c>
      <c r="F21">
        <v>-0.17677668341162101</v>
      </c>
      <c r="G21">
        <v>9.9168349938255504E-2</v>
      </c>
      <c r="H21">
        <v>7.4652782207758006E-2</v>
      </c>
      <c r="I21">
        <v>-0.171087926273299</v>
      </c>
      <c r="J21">
        <v>0.12931914966952601</v>
      </c>
      <c r="K21">
        <v>0.185838743367122</v>
      </c>
      <c r="L21">
        <v>-0.13460960393257099</v>
      </c>
      <c r="M21">
        <v>9.8239784639062994E-2</v>
      </c>
      <c r="N21">
        <v>0.17061986897537801</v>
      </c>
      <c r="P21" t="str">
        <f t="shared" si="3"/>
        <v/>
      </c>
      <c r="Q21" t="str">
        <f t="shared" si="0"/>
        <v>^</v>
      </c>
      <c r="R21" t="str">
        <f t="shared" si="1"/>
        <v/>
      </c>
      <c r="S21" t="str">
        <f t="shared" si="2"/>
        <v/>
      </c>
    </row>
    <row r="22" spans="1:19" x14ac:dyDescent="0.25">
      <c r="A22">
        <v>21</v>
      </c>
      <c r="B22" t="s">
        <v>41</v>
      </c>
      <c r="C22">
        <v>-3.5753640831107401E-2</v>
      </c>
      <c r="D22">
        <v>0.114831358886158</v>
      </c>
      <c r="E22">
        <v>0.75552862095293905</v>
      </c>
      <c r="F22">
        <v>-3.50070786652441E-2</v>
      </c>
      <c r="G22">
        <v>8.8494959358558306E-2</v>
      </c>
      <c r="H22">
        <v>0.69241287071659396</v>
      </c>
      <c r="I22">
        <v>-4.9794532451586798E-3</v>
      </c>
      <c r="J22">
        <v>0.11334522079395599</v>
      </c>
      <c r="K22">
        <v>0.96495881151496099</v>
      </c>
      <c r="L22">
        <v>2.7280826895928699E-3</v>
      </c>
      <c r="M22">
        <v>8.7238284736797997E-2</v>
      </c>
      <c r="N22">
        <v>0.97505292146683198</v>
      </c>
      <c r="P22" t="str">
        <f t="shared" si="3"/>
        <v/>
      </c>
      <c r="Q22" t="str">
        <f t="shared" si="0"/>
        <v/>
      </c>
      <c r="R22" t="str">
        <f t="shared" si="1"/>
        <v/>
      </c>
      <c r="S22" t="str">
        <f t="shared" si="2"/>
        <v/>
      </c>
    </row>
    <row r="23" spans="1:19" x14ac:dyDescent="0.25">
      <c r="A23">
        <v>22</v>
      </c>
      <c r="B23" t="s">
        <v>39</v>
      </c>
      <c r="C23">
        <v>-0.16458145035219399</v>
      </c>
      <c r="D23">
        <v>0.12607342015665499</v>
      </c>
      <c r="E23">
        <v>0.19174262066169201</v>
      </c>
      <c r="F23">
        <v>-0.12258962148922201</v>
      </c>
      <c r="G23">
        <v>9.6772368912318205E-2</v>
      </c>
      <c r="H23">
        <v>0.20523278263839301</v>
      </c>
      <c r="I23">
        <v>-0.12421648133861</v>
      </c>
      <c r="J23">
        <v>0.124622629831218</v>
      </c>
      <c r="K23">
        <v>0.31889025605152999</v>
      </c>
      <c r="L23">
        <v>-7.8275866181994405E-2</v>
      </c>
      <c r="M23">
        <v>9.54780096866851E-2</v>
      </c>
      <c r="N23">
        <v>0.41231225296887303</v>
      </c>
      <c r="P23" t="str">
        <f t="shared" si="3"/>
        <v/>
      </c>
      <c r="Q23" t="str">
        <f t="shared" si="0"/>
        <v/>
      </c>
      <c r="R23" t="str">
        <f t="shared" si="1"/>
        <v/>
      </c>
      <c r="S23" t="str">
        <f t="shared" si="2"/>
        <v/>
      </c>
    </row>
    <row r="24" spans="1:19" x14ac:dyDescent="0.25">
      <c r="A24">
        <v>23</v>
      </c>
      <c r="B24" t="s">
        <v>43</v>
      </c>
      <c r="C24">
        <v>-9.5300396491559206E-2</v>
      </c>
      <c r="D24">
        <v>1.28456247009961E-2</v>
      </c>
      <c r="E24" s="1">
        <v>1.1812772982011701E-13</v>
      </c>
      <c r="F24">
        <v>-8.96203092690009E-2</v>
      </c>
      <c r="G24">
        <v>1.1870881703754201E-2</v>
      </c>
      <c r="H24" s="1">
        <v>4.3662508106956901E-14</v>
      </c>
      <c r="I24">
        <v>-9.2080848388536696E-2</v>
      </c>
      <c r="J24">
        <v>1.26428354804493E-2</v>
      </c>
      <c r="K24" s="1">
        <v>3.2585045772748299E-13</v>
      </c>
      <c r="L24">
        <v>-8.5426457996540903E-2</v>
      </c>
      <c r="M24">
        <v>1.16777005541523E-2</v>
      </c>
      <c r="N24" s="1">
        <v>2.5671282939168902E-13</v>
      </c>
      <c r="P24" t="str">
        <f t="shared" si="3"/>
        <v>***</v>
      </c>
      <c r="Q24" t="str">
        <f t="shared" si="0"/>
        <v>***</v>
      </c>
      <c r="R24" t="str">
        <f t="shared" si="1"/>
        <v>***</v>
      </c>
      <c r="S24" t="str">
        <f t="shared" si="2"/>
        <v>***</v>
      </c>
    </row>
    <row r="25" spans="1:19" x14ac:dyDescent="0.25">
      <c r="A25">
        <v>24</v>
      </c>
      <c r="B25" t="s">
        <v>44</v>
      </c>
      <c r="C25">
        <v>2.1520988047116899E-2</v>
      </c>
      <c r="D25">
        <v>4.3438940707465401E-2</v>
      </c>
      <c r="E25">
        <v>0.62029607580850399</v>
      </c>
      <c r="F25">
        <v>3.3767583431403098E-2</v>
      </c>
      <c r="G25">
        <v>3.98828286265464E-2</v>
      </c>
      <c r="H25">
        <v>0.397179239715304</v>
      </c>
      <c r="I25">
        <v>1.9299583850266502E-2</v>
      </c>
      <c r="J25">
        <v>4.1471833549153903E-2</v>
      </c>
      <c r="K25">
        <v>0.64166933384134495</v>
      </c>
      <c r="L25">
        <v>3.0714425015465702E-2</v>
      </c>
      <c r="M25">
        <v>3.7908648150928898E-2</v>
      </c>
      <c r="N25">
        <v>0.41781253034516003</v>
      </c>
      <c r="P25" t="str">
        <f t="shared" si="3"/>
        <v/>
      </c>
      <c r="Q25" t="str">
        <f t="shared" si="0"/>
        <v/>
      </c>
      <c r="R25" t="str">
        <f t="shared" si="1"/>
        <v/>
      </c>
      <c r="S25" t="str">
        <f t="shared" si="2"/>
        <v/>
      </c>
    </row>
    <row r="26" spans="1:19" x14ac:dyDescent="0.25">
      <c r="A26">
        <v>25</v>
      </c>
      <c r="B26" t="s">
        <v>131</v>
      </c>
      <c r="C26">
        <v>0.61324867213130396</v>
      </c>
      <c r="D26">
        <v>0.76217745616122501</v>
      </c>
      <c r="E26">
        <v>0.42105001887492899</v>
      </c>
      <c r="F26">
        <v>0.74497613760608505</v>
      </c>
      <c r="G26">
        <v>0.71264234369476098</v>
      </c>
      <c r="H26">
        <v>0.29585121155879601</v>
      </c>
      <c r="I26">
        <v>-0.10417373686076301</v>
      </c>
      <c r="J26">
        <v>5.4349168756842897E-2</v>
      </c>
      <c r="K26">
        <v>5.5269775478439899E-2</v>
      </c>
      <c r="L26">
        <v>-0.13494087791527201</v>
      </c>
      <c r="M26">
        <v>4.9571762610292003E-2</v>
      </c>
      <c r="N26">
        <v>6.4862242100727401E-3</v>
      </c>
      <c r="P26" t="str">
        <f t="shared" si="3"/>
        <v/>
      </c>
      <c r="Q26" t="str">
        <f t="shared" si="0"/>
        <v/>
      </c>
      <c r="R26" t="str">
        <f t="shared" si="1"/>
        <v>^</v>
      </c>
      <c r="S26" t="str">
        <f t="shared" si="2"/>
        <v>**</v>
      </c>
    </row>
    <row r="27" spans="1:19" x14ac:dyDescent="0.25">
      <c r="A27">
        <v>26</v>
      </c>
      <c r="B27" t="s">
        <v>145</v>
      </c>
      <c r="C27">
        <v>-2.7933642940930599E-2</v>
      </c>
      <c r="D27">
        <v>0.80380384182323195</v>
      </c>
      <c r="E27">
        <v>0.97227764293042196</v>
      </c>
      <c r="F27">
        <v>0.258189760987102</v>
      </c>
      <c r="G27">
        <v>0.75333256068561305</v>
      </c>
      <c r="H27">
        <v>0.73180149907551195</v>
      </c>
      <c r="I27">
        <v>-0.763502146154175</v>
      </c>
      <c r="J27">
        <v>0.246319319236326</v>
      </c>
      <c r="K27">
        <v>1.9375351141469601E-3</v>
      </c>
      <c r="L27">
        <v>-0.65613629659425898</v>
      </c>
      <c r="M27">
        <v>0.233128608336061</v>
      </c>
      <c r="N27">
        <v>4.8855897491008101E-3</v>
      </c>
      <c r="P27" t="str">
        <f t="shared" si="3"/>
        <v/>
      </c>
      <c r="Q27" t="str">
        <f t="shared" si="0"/>
        <v/>
      </c>
      <c r="R27" t="str">
        <f t="shared" si="1"/>
        <v>**</v>
      </c>
      <c r="S27" t="str">
        <f t="shared" si="2"/>
        <v>**</v>
      </c>
    </row>
    <row r="28" spans="1:19" x14ac:dyDescent="0.25">
      <c r="A28">
        <v>27</v>
      </c>
      <c r="B28" t="s">
        <v>46</v>
      </c>
      <c r="C28">
        <v>0.65718380386249298</v>
      </c>
      <c r="D28">
        <v>0.776141980021956</v>
      </c>
      <c r="E28">
        <v>0.397144839268877</v>
      </c>
      <c r="F28">
        <v>0.86522585389777895</v>
      </c>
      <c r="G28">
        <v>0.725266821947117</v>
      </c>
      <c r="H28">
        <v>0.23287880398205599</v>
      </c>
      <c r="I28">
        <v>-8.0029368976759302E-2</v>
      </c>
      <c r="J28">
        <v>0.14563277028017299</v>
      </c>
      <c r="K28">
        <v>0.582642758916746</v>
      </c>
      <c r="L28">
        <v>-4.4105378630587E-2</v>
      </c>
      <c r="M28">
        <v>0.135683016665957</v>
      </c>
      <c r="N28">
        <v>0.74513422693866804</v>
      </c>
      <c r="P28" t="str">
        <f t="shared" si="3"/>
        <v/>
      </c>
      <c r="Q28" t="str">
        <f t="shared" si="0"/>
        <v/>
      </c>
      <c r="R28" t="str">
        <f t="shared" si="1"/>
        <v/>
      </c>
      <c r="S28" t="str">
        <f t="shared" si="2"/>
        <v/>
      </c>
    </row>
    <row r="29" spans="1:19" x14ac:dyDescent="0.25">
      <c r="A29">
        <v>28</v>
      </c>
      <c r="B29" t="s">
        <v>129</v>
      </c>
      <c r="C29">
        <v>0.158041064645534</v>
      </c>
      <c r="D29">
        <v>0.78151380156996897</v>
      </c>
      <c r="E29">
        <v>0.839741393729597</v>
      </c>
      <c r="F29">
        <v>0.30253016509212</v>
      </c>
      <c r="G29">
        <v>0.73107356488009401</v>
      </c>
      <c r="H29">
        <v>0.67900863817745805</v>
      </c>
      <c r="I29">
        <v>-0.50297422334410102</v>
      </c>
      <c r="J29">
        <v>0.173218125801572</v>
      </c>
      <c r="K29">
        <v>3.6877623444480099E-3</v>
      </c>
      <c r="L29">
        <v>-0.51085842056313802</v>
      </c>
      <c r="M29">
        <v>0.16159606750209299</v>
      </c>
      <c r="N29">
        <v>1.57050713799161E-3</v>
      </c>
      <c r="P29" t="str">
        <f t="shared" si="3"/>
        <v/>
      </c>
      <c r="Q29" t="str">
        <f t="shared" si="0"/>
        <v/>
      </c>
      <c r="R29" t="str">
        <f t="shared" si="1"/>
        <v>**</v>
      </c>
      <c r="S29" t="str">
        <f t="shared" si="2"/>
        <v>**</v>
      </c>
    </row>
    <row r="30" spans="1:19" x14ac:dyDescent="0.25">
      <c r="A30">
        <v>29</v>
      </c>
      <c r="B30" t="s">
        <v>130</v>
      </c>
      <c r="C30">
        <v>0.60917633724345299</v>
      </c>
      <c r="D30">
        <v>0.77817607821800505</v>
      </c>
      <c r="E30">
        <v>0.43372939495458201</v>
      </c>
      <c r="F30">
        <v>0.78366889387508498</v>
      </c>
      <c r="G30">
        <v>0.72781356051423396</v>
      </c>
      <c r="H30">
        <v>0.28159464367397402</v>
      </c>
      <c r="I30">
        <v>-8.1026161138586003E-2</v>
      </c>
      <c r="J30">
        <v>0.15673846951894599</v>
      </c>
      <c r="K30">
        <v>0.605190130495458</v>
      </c>
      <c r="L30">
        <v>-7.7823491017870602E-2</v>
      </c>
      <c r="M30">
        <v>0.14599973585497</v>
      </c>
      <c r="N30">
        <v>0.59400687840726196</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3.7377819849058101E-2</v>
      </c>
      <c r="D31">
        <v>0.91018168206444106</v>
      </c>
      <c r="E31">
        <v>0.96724301800073798</v>
      </c>
      <c r="F31">
        <v>0.22895469647213901</v>
      </c>
      <c r="G31">
        <v>0.85050385984918897</v>
      </c>
      <c r="H31">
        <v>0.78777663308531798</v>
      </c>
      <c r="I31">
        <v>-0.72456602162002104</v>
      </c>
      <c r="J31">
        <v>0.487017361396477</v>
      </c>
      <c r="K31">
        <v>0.13681361727483099</v>
      </c>
      <c r="L31">
        <v>-0.69534927971621696</v>
      </c>
      <c r="M31">
        <v>0.45077591220965602</v>
      </c>
      <c r="N31">
        <v>0.122937360258837</v>
      </c>
      <c r="P31" t="str">
        <f t="shared" si="4"/>
        <v/>
      </c>
      <c r="Q31" t="str">
        <f t="shared" si="5"/>
        <v/>
      </c>
      <c r="R31" t="str">
        <f t="shared" si="6"/>
        <v/>
      </c>
      <c r="S31" t="str">
        <f t="shared" si="7"/>
        <v/>
      </c>
    </row>
    <row r="32" spans="1:19" x14ac:dyDescent="0.25">
      <c r="A32">
        <v>31</v>
      </c>
      <c r="B32" t="s">
        <v>106</v>
      </c>
      <c r="C32">
        <v>0.23041477854525</v>
      </c>
      <c r="D32">
        <v>0.145215957164294</v>
      </c>
      <c r="E32">
        <v>0.112579639985376</v>
      </c>
      <c r="F32">
        <v>0.19515639474041599</v>
      </c>
      <c r="G32">
        <v>0.135910406563231</v>
      </c>
      <c r="H32">
        <v>0.15102526639442401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1.0651325501137201</v>
      </c>
      <c r="D33">
        <v>0.63120603716647405</v>
      </c>
      <c r="E33">
        <v>9.1515662415495802E-2</v>
      </c>
      <c r="F33">
        <v>0.839610325055972</v>
      </c>
      <c r="G33">
        <v>0.59194035966896397</v>
      </c>
      <c r="H33">
        <v>0.156072971140745</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0.13959066702457601</v>
      </c>
      <c r="D34">
        <v>0.39813152124400802</v>
      </c>
      <c r="E34">
        <v>0.72587760935384404</v>
      </c>
      <c r="F34">
        <v>-2.3856641546702102E-2</v>
      </c>
      <c r="G34">
        <v>0.36785405094943802</v>
      </c>
      <c r="H34">
        <v>0.94829060342199001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0.24085489588434</v>
      </c>
      <c r="D35">
        <v>0.39731429410548103</v>
      </c>
      <c r="E35">
        <v>0.54437698823077496</v>
      </c>
      <c r="F35">
        <v>8.9151192301745993E-2</v>
      </c>
      <c r="G35">
        <v>0.366821208000434</v>
      </c>
      <c r="H35">
        <v>0.80797659455589499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0.43862801516991201</v>
      </c>
      <c r="D36">
        <v>0.448574901652395</v>
      </c>
      <c r="E36">
        <v>0.32816059523567298</v>
      </c>
      <c r="F36">
        <v>0.23602028824263099</v>
      </c>
      <c r="G36">
        <v>0.41397241968524001</v>
      </c>
      <c r="H36">
        <v>0.56858593696175297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60</v>
      </c>
      <c r="C37">
        <v>0.27621025025520202</v>
      </c>
      <c r="D37">
        <v>0.42494952130982999</v>
      </c>
      <c r="E37">
        <v>0.51570276868409004</v>
      </c>
      <c r="F37">
        <v>0.11243825181587</v>
      </c>
      <c r="G37">
        <v>0.39523121093678898</v>
      </c>
      <c r="H37">
        <v>0.77603698129651999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0.38358175288443003</v>
      </c>
      <c r="D38">
        <v>0.42737479987730698</v>
      </c>
      <c r="E38">
        <v>0.36943611175651397</v>
      </c>
      <c r="F38">
        <v>0.262259179212603</v>
      </c>
      <c r="G38">
        <v>0.39631172879597598</v>
      </c>
      <c r="H38">
        <v>0.50813162847253301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-2.77810731217824E-2</v>
      </c>
      <c r="D39">
        <v>0.47030897661793197</v>
      </c>
      <c r="E39">
        <v>0.95289648574741603</v>
      </c>
      <c r="F39">
        <v>-0.18927783563588299</v>
      </c>
      <c r="G39">
        <v>0.43316868606006798</v>
      </c>
      <c r="H39">
        <v>0.66213960953741102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0.215714283163291</v>
      </c>
      <c r="D40">
        <v>0.42068582670607702</v>
      </c>
      <c r="E40">
        <v>0.60811352813228403</v>
      </c>
      <c r="F40">
        <v>9.7997677345529097E-2</v>
      </c>
      <c r="G40">
        <v>0.38953230685704499</v>
      </c>
      <c r="H40">
        <v>0.80136742667890504</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0.19544481870258701</v>
      </c>
      <c r="D41">
        <v>0.47722567594818999</v>
      </c>
      <c r="E41">
        <v>0.68214062747319304</v>
      </c>
      <c r="F41">
        <v>1.8673972110967999E-2</v>
      </c>
      <c r="G41">
        <v>0.44073696801569101</v>
      </c>
      <c r="H41">
        <v>0.96620383966328605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0.14821260712696199</v>
      </c>
      <c r="D42">
        <v>0.40735774287238002</v>
      </c>
      <c r="E42">
        <v>0.71597828682061504</v>
      </c>
      <c r="F42">
        <v>-4.4318920344110502E-2</v>
      </c>
      <c r="G42">
        <v>0.37663964212280898</v>
      </c>
      <c r="H42">
        <v>0.90632969847232303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5.7753814764546003E-2</v>
      </c>
      <c r="D43">
        <v>0.40218962024001698</v>
      </c>
      <c r="E43">
        <v>0.885817547625943</v>
      </c>
      <c r="F43">
        <v>-7.92347800256199E-2</v>
      </c>
      <c r="G43">
        <v>0.37184964077398802</v>
      </c>
      <c r="H43">
        <v>0.83126234371056995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0.94994236441068203</v>
      </c>
      <c r="D44">
        <v>0.59024664384737602</v>
      </c>
      <c r="E44">
        <v>0.107529121574996</v>
      </c>
      <c r="F44">
        <v>0.78217928034518103</v>
      </c>
      <c r="G44">
        <v>0.50716835897947199</v>
      </c>
      <c r="H44">
        <v>0.123013391109644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47</v>
      </c>
      <c r="C45">
        <v>0.153432485217743</v>
      </c>
      <c r="D45">
        <v>0.55632257227224902</v>
      </c>
      <c r="E45">
        <v>0.78270345129130303</v>
      </c>
      <c r="F45">
        <v>9.0458297173421298E-2</v>
      </c>
      <c r="G45">
        <v>0.51489710731535199</v>
      </c>
      <c r="H45">
        <v>0.86054355820804895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0.66560515620007499</v>
      </c>
      <c r="D46">
        <v>0.65031985109455503</v>
      </c>
      <c r="E46">
        <v>0.30606947349845698</v>
      </c>
      <c r="F46">
        <v>0.56220990427227202</v>
      </c>
      <c r="G46">
        <v>0.60281322791025305</v>
      </c>
      <c r="H46">
        <v>0.351004009537631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-1.2570623248939801E-2</v>
      </c>
      <c r="D47">
        <v>0.426885791794266</v>
      </c>
      <c r="E47">
        <v>0.976507869241661</v>
      </c>
      <c r="F47">
        <v>-0.137042107713928</v>
      </c>
      <c r="G47">
        <v>0.39805655318671701</v>
      </c>
      <c r="H47">
        <v>0.73063723953945103</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-3.7244258534700397E-2</v>
      </c>
      <c r="D48">
        <v>0.54375858662366605</v>
      </c>
      <c r="E48">
        <v>0.94539231140322999</v>
      </c>
      <c r="F48">
        <v>-9.8474407155378099E-2</v>
      </c>
      <c r="G48">
        <v>0.50119387612876198</v>
      </c>
      <c r="H48">
        <v>0.84423474389318198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1.1980769396008</v>
      </c>
      <c r="D49">
        <v>0.56284824298726999</v>
      </c>
      <c r="E49">
        <v>3.3287637810114297E-2</v>
      </c>
      <c r="F49">
        <v>0.96242359080957496</v>
      </c>
      <c r="G49">
        <v>0.51514199891856505</v>
      </c>
      <c r="H49">
        <v>6.1724649255817901E-2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49</v>
      </c>
      <c r="C50">
        <v>-4.4996432050985601E-2</v>
      </c>
      <c r="D50">
        <v>0.57293382734252296</v>
      </c>
      <c r="E50">
        <v>0.93740099924534903</v>
      </c>
      <c r="F50">
        <v>-0.145292660426178</v>
      </c>
      <c r="G50">
        <v>0.54315132559615098</v>
      </c>
      <c r="H50">
        <v>0.78908466655105503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-0.372929168687757</v>
      </c>
      <c r="D51">
        <v>0.66634552142051495</v>
      </c>
      <c r="E51">
        <v>0.57570908351197403</v>
      </c>
      <c r="F51">
        <v>-0.46973205830152898</v>
      </c>
      <c r="G51">
        <v>0.62328241856438404</v>
      </c>
      <c r="H51">
        <v>0.45106397683358601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78</v>
      </c>
      <c r="C52">
        <v>-0.921776947291854</v>
      </c>
      <c r="D52">
        <v>0.85699163423522096</v>
      </c>
      <c r="E52">
        <v>0.282107886551968</v>
      </c>
      <c r="F52">
        <v>-0.97224469153760695</v>
      </c>
      <c r="G52">
        <v>0.79942533949448302</v>
      </c>
      <c r="H52">
        <v>0.223916559790135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68</v>
      </c>
      <c r="C53">
        <v>-0.80116747259829302</v>
      </c>
      <c r="D53">
        <v>0.89458806894153997</v>
      </c>
      <c r="E53">
        <v>0.37048172621532799</v>
      </c>
      <c r="F53">
        <v>-0.71395446143183505</v>
      </c>
      <c r="G53">
        <v>0.83482322905828699</v>
      </c>
      <c r="H53">
        <v>0.39243139528323601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79</v>
      </c>
      <c r="C54">
        <v>-0.84162020389535097</v>
      </c>
      <c r="D54">
        <v>0.85827649334284095</v>
      </c>
      <c r="E54">
        <v>0.32679332529916499</v>
      </c>
      <c r="F54">
        <v>-0.84774251151810798</v>
      </c>
      <c r="G54">
        <v>0.80078847498861105</v>
      </c>
      <c r="H54">
        <v>0.289766152046528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v>
      </c>
      <c r="C55">
        <v>-0.99215784283807495</v>
      </c>
      <c r="D55">
        <v>0.87439264057917199</v>
      </c>
      <c r="E55">
        <v>0.256508460721733</v>
      </c>
      <c r="F55">
        <v>-0.94235136249156604</v>
      </c>
      <c r="G55">
        <v>0.81567411984622795</v>
      </c>
      <c r="H55">
        <v>0.24796606433964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71</v>
      </c>
      <c r="C56">
        <v>-0.93038927254374104</v>
      </c>
      <c r="D56">
        <v>0.876373581421244</v>
      </c>
      <c r="E56">
        <v>0.28840120804948799</v>
      </c>
      <c r="F56">
        <v>-0.99617647069975401</v>
      </c>
      <c r="G56">
        <v>0.81751769714406097</v>
      </c>
      <c r="H56">
        <v>0.22301955115550501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-0.73084693418061697</v>
      </c>
      <c r="D57">
        <v>0.85351172787113205</v>
      </c>
      <c r="E57">
        <v>0.39184168246269602</v>
      </c>
      <c r="F57">
        <v>-0.71969517294038499</v>
      </c>
      <c r="G57">
        <v>0.79655172236636795</v>
      </c>
      <c r="H57">
        <v>0.366253467699035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-0.99247066239751502</v>
      </c>
      <c r="D58">
        <v>0.86589477787994196</v>
      </c>
      <c r="E58">
        <v>0.25172097485809503</v>
      </c>
      <c r="F58">
        <v>-1.0477954636617499</v>
      </c>
      <c r="G58">
        <v>0.80854063365386097</v>
      </c>
      <c r="H58">
        <v>0.195006676391622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-1.12607254859284</v>
      </c>
      <c r="D59">
        <v>0.87854699283276305</v>
      </c>
      <c r="E59">
        <v>0.19993237987461901</v>
      </c>
      <c r="F59">
        <v>-1.11787186429343</v>
      </c>
      <c r="G59">
        <v>0.818056406917261</v>
      </c>
      <c r="H59">
        <v>0.17178293043770501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-1.01735707704996</v>
      </c>
      <c r="D60">
        <v>0.87929401951196495</v>
      </c>
      <c r="E60">
        <v>0.24726590346889901</v>
      </c>
      <c r="F60">
        <v>-1.04416574662448</v>
      </c>
      <c r="G60">
        <v>0.82154234520707303</v>
      </c>
      <c r="H60">
        <v>0.20373495978706199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-1.2739031483735299</v>
      </c>
      <c r="D61">
        <v>0.90419306054502102</v>
      </c>
      <c r="E61">
        <v>0.158869467306754</v>
      </c>
      <c r="F61">
        <v>-1.2924226808328401</v>
      </c>
      <c r="G61">
        <v>0.84367456508324201</v>
      </c>
      <c r="H61">
        <v>0.12554781135350099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-0.92772340793092201</v>
      </c>
      <c r="D62">
        <v>0.87681265304393297</v>
      </c>
      <c r="E62">
        <v>0.290026522905317</v>
      </c>
      <c r="F62">
        <v>-0.93261153609584602</v>
      </c>
      <c r="G62">
        <v>0.81967503003658104</v>
      </c>
      <c r="H62">
        <v>0.25521150202431597</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75</v>
      </c>
      <c r="C63">
        <v>-0.99160162560786902</v>
      </c>
      <c r="D63">
        <v>0.88212422687354197</v>
      </c>
      <c r="E63">
        <v>0.26096782488667503</v>
      </c>
      <c r="F63">
        <v>-1.0237406861907099</v>
      </c>
      <c r="G63">
        <v>0.82241607807856798</v>
      </c>
      <c r="H63">
        <v>0.21320654931795099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-1.1567336432314901</v>
      </c>
      <c r="D64">
        <v>0.86658611955839304</v>
      </c>
      <c r="E64">
        <v>0.18193633921234201</v>
      </c>
      <c r="F64">
        <v>-1.16561914121849</v>
      </c>
      <c r="G64">
        <v>0.80832759682037103</v>
      </c>
      <c r="H64">
        <v>0.14929862309124201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-1.2314849036605899</v>
      </c>
      <c r="D65">
        <v>0.98314090323168601</v>
      </c>
      <c r="E65">
        <v>0.21035034888477999</v>
      </c>
      <c r="F65">
        <v>-1.23990744895886</v>
      </c>
      <c r="G65">
        <v>0.91504849373086705</v>
      </c>
      <c r="H65">
        <v>0.17541172852558201</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69</v>
      </c>
      <c r="C66">
        <v>-3.5162178821898098</v>
      </c>
      <c r="D66">
        <v>1.3647020555957201</v>
      </c>
      <c r="E66">
        <v>9.9792871362750502E-3</v>
      </c>
      <c r="F66">
        <v>-2.9998168873663902</v>
      </c>
      <c r="G66">
        <v>1.29469632402365</v>
      </c>
      <c r="H66">
        <v>2.0503500164241399E-2</v>
      </c>
      <c r="I66" t="s">
        <v>170</v>
      </c>
      <c r="J66" t="s">
        <v>170</v>
      </c>
      <c r="K66" t="s">
        <v>170</v>
      </c>
      <c r="L66" t="s">
        <v>170</v>
      </c>
      <c r="M66" t="s">
        <v>170</v>
      </c>
      <c r="N66" t="s">
        <v>170</v>
      </c>
      <c r="P66" t="str">
        <f t="shared" si="4"/>
        <v>**</v>
      </c>
      <c r="Q66" t="str">
        <f t="shared" si="5"/>
        <v>*</v>
      </c>
      <c r="R66" t="str">
        <f t="shared" si="6"/>
        <v/>
      </c>
      <c r="S66" t="str">
        <f t="shared" si="7"/>
        <v/>
      </c>
    </row>
    <row r="67" spans="1:19" x14ac:dyDescent="0.25">
      <c r="B67" t="s">
        <v>83</v>
      </c>
      <c r="C67">
        <v>-1.51293408867253</v>
      </c>
      <c r="D67">
        <v>1.3746339190292101</v>
      </c>
      <c r="E67">
        <v>0.27106698537858498</v>
      </c>
      <c r="F67">
        <v>-1.41995123472087</v>
      </c>
      <c r="G67">
        <v>1.28634303848479</v>
      </c>
      <c r="H67">
        <v>0.26965096933785399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73</v>
      </c>
      <c r="C68">
        <v>9.0897420763496606E-2</v>
      </c>
      <c r="D68">
        <v>1.1941255422731101</v>
      </c>
      <c r="E68">
        <v>0.93932323919496497</v>
      </c>
      <c r="F68">
        <v>0.26831816371942202</v>
      </c>
      <c r="G68">
        <v>1.1004878866605801</v>
      </c>
      <c r="H68">
        <v>0.80737219551087702</v>
      </c>
      <c r="I68" t="s">
        <v>170</v>
      </c>
      <c r="J68" t="s">
        <v>170</v>
      </c>
      <c r="K68" t="s">
        <v>170</v>
      </c>
      <c r="L68" t="s">
        <v>170</v>
      </c>
      <c r="M68" t="s">
        <v>170</v>
      </c>
      <c r="N68" t="s">
        <v>170</v>
      </c>
      <c r="P68" t="str">
        <f t="shared" si="4"/>
        <v/>
      </c>
      <c r="Q68" t="str">
        <f t="shared" si="5"/>
        <v/>
      </c>
      <c r="R68" t="str">
        <f t="shared" si="6"/>
        <v/>
      </c>
      <c r="S68" t="str">
        <f t="shared" si="7"/>
        <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-0.25600242319998301</v>
      </c>
      <c r="D2">
        <v>0.21786952445645499</v>
      </c>
      <c r="E2">
        <v>0.239984190330849</v>
      </c>
      <c r="F2">
        <v>-0.16676699431779901</v>
      </c>
      <c r="G2">
        <v>0.17695801638282699</v>
      </c>
      <c r="H2">
        <v>0.34598279804649801</v>
      </c>
      <c r="I2">
        <v>-0.228954389162489</v>
      </c>
      <c r="J2">
        <v>0.21747391975230501</v>
      </c>
      <c r="K2">
        <v>0.29243720447138</v>
      </c>
      <c r="L2">
        <v>-0.162518168632907</v>
      </c>
      <c r="M2">
        <v>0.175898583972493</v>
      </c>
      <c r="N2">
        <v>0.35552220014399599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2.27680437787339E-3</v>
      </c>
      <c r="D3">
        <v>5.4274108784066397E-2</v>
      </c>
      <c r="E3">
        <v>0.96653847622143296</v>
      </c>
      <c r="F3">
        <v>-2.3490067251570899E-2</v>
      </c>
      <c r="G3">
        <v>4.5478076149842797E-2</v>
      </c>
      <c r="H3">
        <v>0.60549539856934598</v>
      </c>
      <c r="I3">
        <v>9.6636693088682796E-3</v>
      </c>
      <c r="J3">
        <v>5.3807355968040801E-2</v>
      </c>
      <c r="K3">
        <v>0.85746852815112695</v>
      </c>
      <c r="L3">
        <v>-1.1655332974916799E-2</v>
      </c>
      <c r="M3">
        <v>4.48317222547518E-2</v>
      </c>
      <c r="N3">
        <v>0.794879513721093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-5.47553686197381E-2</v>
      </c>
      <c r="D4">
        <v>6.5769523123450996E-2</v>
      </c>
      <c r="E4">
        <v>0.40510755691054501</v>
      </c>
      <c r="F4">
        <v>-6.6884344299244905E-2</v>
      </c>
      <c r="G4">
        <v>5.1389972865932297E-2</v>
      </c>
      <c r="H4">
        <v>0.19308540346997599</v>
      </c>
      <c r="I4">
        <v>-5.6901913685684903E-2</v>
      </c>
      <c r="J4">
        <v>6.5136306560358598E-2</v>
      </c>
      <c r="K4">
        <v>0.382345859269137</v>
      </c>
      <c r="L4">
        <v>-7.6451663250811402E-2</v>
      </c>
      <c r="M4">
        <v>5.0519094861451501E-2</v>
      </c>
      <c r="N4">
        <v>0.13019785905728101</v>
      </c>
      <c r="P4" t="str">
        <f t="shared" si="0"/>
        <v/>
      </c>
      <c r="Q4" t="str">
        <f t="shared" si="1"/>
        <v/>
      </c>
      <c r="R4" t="str">
        <f t="shared" si="2"/>
        <v/>
      </c>
      <c r="S4" t="str">
        <f t="shared" si="3"/>
        <v/>
      </c>
    </row>
    <row r="5" spans="1:19" x14ac:dyDescent="0.25">
      <c r="A5">
        <v>4</v>
      </c>
      <c r="B5" t="s">
        <v>25</v>
      </c>
      <c r="C5">
        <v>-3.9419147510765E-3</v>
      </c>
      <c r="D5">
        <v>9.0541296322682902E-2</v>
      </c>
      <c r="E5">
        <v>0.96527330933555699</v>
      </c>
      <c r="F5">
        <v>2.7530450305246701E-2</v>
      </c>
      <c r="G5">
        <v>7.6937154645523906E-2</v>
      </c>
      <c r="H5">
        <v>0.72047026345375298</v>
      </c>
      <c r="I5">
        <v>-1.7828412215722799E-2</v>
      </c>
      <c r="J5">
        <v>8.9479742367668494E-2</v>
      </c>
      <c r="K5">
        <v>0.84207091699877801</v>
      </c>
      <c r="L5">
        <v>1.05964191567886E-2</v>
      </c>
      <c r="M5">
        <v>7.5791523651573295E-2</v>
      </c>
      <c r="N5">
        <v>0.88881004704506394</v>
      </c>
      <c r="P5" t="str">
        <f t="shared" si="0"/>
        <v/>
      </c>
      <c r="Q5" t="str">
        <f t="shared" si="1"/>
        <v/>
      </c>
      <c r="R5" t="str">
        <f t="shared" si="2"/>
        <v/>
      </c>
      <c r="S5" t="str">
        <f t="shared" si="3"/>
        <v/>
      </c>
    </row>
    <row r="6" spans="1:19" x14ac:dyDescent="0.25">
      <c r="A6">
        <v>5</v>
      </c>
      <c r="B6" t="s">
        <v>26</v>
      </c>
      <c r="C6">
        <v>-0.10430791660305801</v>
      </c>
      <c r="D6">
        <v>0.205998708922011</v>
      </c>
      <c r="E6">
        <v>0.61260936579411096</v>
      </c>
      <c r="F6">
        <v>-6.4579572125840201E-2</v>
      </c>
      <c r="G6">
        <v>0.179424306040701</v>
      </c>
      <c r="H6">
        <v>0.71890205898026505</v>
      </c>
      <c r="I6">
        <v>-9.3313604379610393E-2</v>
      </c>
      <c r="J6">
        <v>0.20288044813928599</v>
      </c>
      <c r="K6">
        <v>0.645556559877841</v>
      </c>
      <c r="L6">
        <v>-1.8397173173071098E-2</v>
      </c>
      <c r="M6">
        <v>0.17618458755134001</v>
      </c>
      <c r="N6">
        <v>0.91683614838916205</v>
      </c>
      <c r="P6" t="str">
        <f t="shared" si="0"/>
        <v/>
      </c>
      <c r="Q6" t="str">
        <f t="shared" si="1"/>
        <v/>
      </c>
      <c r="R6" t="str">
        <f t="shared" si="2"/>
        <v/>
      </c>
      <c r="S6" t="str">
        <f t="shared" si="3"/>
        <v/>
      </c>
    </row>
    <row r="7" spans="1:19" x14ac:dyDescent="0.25">
      <c r="A7">
        <v>6</v>
      </c>
      <c r="B7" t="s">
        <v>30</v>
      </c>
      <c r="C7">
        <v>0.34967144710458098</v>
      </c>
      <c r="D7">
        <v>7.82543352123269E-2</v>
      </c>
      <c r="E7" s="1">
        <v>7.88078944513604E-6</v>
      </c>
      <c r="F7">
        <v>0.30038283248021103</v>
      </c>
      <c r="G7">
        <v>6.0211443926295398E-2</v>
      </c>
      <c r="H7" s="1">
        <v>6.0755604896817404E-7</v>
      </c>
      <c r="I7">
        <v>0.334748193786159</v>
      </c>
      <c r="J7">
        <v>7.7502997771713406E-2</v>
      </c>
      <c r="K7" s="1">
        <v>1.56621036011551E-5</v>
      </c>
      <c r="L7">
        <v>0.28013233385881298</v>
      </c>
      <c r="M7">
        <v>5.9251978186795097E-2</v>
      </c>
      <c r="N7" s="1">
        <v>2.26949898711406E-6</v>
      </c>
      <c r="P7" t="str">
        <f t="shared" si="0"/>
        <v>***</v>
      </c>
      <c r="Q7" t="str">
        <f t="shared" si="1"/>
        <v>***</v>
      </c>
      <c r="R7" t="str">
        <f t="shared" si="2"/>
        <v>***</v>
      </c>
      <c r="S7" t="str">
        <f t="shared" si="3"/>
        <v>***</v>
      </c>
    </row>
    <row r="8" spans="1:19" x14ac:dyDescent="0.25">
      <c r="A8">
        <v>7</v>
      </c>
      <c r="B8" t="s">
        <v>27</v>
      </c>
      <c r="C8">
        <v>0.272211503690648</v>
      </c>
      <c r="D8">
        <v>0.13977524733174701</v>
      </c>
      <c r="E8">
        <v>5.1475497116335402E-2</v>
      </c>
      <c r="F8">
        <v>0.248939902365615</v>
      </c>
      <c r="G8">
        <v>0.116562839463298</v>
      </c>
      <c r="H8">
        <v>3.2706221264772697E-2</v>
      </c>
      <c r="I8">
        <v>0.227658977417658</v>
      </c>
      <c r="J8">
        <v>0.13552483849814201</v>
      </c>
      <c r="K8">
        <v>9.2989982894264606E-2</v>
      </c>
      <c r="L8">
        <v>0.198497945986541</v>
      </c>
      <c r="M8">
        <v>0.111927961696882</v>
      </c>
      <c r="N8">
        <v>7.6155202150498799E-2</v>
      </c>
      <c r="P8" t="str">
        <f t="shared" si="0"/>
        <v>^</v>
      </c>
      <c r="Q8" t="str">
        <f t="shared" si="1"/>
        <v>*</v>
      </c>
      <c r="R8" t="str">
        <f t="shared" si="2"/>
        <v>^</v>
      </c>
      <c r="S8" t="str">
        <f t="shared" si="3"/>
        <v>^</v>
      </c>
    </row>
    <row r="9" spans="1:19" x14ac:dyDescent="0.25">
      <c r="A9">
        <v>8</v>
      </c>
      <c r="B9" t="s">
        <v>29</v>
      </c>
      <c r="C9">
        <v>0.24688627597822099</v>
      </c>
      <c r="D9">
        <v>6.2759480597713704E-2</v>
      </c>
      <c r="E9" s="1">
        <v>8.3596555758513907E-5</v>
      </c>
      <c r="F9">
        <v>0.215308202002926</v>
      </c>
      <c r="G9">
        <v>4.92597313171452E-2</v>
      </c>
      <c r="H9" s="1">
        <v>1.23748775120358E-5</v>
      </c>
      <c r="I9">
        <v>0.24868069017195801</v>
      </c>
      <c r="J9">
        <v>6.2384899829679701E-2</v>
      </c>
      <c r="K9" s="1">
        <v>6.7130846523544299E-5</v>
      </c>
      <c r="L9">
        <v>0.214949767815098</v>
      </c>
      <c r="M9">
        <v>4.8727720051818003E-2</v>
      </c>
      <c r="N9" s="1">
        <v>1.02779343790905E-5</v>
      </c>
      <c r="P9" t="str">
        <f t="shared" si="0"/>
        <v>***</v>
      </c>
      <c r="Q9" t="str">
        <f t="shared" si="1"/>
        <v>***</v>
      </c>
      <c r="R9" t="str">
        <f t="shared" si="2"/>
        <v>***</v>
      </c>
      <c r="S9" t="str">
        <f t="shared" si="3"/>
        <v>***</v>
      </c>
    </row>
    <row r="10" spans="1:19" x14ac:dyDescent="0.25">
      <c r="A10">
        <v>9</v>
      </c>
      <c r="B10" t="s">
        <v>28</v>
      </c>
      <c r="C10">
        <v>0.94461204169175395</v>
      </c>
      <c r="D10">
        <v>0.32170914064600997</v>
      </c>
      <c r="E10">
        <v>3.3222785502823298E-3</v>
      </c>
      <c r="F10">
        <v>0.89378197155800798</v>
      </c>
      <c r="G10">
        <v>0.28022693128693899</v>
      </c>
      <c r="H10">
        <v>1.42522351754967E-3</v>
      </c>
      <c r="I10">
        <v>0.83241089780896604</v>
      </c>
      <c r="J10">
        <v>0.29117809078325402</v>
      </c>
      <c r="K10">
        <v>4.2528836271579201E-3</v>
      </c>
      <c r="L10">
        <v>0.81330978955984301</v>
      </c>
      <c r="M10">
        <v>0.24909972371584399</v>
      </c>
      <c r="N10">
        <v>1.0946533067035099E-3</v>
      </c>
      <c r="P10" t="str">
        <f t="shared" si="0"/>
        <v>**</v>
      </c>
      <c r="Q10" t="str">
        <f t="shared" si="1"/>
        <v>**</v>
      </c>
      <c r="R10" t="str">
        <f t="shared" si="2"/>
        <v>**</v>
      </c>
      <c r="S10" t="str">
        <f t="shared" si="3"/>
        <v>**</v>
      </c>
    </row>
    <row r="11" spans="1:19" x14ac:dyDescent="0.25">
      <c r="A11">
        <v>10</v>
      </c>
      <c r="B11" t="s">
        <v>31</v>
      </c>
      <c r="C11">
        <v>-5.7176806259046399E-2</v>
      </c>
      <c r="D11">
        <v>9.5563007195731201E-3</v>
      </c>
      <c r="E11" s="1">
        <v>2.1885943057853301E-9</v>
      </c>
      <c r="F11">
        <v>-5.5339654107721299E-2</v>
      </c>
      <c r="G11">
        <v>9.9635806520170893E-3</v>
      </c>
      <c r="H11" s="1">
        <v>2.78896530319418E-8</v>
      </c>
      <c r="I11">
        <v>-4.5658656981752803E-2</v>
      </c>
      <c r="J11">
        <v>1.13447498829558E-2</v>
      </c>
      <c r="K11" s="1">
        <v>5.7059914776891298E-5</v>
      </c>
      <c r="L11">
        <v>-5.2505498216559303E-2</v>
      </c>
      <c r="M11">
        <v>9.85806730946104E-3</v>
      </c>
      <c r="N11" s="1">
        <v>1.00318929151174E-7</v>
      </c>
      <c r="P11" t="str">
        <f t="shared" si="0"/>
        <v>***</v>
      </c>
      <c r="Q11" t="str">
        <f t="shared" si="1"/>
        <v>***</v>
      </c>
      <c r="R11" t="str">
        <f t="shared" si="2"/>
        <v>***</v>
      </c>
      <c r="S11" t="str">
        <f t="shared" si="3"/>
        <v>***</v>
      </c>
    </row>
    <row r="12" spans="1:19" x14ac:dyDescent="0.25">
      <c r="A12">
        <v>11</v>
      </c>
      <c r="B12" t="s">
        <v>32</v>
      </c>
      <c r="C12">
        <v>4.5236485745000499E-2</v>
      </c>
      <c r="D12">
        <v>3.7209161754641902E-2</v>
      </c>
      <c r="E12">
        <v>0.22408583066148399</v>
      </c>
      <c r="F12">
        <v>5.3870950321014403E-2</v>
      </c>
      <c r="G12">
        <v>3.2684495895646301E-2</v>
      </c>
      <c r="H12">
        <v>9.9309351126084106E-2</v>
      </c>
      <c r="I12">
        <v>6.0954085939952302E-2</v>
      </c>
      <c r="J12">
        <v>3.6897868521097603E-2</v>
      </c>
      <c r="K12">
        <v>9.8541141392644097E-2</v>
      </c>
      <c r="L12">
        <v>6.5741118558215197E-2</v>
      </c>
      <c r="M12">
        <v>3.2277783325953102E-2</v>
      </c>
      <c r="N12">
        <v>4.1677140860845299E-2</v>
      </c>
      <c r="P12" t="str">
        <f t="shared" si="0"/>
        <v/>
      </c>
      <c r="Q12" t="str">
        <f t="shared" si="1"/>
        <v>^</v>
      </c>
      <c r="R12" t="str">
        <f t="shared" si="2"/>
        <v>^</v>
      </c>
      <c r="S12" t="str">
        <f t="shared" si="3"/>
        <v>*</v>
      </c>
    </row>
    <row r="13" spans="1:19" x14ac:dyDescent="0.25">
      <c r="A13">
        <v>12</v>
      </c>
      <c r="B13" t="s">
        <v>33</v>
      </c>
      <c r="C13">
        <v>5.0535150380051803E-3</v>
      </c>
      <c r="D13">
        <v>7.3062341026534101E-3</v>
      </c>
      <c r="E13">
        <v>0.48914355099636098</v>
      </c>
      <c r="F13">
        <v>6.4956504068111797E-3</v>
      </c>
      <c r="G13">
        <v>6.4747947713501902E-3</v>
      </c>
      <c r="H13">
        <v>0.31575421890656402</v>
      </c>
      <c r="I13">
        <v>5.8835475668444197E-3</v>
      </c>
      <c r="J13">
        <v>7.2678483254859901E-3</v>
      </c>
      <c r="K13">
        <v>0.41820985458878801</v>
      </c>
      <c r="L13">
        <v>7.3313398924928497E-3</v>
      </c>
      <c r="M13">
        <v>6.4326245730666502E-3</v>
      </c>
      <c r="N13">
        <v>0.25440627533119098</v>
      </c>
      <c r="P13" t="str">
        <f t="shared" si="0"/>
        <v/>
      </c>
      <c r="Q13" t="str">
        <f t="shared" si="1"/>
        <v/>
      </c>
      <c r="R13" t="str">
        <f t="shared" si="2"/>
        <v/>
      </c>
      <c r="S13" t="str">
        <f t="shared" si="3"/>
        <v/>
      </c>
    </row>
    <row r="14" spans="1:19" x14ac:dyDescent="0.25">
      <c r="A14">
        <v>13</v>
      </c>
      <c r="B14" t="s">
        <v>118</v>
      </c>
      <c r="C14">
        <v>-1.9032262054092801E-4</v>
      </c>
      <c r="D14">
        <v>1.4829603982019201E-2</v>
      </c>
      <c r="E14">
        <v>0.98976025846101501</v>
      </c>
      <c r="F14">
        <v>1.20702099171975E-3</v>
      </c>
      <c r="G14">
        <v>1.23275282854207E-2</v>
      </c>
      <c r="H14">
        <v>0.92200165311758697</v>
      </c>
      <c r="I14">
        <v>-4.7490895239455898E-3</v>
      </c>
      <c r="J14">
        <v>1.4777334702998199E-2</v>
      </c>
      <c r="K14">
        <v>0.74792501692677804</v>
      </c>
      <c r="L14">
        <v>-1.68984942035215E-3</v>
      </c>
      <c r="M14">
        <v>1.2213005342204699E-2</v>
      </c>
      <c r="N14">
        <v>0.88995215511989101</v>
      </c>
      <c r="P14" t="str">
        <f t="shared" si="0"/>
        <v/>
      </c>
      <c r="Q14" t="str">
        <f t="shared" si="1"/>
        <v/>
      </c>
      <c r="R14" t="str">
        <f t="shared" si="2"/>
        <v/>
      </c>
      <c r="S14" t="str">
        <f t="shared" si="3"/>
        <v/>
      </c>
    </row>
    <row r="15" spans="1:19" x14ac:dyDescent="0.25">
      <c r="A15">
        <v>14</v>
      </c>
      <c r="B15" t="s">
        <v>34</v>
      </c>
      <c r="C15">
        <v>3.7382523367003899E-3</v>
      </c>
      <c r="D15">
        <v>1.44609963379241E-3</v>
      </c>
      <c r="E15">
        <v>9.7362439982755494E-3</v>
      </c>
      <c r="F15">
        <v>2.3169104418438698E-3</v>
      </c>
      <c r="G15">
        <v>1.08670085653968E-3</v>
      </c>
      <c r="H15">
        <v>3.3001989003870497E-2</v>
      </c>
      <c r="I15">
        <v>3.7575134052273999E-3</v>
      </c>
      <c r="J15">
        <v>1.43227848606732E-3</v>
      </c>
      <c r="K15">
        <v>8.7043790161961399E-3</v>
      </c>
      <c r="L15">
        <v>2.3408712719001101E-3</v>
      </c>
      <c r="M15">
        <v>1.0712713404076801E-3</v>
      </c>
      <c r="N15">
        <v>2.8879033731624398E-2</v>
      </c>
      <c r="P15" t="str">
        <f t="shared" si="0"/>
        <v>**</v>
      </c>
      <c r="Q15" t="str">
        <f t="shared" si="1"/>
        <v>*</v>
      </c>
      <c r="R15" t="str">
        <f t="shared" si="2"/>
        <v>**</v>
      </c>
      <c r="S15" t="str">
        <f t="shared" si="3"/>
        <v>*</v>
      </c>
    </row>
    <row r="16" spans="1:19" x14ac:dyDescent="0.25">
      <c r="A16">
        <v>15</v>
      </c>
      <c r="B16" t="s">
        <v>35</v>
      </c>
      <c r="C16" s="1">
        <v>5.5824999137214701E-5</v>
      </c>
      <c r="D16">
        <v>5.2122242800642805E-4</v>
      </c>
      <c r="E16">
        <v>0.91470648574227698</v>
      </c>
      <c r="F16">
        <v>-2.6661660542198198E-4</v>
      </c>
      <c r="G16">
        <v>4.7809983300206203E-4</v>
      </c>
      <c r="H16">
        <v>0.57707735880241295</v>
      </c>
      <c r="I16">
        <v>-3.0089851060210798E-4</v>
      </c>
      <c r="J16">
        <v>5.0095120504639102E-4</v>
      </c>
      <c r="K16">
        <v>0.54807024318375197</v>
      </c>
      <c r="L16">
        <v>-5.8808872736000302E-4</v>
      </c>
      <c r="M16">
        <v>4.5271709365186501E-4</v>
      </c>
      <c r="N16">
        <v>0.19393693798032</v>
      </c>
      <c r="P16" t="str">
        <f t="shared" si="0"/>
        <v/>
      </c>
      <c r="Q16" t="str">
        <f t="shared" si="1"/>
        <v/>
      </c>
      <c r="R16" t="str">
        <f t="shared" si="2"/>
        <v/>
      </c>
      <c r="S16" t="str">
        <f t="shared" si="3"/>
        <v/>
      </c>
    </row>
    <row r="17" spans="1:19" x14ac:dyDescent="0.25">
      <c r="A17">
        <v>16</v>
      </c>
      <c r="B17" t="s">
        <v>36</v>
      </c>
      <c r="C17">
        <v>5.3226367981474296E-4</v>
      </c>
      <c r="D17">
        <v>2.4724135451947502E-4</v>
      </c>
      <c r="E17">
        <v>3.1333607748771398E-2</v>
      </c>
      <c r="F17">
        <v>8.1076013432551197E-4</v>
      </c>
      <c r="G17">
        <v>1.9639259251629299E-4</v>
      </c>
      <c r="H17" s="1">
        <v>3.6551503481447197E-5</v>
      </c>
      <c r="I17">
        <v>4.1799792421193298E-4</v>
      </c>
      <c r="J17">
        <v>2.4461439549497503E-4</v>
      </c>
      <c r="K17">
        <v>8.7487362503546898E-2</v>
      </c>
      <c r="L17">
        <v>7.3405282751948903E-4</v>
      </c>
      <c r="M17">
        <v>1.9367671631131801E-4</v>
      </c>
      <c r="N17">
        <v>1.5059070198798001E-4</v>
      </c>
      <c r="P17" t="str">
        <f t="shared" si="0"/>
        <v>*</v>
      </c>
      <c r="Q17" t="str">
        <f t="shared" si="1"/>
        <v>***</v>
      </c>
      <c r="R17" t="str">
        <f t="shared" si="2"/>
        <v>^</v>
      </c>
      <c r="S17" t="str">
        <f t="shared" si="3"/>
        <v>***</v>
      </c>
    </row>
    <row r="18" spans="1:19" x14ac:dyDescent="0.25">
      <c r="A18">
        <v>17</v>
      </c>
      <c r="B18" t="s">
        <v>37</v>
      </c>
      <c r="C18">
        <v>-5.6652786504988603E-2</v>
      </c>
      <c r="D18">
        <v>5.2453803625649303E-2</v>
      </c>
      <c r="E18">
        <v>0.28011944089880397</v>
      </c>
      <c r="F18">
        <v>-5.1081635981935901E-2</v>
      </c>
      <c r="G18">
        <v>4.5913482680878498E-2</v>
      </c>
      <c r="H18">
        <v>0.26589621531095903</v>
      </c>
      <c r="I18">
        <v>-3.7419175145553901E-2</v>
      </c>
      <c r="J18">
        <v>5.2132285414327198E-2</v>
      </c>
      <c r="K18">
        <v>0.47289692967890401</v>
      </c>
      <c r="L18">
        <v>-3.0998706417242301E-2</v>
      </c>
      <c r="M18">
        <v>4.5567583756262499E-2</v>
      </c>
      <c r="N18">
        <v>0.49632731719148099</v>
      </c>
      <c r="P18" t="str">
        <f t="shared" si="0"/>
        <v/>
      </c>
      <c r="Q18" t="str">
        <f t="shared" si="1"/>
        <v/>
      </c>
      <c r="R18" t="str">
        <f t="shared" si="2"/>
        <v/>
      </c>
      <c r="S18" t="str">
        <f t="shared" si="3"/>
        <v/>
      </c>
    </row>
    <row r="19" spans="1:19" x14ac:dyDescent="0.25">
      <c r="A19">
        <v>18</v>
      </c>
      <c r="B19" t="s">
        <v>38</v>
      </c>
      <c r="C19">
        <v>-8.4798597355873806E-2</v>
      </c>
      <c r="D19">
        <v>7.8171805144703205E-2</v>
      </c>
      <c r="E19">
        <v>0.27802258201040703</v>
      </c>
      <c r="F19">
        <v>-0.12973915217957999</v>
      </c>
      <c r="G19">
        <v>6.6039759152117794E-2</v>
      </c>
      <c r="H19">
        <v>4.9465039941434898E-2</v>
      </c>
      <c r="I19">
        <v>-7.6161961365985603E-2</v>
      </c>
      <c r="J19">
        <v>7.7687876414888404E-2</v>
      </c>
      <c r="K19">
        <v>0.32690924211536398</v>
      </c>
      <c r="L19">
        <v>-0.10482176114661899</v>
      </c>
      <c r="M19">
        <v>6.5263699264105704E-2</v>
      </c>
      <c r="N19">
        <v>0.108246104049654</v>
      </c>
      <c r="P19" t="str">
        <f t="shared" si="0"/>
        <v/>
      </c>
      <c r="Q19" t="str">
        <f t="shared" si="1"/>
        <v>*</v>
      </c>
      <c r="R19" t="str">
        <f t="shared" si="2"/>
        <v/>
      </c>
      <c r="S19" t="str">
        <f t="shared" si="3"/>
        <v/>
      </c>
    </row>
    <row r="20" spans="1:19" x14ac:dyDescent="0.25">
      <c r="A20">
        <v>19</v>
      </c>
      <c r="B20" t="s">
        <v>40</v>
      </c>
      <c r="C20">
        <v>-0.43122214424664101</v>
      </c>
      <c r="D20">
        <v>0.12824727005835801</v>
      </c>
      <c r="E20">
        <v>7.7260418568980704E-4</v>
      </c>
      <c r="F20">
        <v>-0.35734218495010001</v>
      </c>
      <c r="G20">
        <v>9.6172987015289493E-2</v>
      </c>
      <c r="H20">
        <v>2.0270677579079801E-4</v>
      </c>
      <c r="I20">
        <v>-0.40114206761898802</v>
      </c>
      <c r="J20">
        <v>0.12679710302135</v>
      </c>
      <c r="K20">
        <v>1.5580229845666401E-3</v>
      </c>
      <c r="L20">
        <v>-0.33936765550980103</v>
      </c>
      <c r="M20">
        <v>9.4873026431751106E-2</v>
      </c>
      <c r="N20">
        <v>3.4746436357136601E-4</v>
      </c>
      <c r="P20" t="str">
        <f t="shared" si="0"/>
        <v>***</v>
      </c>
      <c r="Q20" t="str">
        <f t="shared" si="1"/>
        <v>***</v>
      </c>
      <c r="R20" t="str">
        <f t="shared" si="2"/>
        <v>**</v>
      </c>
      <c r="S20" t="str">
        <f t="shared" si="3"/>
        <v>***</v>
      </c>
    </row>
    <row r="21" spans="1:19" x14ac:dyDescent="0.25">
      <c r="A21">
        <v>20</v>
      </c>
      <c r="B21" t="s">
        <v>41</v>
      </c>
      <c r="C21">
        <v>-0.14963592395903599</v>
      </c>
      <c r="D21">
        <v>0.10861311210517401</v>
      </c>
      <c r="E21">
        <v>0.16829695681179899</v>
      </c>
      <c r="F21">
        <v>-0.14032150836809401</v>
      </c>
      <c r="G21">
        <v>8.1880624454610001E-2</v>
      </c>
      <c r="H21">
        <v>8.65778177906186E-2</v>
      </c>
      <c r="I21">
        <v>-0.124637232551881</v>
      </c>
      <c r="J21">
        <v>0.10743615797858699</v>
      </c>
      <c r="K21">
        <v>0.24600602650620201</v>
      </c>
      <c r="L21">
        <v>-0.12797343873943101</v>
      </c>
      <c r="M21">
        <v>8.0893538726019301E-2</v>
      </c>
      <c r="N21">
        <v>0.113649964236936</v>
      </c>
      <c r="P21" t="str">
        <f t="shared" si="0"/>
        <v/>
      </c>
      <c r="Q21" t="str">
        <f t="shared" si="1"/>
        <v>^</v>
      </c>
      <c r="R21" t="str">
        <f t="shared" si="2"/>
        <v/>
      </c>
      <c r="S21" t="str">
        <f t="shared" si="3"/>
        <v/>
      </c>
    </row>
    <row r="22" spans="1:19" x14ac:dyDescent="0.25">
      <c r="A22">
        <v>21</v>
      </c>
      <c r="B22" t="s">
        <v>39</v>
      </c>
      <c r="C22">
        <v>-7.2849475903959196E-2</v>
      </c>
      <c r="D22">
        <v>0.119088002776862</v>
      </c>
      <c r="E22">
        <v>0.54071767692810102</v>
      </c>
      <c r="F22">
        <v>-8.9366717629060302E-2</v>
      </c>
      <c r="G22">
        <v>8.89608555022805E-2</v>
      </c>
      <c r="H22">
        <v>0.31510767986716598</v>
      </c>
      <c r="I22">
        <v>-6.3942375402334994E-2</v>
      </c>
      <c r="J22">
        <v>0.117948930580122</v>
      </c>
      <c r="K22">
        <v>0.58773641901278595</v>
      </c>
      <c r="L22">
        <v>-8.5695620553154397E-2</v>
      </c>
      <c r="M22">
        <v>8.7935836322761404E-2</v>
      </c>
      <c r="N22">
        <v>0.32979621639937101</v>
      </c>
      <c r="P22" t="str">
        <f t="shared" si="0"/>
        <v/>
      </c>
      <c r="Q22" t="str">
        <f t="shared" si="1"/>
        <v/>
      </c>
      <c r="R22" t="str">
        <f t="shared" si="2"/>
        <v/>
      </c>
      <c r="S22" t="str">
        <f t="shared" si="3"/>
        <v/>
      </c>
    </row>
    <row r="23" spans="1:19" x14ac:dyDescent="0.25">
      <c r="A23">
        <v>22</v>
      </c>
      <c r="B23" t="s">
        <v>43</v>
      </c>
      <c r="C23">
        <v>-9.3997272409899094E-2</v>
      </c>
      <c r="D23">
        <v>1.38775542209755E-2</v>
      </c>
      <c r="E23" s="1">
        <v>1.25850441179409E-11</v>
      </c>
      <c r="F23">
        <v>-8.3977692046778504E-2</v>
      </c>
      <c r="G23">
        <v>1.27065961083288E-2</v>
      </c>
      <c r="H23" s="1">
        <v>3.8696619194150198E-11</v>
      </c>
      <c r="I23">
        <v>-9.3392379759239502E-2</v>
      </c>
      <c r="J23">
        <v>1.3670114105621699E-2</v>
      </c>
      <c r="K23" s="1">
        <v>8.3817397467100802E-12</v>
      </c>
      <c r="L23">
        <v>-8.2894717966413303E-2</v>
      </c>
      <c r="M23">
        <v>1.2512891320623601E-2</v>
      </c>
      <c r="N23" s="1">
        <v>3.4784742797221403E-11</v>
      </c>
      <c r="P23" t="str">
        <f t="shared" si="0"/>
        <v>***</v>
      </c>
      <c r="Q23" t="str">
        <f t="shared" si="1"/>
        <v>***</v>
      </c>
      <c r="R23" t="str">
        <f t="shared" si="2"/>
        <v>***</v>
      </c>
      <c r="S23" t="str">
        <f t="shared" si="3"/>
        <v>***</v>
      </c>
    </row>
    <row r="24" spans="1:19" x14ac:dyDescent="0.25">
      <c r="A24">
        <v>23</v>
      </c>
      <c r="B24" t="s">
        <v>44</v>
      </c>
      <c r="C24">
        <v>-5.01499496905215E-2</v>
      </c>
      <c r="D24">
        <v>5.0361552051901702E-2</v>
      </c>
      <c r="E24">
        <v>0.319348139358272</v>
      </c>
      <c r="F24">
        <v>-5.5775842249399202E-2</v>
      </c>
      <c r="G24">
        <v>4.51770217133921E-2</v>
      </c>
      <c r="H24">
        <v>0.216977008574085</v>
      </c>
      <c r="I24">
        <v>-1.8458488599723901E-2</v>
      </c>
      <c r="J24">
        <v>4.8704015161589002E-2</v>
      </c>
      <c r="K24">
        <v>0.70469294333041699</v>
      </c>
      <c r="L24">
        <v>-2.0696942820033301E-2</v>
      </c>
      <c r="M24">
        <v>4.3127720875022299E-2</v>
      </c>
      <c r="N24">
        <v>0.63129933271079497</v>
      </c>
      <c r="P24" t="str">
        <f t="shared" si="0"/>
        <v/>
      </c>
      <c r="Q24" t="str">
        <f t="shared" si="1"/>
        <v/>
      </c>
      <c r="R24" t="str">
        <f t="shared" si="2"/>
        <v/>
      </c>
      <c r="S24" t="str">
        <f t="shared" si="3"/>
        <v/>
      </c>
    </row>
    <row r="25" spans="1:19" x14ac:dyDescent="0.25">
      <c r="A25">
        <v>24</v>
      </c>
      <c r="B25" t="s">
        <v>131</v>
      </c>
      <c r="C25">
        <v>-0.23572836476519701</v>
      </c>
      <c r="D25">
        <v>0.44886366601500099</v>
      </c>
      <c r="E25">
        <v>0.59946713438194099</v>
      </c>
      <c r="F25">
        <v>-0.14140119778528101</v>
      </c>
      <c r="G25">
        <v>0.41609247270632999</v>
      </c>
      <c r="H25">
        <v>0.73398366233201096</v>
      </c>
      <c r="I25">
        <v>-0.16377248303172001</v>
      </c>
      <c r="J25">
        <v>6.0031175856653803E-2</v>
      </c>
      <c r="K25">
        <v>6.3695686892525404E-3</v>
      </c>
      <c r="L25">
        <v>-0.15114933899808899</v>
      </c>
      <c r="M25">
        <v>5.3568857694873698E-2</v>
      </c>
      <c r="N25">
        <v>4.7786266365447598E-3</v>
      </c>
      <c r="P25" t="str">
        <f t="shared" si="0"/>
        <v/>
      </c>
      <c r="Q25" t="str">
        <f t="shared" si="1"/>
        <v/>
      </c>
      <c r="R25" t="str">
        <f t="shared" si="2"/>
        <v>**</v>
      </c>
      <c r="S25" t="str">
        <f t="shared" si="3"/>
        <v>**</v>
      </c>
    </row>
    <row r="26" spans="1:19" x14ac:dyDescent="0.25">
      <c r="A26">
        <v>25</v>
      </c>
      <c r="B26" t="s">
        <v>145</v>
      </c>
      <c r="C26">
        <v>-0.203377003619932</v>
      </c>
      <c r="D26">
        <v>0.52826668567837298</v>
      </c>
      <c r="E26">
        <v>0.70024536818653105</v>
      </c>
      <c r="F26">
        <v>-0.13945346350858201</v>
      </c>
      <c r="G26">
        <v>0.489514124573318</v>
      </c>
      <c r="H26">
        <v>0.77573501523378496</v>
      </c>
      <c r="I26">
        <v>-0.19767035906035299</v>
      </c>
      <c r="J26">
        <v>0.271459693256556</v>
      </c>
      <c r="K26">
        <v>0.46650602343882502</v>
      </c>
      <c r="L26">
        <v>-0.23332523930610299</v>
      </c>
      <c r="M26">
        <v>0.252811643864567</v>
      </c>
      <c r="N26">
        <v>0.35604824377454197</v>
      </c>
      <c r="P26" t="str">
        <f t="shared" si="0"/>
        <v/>
      </c>
      <c r="Q26" t="str">
        <f t="shared" si="1"/>
        <v/>
      </c>
      <c r="R26" t="str">
        <f t="shared" si="2"/>
        <v/>
      </c>
      <c r="S26" t="str">
        <f t="shared" si="3"/>
        <v/>
      </c>
    </row>
    <row r="27" spans="1:19" x14ac:dyDescent="0.25">
      <c r="A27">
        <v>26</v>
      </c>
      <c r="B27" t="s">
        <v>46</v>
      </c>
      <c r="C27">
        <v>-0.58588279991367498</v>
      </c>
      <c r="D27">
        <v>0.47283672037625502</v>
      </c>
      <c r="E27">
        <v>0.215315656387499</v>
      </c>
      <c r="F27">
        <v>-0.47482806803583999</v>
      </c>
      <c r="G27">
        <v>0.43756963433325502</v>
      </c>
      <c r="H27">
        <v>0.277855853305851</v>
      </c>
      <c r="I27">
        <v>-0.47178448293526198</v>
      </c>
      <c r="J27">
        <v>0.14845433492857299</v>
      </c>
      <c r="K27">
        <v>1.48306442830382E-3</v>
      </c>
      <c r="L27">
        <v>-0.44778291748245402</v>
      </c>
      <c r="M27">
        <v>0.13818531523701499</v>
      </c>
      <c r="N27">
        <v>1.19340252409111E-3</v>
      </c>
      <c r="P27" t="str">
        <f t="shared" si="0"/>
        <v/>
      </c>
      <c r="Q27" t="str">
        <f t="shared" si="1"/>
        <v/>
      </c>
      <c r="R27" t="str">
        <f t="shared" si="2"/>
        <v>**</v>
      </c>
      <c r="S27" t="str">
        <f t="shared" si="3"/>
        <v>**</v>
      </c>
    </row>
    <row r="28" spans="1:19" x14ac:dyDescent="0.25">
      <c r="A28">
        <v>27</v>
      </c>
      <c r="B28" t="s">
        <v>129</v>
      </c>
      <c r="C28">
        <v>-0.65081433868429395</v>
      </c>
      <c r="D28">
        <v>0.48061391043603502</v>
      </c>
      <c r="E28">
        <v>0.175694492363241</v>
      </c>
      <c r="F28">
        <v>-0.60605837608098401</v>
      </c>
      <c r="G28">
        <v>0.44519560904983302</v>
      </c>
      <c r="H28">
        <v>0.17340925789587999</v>
      </c>
      <c r="I28">
        <v>-0.53863993606170202</v>
      </c>
      <c r="J28">
        <v>0.169561488625567</v>
      </c>
      <c r="K28">
        <v>1.4897934961482001E-3</v>
      </c>
      <c r="L28">
        <v>-0.60189912495491305</v>
      </c>
      <c r="M28">
        <v>0.15524580140973401</v>
      </c>
      <c r="N28">
        <v>1.05721149289461E-4</v>
      </c>
      <c r="P28" t="str">
        <f t="shared" si="0"/>
        <v/>
      </c>
      <c r="Q28" t="str">
        <f t="shared" si="1"/>
        <v/>
      </c>
      <c r="R28" t="str">
        <f t="shared" si="2"/>
        <v>**</v>
      </c>
      <c r="S28" t="str">
        <f t="shared" si="3"/>
        <v>***</v>
      </c>
    </row>
    <row r="29" spans="1:19" x14ac:dyDescent="0.25">
      <c r="A29">
        <v>28</v>
      </c>
      <c r="B29" t="s">
        <v>130</v>
      </c>
      <c r="C29">
        <v>-0.50302892956565004</v>
      </c>
      <c r="D29">
        <v>0.46262518935293401</v>
      </c>
      <c r="E29">
        <v>0.27688843330346002</v>
      </c>
      <c r="F29">
        <v>-0.38181532281900299</v>
      </c>
      <c r="G29">
        <v>0.425815934825855</v>
      </c>
      <c r="H29">
        <v>0.36989635138312998</v>
      </c>
      <c r="I29">
        <v>-0.381471867918459</v>
      </c>
      <c r="J29">
        <v>0.146070699835744</v>
      </c>
      <c r="K29">
        <v>9.0131125288181995E-3</v>
      </c>
      <c r="L29">
        <v>-0.33667549868299002</v>
      </c>
      <c r="M29">
        <v>0.13471447150528501</v>
      </c>
      <c r="N29">
        <v>1.2448162405409E-2</v>
      </c>
      <c r="P29" t="str">
        <f t="shared" si="0"/>
        <v/>
      </c>
      <c r="Q29" t="str">
        <f t="shared" si="1"/>
        <v/>
      </c>
      <c r="R29" t="str">
        <f t="shared" si="2"/>
        <v>**</v>
      </c>
      <c r="S29" t="str">
        <f t="shared" si="3"/>
        <v>*</v>
      </c>
    </row>
    <row r="30" spans="1:19" x14ac:dyDescent="0.25">
      <c r="A30">
        <v>29</v>
      </c>
      <c r="B30" t="s">
        <v>45</v>
      </c>
      <c r="C30">
        <v>-0.69804288390292002</v>
      </c>
      <c r="D30">
        <v>0.59268759536905302</v>
      </c>
      <c r="E30">
        <v>0.23889287696957701</v>
      </c>
      <c r="F30">
        <v>-0.57604932854597901</v>
      </c>
      <c r="G30">
        <v>0.55150539673820298</v>
      </c>
      <c r="H30">
        <v>0.29625249119005698</v>
      </c>
      <c r="I30">
        <v>-0.68180768556499805</v>
      </c>
      <c r="J30">
        <v>0.39094581706076498</v>
      </c>
      <c r="K30">
        <v>8.1159901339897395E-2</v>
      </c>
      <c r="L30">
        <v>-0.64449223727143901</v>
      </c>
      <c r="M30">
        <v>0.36455678804841701</v>
      </c>
      <c r="N30">
        <v>7.7081158354466106E-2</v>
      </c>
      <c r="P30" t="str">
        <f>IF(E30&lt;0.001,"***",IF(E30&lt;0.01,"**",IF(E30&lt;0.05,"*",IF(E30&lt;0.1,"^",""))))</f>
        <v/>
      </c>
      <c r="Q30" t="str">
        <f t="shared" si="1"/>
        <v/>
      </c>
      <c r="R30" t="str">
        <f t="shared" si="2"/>
        <v>^</v>
      </c>
      <c r="S30" t="str">
        <f t="shared" si="3"/>
        <v>^</v>
      </c>
    </row>
    <row r="31" spans="1:19" x14ac:dyDescent="0.25">
      <c r="A31">
        <v>30</v>
      </c>
      <c r="B31" t="s">
        <v>106</v>
      </c>
      <c r="C31">
        <v>1.1650699720869801E-3</v>
      </c>
      <c r="D31">
        <v>0.13894958953759301</v>
      </c>
      <c r="E31">
        <v>0.99330994460924205</v>
      </c>
      <c r="F31">
        <v>-1.2181935560567099E-2</v>
      </c>
      <c r="G31">
        <v>0.127949063132406</v>
      </c>
      <c r="H31">
        <v>0.92414861534527704</v>
      </c>
      <c r="I31" t="s">
        <v>170</v>
      </c>
      <c r="J31" t="s">
        <v>170</v>
      </c>
      <c r="K31" t="s">
        <v>170</v>
      </c>
      <c r="L31" t="s">
        <v>170</v>
      </c>
      <c r="M31" t="s">
        <v>170</v>
      </c>
      <c r="N31" t="s">
        <v>170</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62</v>
      </c>
      <c r="C32">
        <v>0.23180199725394801</v>
      </c>
      <c r="D32">
        <v>0.55025800057709695</v>
      </c>
      <c r="E32">
        <v>0.67356482161470799</v>
      </c>
      <c r="F32">
        <v>0.130489227733324</v>
      </c>
      <c r="G32">
        <v>0.50205522837435901</v>
      </c>
      <c r="H32">
        <v>0.79493311548131196</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6.4491511395831605E-2</v>
      </c>
      <c r="D33">
        <v>0.60044248190404603</v>
      </c>
      <c r="E33">
        <v>0.91446638451124296</v>
      </c>
      <c r="F33">
        <v>-1.42702300352163E-3</v>
      </c>
      <c r="G33">
        <v>0.54885120382909203</v>
      </c>
      <c r="H33">
        <v>0.99792548812567405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48</v>
      </c>
      <c r="C34">
        <v>-0.170018137926956</v>
      </c>
      <c r="D34">
        <v>0.64025170825840605</v>
      </c>
      <c r="E34">
        <v>0.79058664344327501</v>
      </c>
      <c r="F34">
        <v>-0.21639330923303901</v>
      </c>
      <c r="G34">
        <v>0.58436717270944805</v>
      </c>
      <c r="H34">
        <v>0.71115623891414503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55</v>
      </c>
      <c r="C35">
        <v>-0.28180753871132802</v>
      </c>
      <c r="D35">
        <v>0.64820390084369095</v>
      </c>
      <c r="E35">
        <v>0.66374290137964198</v>
      </c>
      <c r="F35">
        <v>-0.26116189428500303</v>
      </c>
      <c r="G35">
        <v>0.59054925592094798</v>
      </c>
      <c r="H35">
        <v>0.65831873982726996</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52</v>
      </c>
      <c r="C36">
        <v>0.17260337197758099</v>
      </c>
      <c r="D36">
        <v>0.70526767197419105</v>
      </c>
      <c r="E36">
        <v>0.80666196813673796</v>
      </c>
      <c r="F36">
        <v>0.23918205368151699</v>
      </c>
      <c r="G36">
        <v>0.64320784309289303</v>
      </c>
      <c r="H36">
        <v>0.70999849454358899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-0.36970260787069198</v>
      </c>
      <c r="D37">
        <v>0.69707345874912796</v>
      </c>
      <c r="E37">
        <v>0.59585964070867303</v>
      </c>
      <c r="F37">
        <v>-0.44869877622943999</v>
      </c>
      <c r="G37">
        <v>0.64044981163080805</v>
      </c>
      <c r="H37">
        <v>0.48355303107069703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0.46402877960577299</v>
      </c>
      <c r="D38">
        <v>0.56062859337800097</v>
      </c>
      <c r="E38">
        <v>0.40784396281324697</v>
      </c>
      <c r="F38">
        <v>0.310972849793131</v>
      </c>
      <c r="G38">
        <v>0.51542119166651601</v>
      </c>
      <c r="H38">
        <v>0.546284298632984</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67</v>
      </c>
      <c r="C39">
        <v>0.34917692821910301</v>
      </c>
      <c r="D39">
        <v>0.55510447655914597</v>
      </c>
      <c r="E39">
        <v>0.529329935768172</v>
      </c>
      <c r="F39">
        <v>0.25354133565227399</v>
      </c>
      <c r="G39">
        <v>0.50838567871762796</v>
      </c>
      <c r="H39">
        <v>0.61797772012534102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0.43539532120205998</v>
      </c>
      <c r="D40">
        <v>0.56138677058374098</v>
      </c>
      <c r="E40">
        <v>0.43800230547963698</v>
      </c>
      <c r="F40">
        <v>0.35428143635901899</v>
      </c>
      <c r="G40">
        <v>0.51460780396232797</v>
      </c>
      <c r="H40">
        <v>0.49116982120225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-2.9215582353292701E-2</v>
      </c>
      <c r="D41">
        <v>0.80352931818727702</v>
      </c>
      <c r="E41">
        <v>0.97099604639402004</v>
      </c>
      <c r="F41">
        <v>-0.15147257420977001</v>
      </c>
      <c r="G41">
        <v>0.70882482100766198</v>
      </c>
      <c r="H41">
        <v>0.83078463115284695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0.43567768890313702</v>
      </c>
      <c r="D42">
        <v>0.57001377426462896</v>
      </c>
      <c r="E42">
        <v>0.444671593550446</v>
      </c>
      <c r="F42">
        <v>0.33764638234159899</v>
      </c>
      <c r="G42">
        <v>0.52180364804593704</v>
      </c>
      <c r="H42">
        <v>0.51758304877238503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65</v>
      </c>
      <c r="C43">
        <v>0.41087302378085899</v>
      </c>
      <c r="D43">
        <v>0.60158955289287397</v>
      </c>
      <c r="E43">
        <v>0.49462012021759599</v>
      </c>
      <c r="F43">
        <v>0.244518872066084</v>
      </c>
      <c r="G43">
        <v>0.55246357422055303</v>
      </c>
      <c r="H43">
        <v>0.65805705669978598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0.85280042841707504</v>
      </c>
      <c r="D44">
        <v>0.81336859124085303</v>
      </c>
      <c r="E44">
        <v>0.29441766623051302</v>
      </c>
      <c r="F44">
        <v>0.65640712130174395</v>
      </c>
      <c r="G44">
        <v>0.76774341149145797</v>
      </c>
      <c r="H44">
        <v>0.39256087918438398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49</v>
      </c>
      <c r="C45">
        <v>0.139376706007692</v>
      </c>
      <c r="D45">
        <v>0.73357708013790401</v>
      </c>
      <c r="E45">
        <v>0.84931227022447098</v>
      </c>
      <c r="F45">
        <v>0.203917359603593</v>
      </c>
      <c r="G45">
        <v>0.67958716934352204</v>
      </c>
      <c r="H45">
        <v>0.76413090286111995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0.26555930260291699</v>
      </c>
      <c r="D46">
        <v>0.58336475487388495</v>
      </c>
      <c r="E46">
        <v>0.64895097476359098</v>
      </c>
      <c r="F46">
        <v>0.21700445162352999</v>
      </c>
      <c r="G46">
        <v>0.53389310767398201</v>
      </c>
      <c r="H46">
        <v>0.68440703717345597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58</v>
      </c>
      <c r="C47">
        <v>7.8255761363326196E-2</v>
      </c>
      <c r="D47">
        <v>0.56447261589630005</v>
      </c>
      <c r="E47">
        <v>0.88973844400155699</v>
      </c>
      <c r="F47">
        <v>-3.3127671091913398E-2</v>
      </c>
      <c r="G47">
        <v>0.51732213290160101</v>
      </c>
      <c r="H47">
        <v>0.94894089839546902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-6.4169159366219503E-2</v>
      </c>
      <c r="D48">
        <v>0.76544601205224605</v>
      </c>
      <c r="E48">
        <v>0.933189704756198</v>
      </c>
      <c r="F48">
        <v>-2.74482672720768E-2</v>
      </c>
      <c r="G48">
        <v>0.71069289126244595</v>
      </c>
      <c r="H48">
        <v>0.96919188932646005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0.21061001392459799</v>
      </c>
      <c r="D49">
        <v>0.62683370877760802</v>
      </c>
      <c r="E49">
        <v>0.73687821961016697</v>
      </c>
      <c r="F49">
        <v>0.13302957569277599</v>
      </c>
      <c r="G49">
        <v>0.57741264190503705</v>
      </c>
      <c r="H49">
        <v>0.81778943461924403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9.0113509200892394E-2</v>
      </c>
      <c r="D50">
        <v>0.60334037604262603</v>
      </c>
      <c r="E50">
        <v>0.88127141614043802</v>
      </c>
      <c r="F50">
        <v>5.6206595256490098E-2</v>
      </c>
      <c r="G50">
        <v>0.55311962163252304</v>
      </c>
      <c r="H50">
        <v>0.91906034274640802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0.79605542076069802</v>
      </c>
      <c r="D51">
        <v>0.72051165598478695</v>
      </c>
      <c r="E51">
        <v>0.26922572310653697</v>
      </c>
      <c r="F51">
        <v>0.623162253391639</v>
      </c>
      <c r="G51">
        <v>0.651323498373369</v>
      </c>
      <c r="H51">
        <v>0.33868686890190502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-0.84753045316567399</v>
      </c>
      <c r="D52">
        <v>0.97204482994568797</v>
      </c>
      <c r="E52">
        <v>0.38326037095582899</v>
      </c>
      <c r="F52">
        <v>-0.76656494720097301</v>
      </c>
      <c r="G52">
        <v>0.90015484332213902</v>
      </c>
      <c r="H52">
        <v>0.39444040624325699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-0.22571739846000599</v>
      </c>
      <c r="D53">
        <v>0.67744619654051597</v>
      </c>
      <c r="E53">
        <v>0.73899186864758204</v>
      </c>
      <c r="F53">
        <v>-0.22079020958036899</v>
      </c>
      <c r="G53">
        <v>0.61711251073668505</v>
      </c>
      <c r="H53">
        <v>0.72050832816802601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-0.67348874633043299</v>
      </c>
      <c r="D54">
        <v>0.73689941265831804</v>
      </c>
      <c r="E54">
        <v>0.36074345557440102</v>
      </c>
      <c r="F54">
        <v>-0.56712762388223803</v>
      </c>
      <c r="G54">
        <v>0.67624927290530701</v>
      </c>
      <c r="H54">
        <v>0.40167307237296801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-0.24455375686373601</v>
      </c>
      <c r="D55">
        <v>0.70926746560684695</v>
      </c>
      <c r="E55">
        <v>0.730246498303599</v>
      </c>
      <c r="F55">
        <v>-0.247517252903174</v>
      </c>
      <c r="G55">
        <v>0.65018784497599402</v>
      </c>
      <c r="H55">
        <v>0.70343643768915598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81</v>
      </c>
      <c r="C56">
        <v>-0.43586581224951798</v>
      </c>
      <c r="D56">
        <v>0.74005722972514598</v>
      </c>
      <c r="E56">
        <v>0.55588656015330495</v>
      </c>
      <c r="F56">
        <v>-0.42057334446408801</v>
      </c>
      <c r="G56">
        <v>0.67891573637302205</v>
      </c>
      <c r="H56">
        <v>0.53560152812724904</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-0.16334281484553001</v>
      </c>
      <c r="D57">
        <v>0.74604356339627398</v>
      </c>
      <c r="E57">
        <v>0.82669257143303698</v>
      </c>
      <c r="F57">
        <v>-0.205372624362756</v>
      </c>
      <c r="G57">
        <v>0.68386902939788696</v>
      </c>
      <c r="H57">
        <v>0.76394079969788098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-0.45778288875783901</v>
      </c>
      <c r="D58">
        <v>0.72155686068281799</v>
      </c>
      <c r="E58">
        <v>0.52579520023956205</v>
      </c>
      <c r="F58">
        <v>-0.43568153892221001</v>
      </c>
      <c r="G58">
        <v>0.66167783702865701</v>
      </c>
      <c r="H58">
        <v>0.51024924176598896</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-0.156289804705634</v>
      </c>
      <c r="D59">
        <v>0.71385044096462502</v>
      </c>
      <c r="E59">
        <v>0.82669745336045797</v>
      </c>
      <c r="F59">
        <v>-7.7481941286362002E-2</v>
      </c>
      <c r="G59">
        <v>0.65520688992878395</v>
      </c>
      <c r="H59">
        <v>0.90586506713555504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-0.21652286571715601</v>
      </c>
      <c r="D60">
        <v>0.70802085793375802</v>
      </c>
      <c r="E60">
        <v>0.75974608010139499</v>
      </c>
      <c r="F60">
        <v>-0.20223443153589801</v>
      </c>
      <c r="G60">
        <v>0.64927785834723895</v>
      </c>
      <c r="H60">
        <v>0.75543883058552497</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0.101530135595904</v>
      </c>
      <c r="D61">
        <v>0.74599547200451</v>
      </c>
      <c r="E61">
        <v>0.89174206660705402</v>
      </c>
      <c r="F61">
        <v>-4.5711243010491498E-4</v>
      </c>
      <c r="G61">
        <v>0.68669796714842701</v>
      </c>
      <c r="H61">
        <v>0.99946887432168996</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4.5842571044813402E-2</v>
      </c>
      <c r="D62">
        <v>0.73601027418880705</v>
      </c>
      <c r="E62">
        <v>0.95033568840608196</v>
      </c>
      <c r="F62">
        <v>7.8964238429047595E-3</v>
      </c>
      <c r="G62">
        <v>0.67488294410990302</v>
      </c>
      <c r="H62">
        <v>0.99066461677147399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-0.67471090902747199</v>
      </c>
      <c r="D63">
        <v>0.79884757771202897</v>
      </c>
      <c r="E63">
        <v>0.39833124122520103</v>
      </c>
      <c r="F63">
        <v>-0.81265775917518301</v>
      </c>
      <c r="G63">
        <v>0.73213084489137104</v>
      </c>
      <c r="H63">
        <v>0.26700342828400098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-0.18458335287605601</v>
      </c>
      <c r="D64">
        <v>0.71928642473536497</v>
      </c>
      <c r="E64">
        <v>0.79747205841704605</v>
      </c>
      <c r="F64">
        <v>-0.15643469007570401</v>
      </c>
      <c r="G64">
        <v>0.65973375391824896</v>
      </c>
      <c r="H64">
        <v>0.81256531696058498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0.14376319806457299</v>
      </c>
      <c r="D65">
        <v>0.74555298893215805</v>
      </c>
      <c r="E65">
        <v>0.84709398267889002</v>
      </c>
      <c r="F65">
        <v>0.17034453108304601</v>
      </c>
      <c r="G65">
        <v>0.68278594525303604</v>
      </c>
      <c r="H65">
        <v>0.80298600543173404</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0.36740874915871402</v>
      </c>
      <c r="D66">
        <v>0.88709696083854905</v>
      </c>
      <c r="E66">
        <v>0.67874977516337098</v>
      </c>
      <c r="F66">
        <v>0.387447114375082</v>
      </c>
      <c r="G66">
        <v>0.82288251702391702</v>
      </c>
      <c r="H66">
        <v>0.63775403413598597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-0.60188596255697002</v>
      </c>
      <c r="D67">
        <v>0.92016723205015305</v>
      </c>
      <c r="E67">
        <v>0.51304417773361599</v>
      </c>
      <c r="F67">
        <v>-0.413963075702169</v>
      </c>
      <c r="G67">
        <v>0.82736223516097496</v>
      </c>
      <c r="H67">
        <v>0.61683513606913998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1.3306207192436901</v>
      </c>
      <c r="D68">
        <v>1.0576796252262699</v>
      </c>
      <c r="E68">
        <v>0.20837132644682299</v>
      </c>
      <c r="F68">
        <v>1.0954641221981301</v>
      </c>
      <c r="G68">
        <v>0.989608873585619</v>
      </c>
      <c r="H68">
        <v>0.26830830270198702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-0.66683528481056997</v>
      </c>
      <c r="D69">
        <v>0.82727944631240002</v>
      </c>
      <c r="E69">
        <v>0.420209359175164</v>
      </c>
      <c r="F69">
        <v>-0.696702909279452</v>
      </c>
      <c r="G69">
        <v>0.75619891152866603</v>
      </c>
      <c r="H69">
        <v>0.356882189506388</v>
      </c>
      <c r="I69" t="s">
        <v>170</v>
      </c>
      <c r="J69" t="s">
        <v>170</v>
      </c>
      <c r="K69" t="s">
        <v>170</v>
      </c>
      <c r="L69" t="s">
        <v>170</v>
      </c>
      <c r="M69" t="s">
        <v>170</v>
      </c>
      <c r="N69" t="s">
        <v>170</v>
      </c>
      <c r="P69" t="str">
        <f t="shared" si="4"/>
        <v/>
      </c>
      <c r="Q69" t="str">
        <f t="shared" si="5"/>
        <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H20" sqref="H20"/>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-8.8809635055041407E-3</v>
      </c>
      <c r="D2">
        <v>7.8933162467119303E-2</v>
      </c>
      <c r="E2">
        <v>0.91041709864934806</v>
      </c>
      <c r="F2">
        <v>-1.3779926664895199E-2</v>
      </c>
      <c r="G2">
        <v>6.7872064640968996E-2</v>
      </c>
      <c r="H2">
        <v>0.83911318022533898</v>
      </c>
      <c r="I2">
        <v>-8.1833279947551608E-3</v>
      </c>
      <c r="J2">
        <v>7.8820034735418099E-2</v>
      </c>
      <c r="K2">
        <v>0.91730985876613902</v>
      </c>
      <c r="L2">
        <v>-1.34509319470918E-2</v>
      </c>
      <c r="M2">
        <v>6.7671118117838297E-2</v>
      </c>
      <c r="N2">
        <v>0.842443313922834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-4.5719129465040302E-2</v>
      </c>
      <c r="D3">
        <v>3.3705949093120503E-2</v>
      </c>
      <c r="E3">
        <v>0.17496834708887299</v>
      </c>
      <c r="F3">
        <v>-4.3597479603120298E-2</v>
      </c>
      <c r="G3">
        <v>2.8703768280345002E-2</v>
      </c>
      <c r="H3">
        <v>0.128793580866433</v>
      </c>
      <c r="I3">
        <v>-4.8333694606806303E-2</v>
      </c>
      <c r="J3">
        <v>3.3643949062090797E-2</v>
      </c>
      <c r="K3">
        <v>0.150824945470003</v>
      </c>
      <c r="L3">
        <v>-4.59424369029501E-2</v>
      </c>
      <c r="M3">
        <v>2.8608080146881099E-2</v>
      </c>
      <c r="N3">
        <v>0.108290345317558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-2.70272050829822E-2</v>
      </c>
      <c r="D4">
        <v>3.9649595518110703E-2</v>
      </c>
      <c r="E4">
        <v>0.49545936072712699</v>
      </c>
      <c r="F4">
        <v>-2.95610347973791E-2</v>
      </c>
      <c r="G4">
        <v>3.1844807274117003E-2</v>
      </c>
      <c r="H4">
        <v>0.35326011310303901</v>
      </c>
      <c r="I4">
        <v>-2.91068221904669E-2</v>
      </c>
      <c r="J4">
        <v>3.95047781237053E-2</v>
      </c>
      <c r="K4">
        <v>0.46124857631059502</v>
      </c>
      <c r="L4">
        <v>-3.0350381252451802E-2</v>
      </c>
      <c r="M4">
        <v>3.1609448826680701E-2</v>
      </c>
      <c r="N4">
        <v>0.33697066938975501</v>
      </c>
      <c r="P4" t="str">
        <f t="shared" si="0"/>
        <v/>
      </c>
      <c r="Q4" t="str">
        <f t="shared" si="1"/>
        <v/>
      </c>
      <c r="R4" t="str">
        <f t="shared" si="2"/>
        <v/>
      </c>
      <c r="S4" t="str">
        <f t="shared" si="3"/>
        <v/>
      </c>
    </row>
    <row r="5" spans="1:19" x14ac:dyDescent="0.25">
      <c r="A5">
        <v>4</v>
      </c>
      <c r="B5" t="s">
        <v>124</v>
      </c>
      <c r="C5">
        <v>8.9629666229076893E-2</v>
      </c>
      <c r="D5">
        <v>3.2864267433520597E-2</v>
      </c>
      <c r="E5">
        <v>6.3861140061148803E-3</v>
      </c>
      <c r="F5">
        <v>5.8844069933392203E-2</v>
      </c>
      <c r="G5">
        <v>2.6027899480531899E-2</v>
      </c>
      <c r="H5">
        <v>2.3771180977415599E-2</v>
      </c>
      <c r="I5">
        <v>8.6080743964520895E-2</v>
      </c>
      <c r="J5">
        <v>3.1671497313821503E-2</v>
      </c>
      <c r="K5">
        <v>6.5692792143714502E-3</v>
      </c>
      <c r="L5">
        <v>5.5865802213469297E-2</v>
      </c>
      <c r="M5">
        <v>2.47059094948903E-2</v>
      </c>
      <c r="N5">
        <v>2.3744871792232999E-2</v>
      </c>
      <c r="P5" t="str">
        <f t="shared" si="0"/>
        <v>**</v>
      </c>
      <c r="Q5" t="str">
        <f t="shared" si="1"/>
        <v>*</v>
      </c>
      <c r="R5" t="str">
        <f t="shared" si="2"/>
        <v>**</v>
      </c>
      <c r="S5" t="str">
        <f t="shared" si="3"/>
        <v>*</v>
      </c>
    </row>
    <row r="6" spans="1:19" x14ac:dyDescent="0.25">
      <c r="A6">
        <v>5</v>
      </c>
      <c r="B6" t="s">
        <v>25</v>
      </c>
      <c r="C6">
        <v>4.8603980702381797E-2</v>
      </c>
      <c r="D6">
        <v>4.2696197940672802E-2</v>
      </c>
      <c r="E6">
        <v>0.25496689681169399</v>
      </c>
      <c r="F6">
        <v>6.22975671484335E-2</v>
      </c>
      <c r="G6">
        <v>3.6697786415637597E-2</v>
      </c>
      <c r="H6">
        <v>8.9586345433571898E-2</v>
      </c>
      <c r="I6">
        <v>3.7216218438507302E-2</v>
      </c>
      <c r="J6">
        <v>4.2367737666134699E-2</v>
      </c>
      <c r="K6">
        <v>0.379721592471506</v>
      </c>
      <c r="L6">
        <v>5.4017162536436097E-2</v>
      </c>
      <c r="M6">
        <v>3.63624349857119E-2</v>
      </c>
      <c r="N6">
        <v>0.137405851954092</v>
      </c>
      <c r="P6" t="str">
        <f t="shared" si="0"/>
        <v/>
      </c>
      <c r="Q6" t="str">
        <f t="shared" si="1"/>
        <v>^</v>
      </c>
      <c r="R6" t="str">
        <f t="shared" si="2"/>
        <v/>
      </c>
      <c r="S6" t="str">
        <f t="shared" si="3"/>
        <v/>
      </c>
    </row>
    <row r="7" spans="1:19" x14ac:dyDescent="0.25">
      <c r="A7">
        <v>6</v>
      </c>
      <c r="B7" t="s">
        <v>26</v>
      </c>
      <c r="C7">
        <v>-3.4493402305000399E-2</v>
      </c>
      <c r="D7">
        <v>6.4703254545781699E-2</v>
      </c>
      <c r="E7">
        <v>0.59396331808806602</v>
      </c>
      <c r="F7">
        <v>-2.7249131718172701E-2</v>
      </c>
      <c r="G7">
        <v>5.3758437844334803E-2</v>
      </c>
      <c r="H7">
        <v>0.61223830497375797</v>
      </c>
      <c r="I7">
        <v>-5.5744727304620399E-2</v>
      </c>
      <c r="J7">
        <v>6.4311741075317105E-2</v>
      </c>
      <c r="K7">
        <v>0.38605748053385502</v>
      </c>
      <c r="L7">
        <v>-4.8251303050089303E-2</v>
      </c>
      <c r="M7">
        <v>5.3281955258568901E-2</v>
      </c>
      <c r="N7">
        <v>0.36515591291279598</v>
      </c>
      <c r="P7" t="str">
        <f t="shared" si="0"/>
        <v/>
      </c>
      <c r="Q7" t="str">
        <f t="shared" si="1"/>
        <v/>
      </c>
      <c r="R7" t="str">
        <f t="shared" si="2"/>
        <v/>
      </c>
      <c r="S7" t="str">
        <f t="shared" si="3"/>
        <v/>
      </c>
    </row>
    <row r="8" spans="1:19" x14ac:dyDescent="0.25">
      <c r="A8">
        <v>7</v>
      </c>
      <c r="B8" t="s">
        <v>30</v>
      </c>
      <c r="C8">
        <v>0.30770819826891099</v>
      </c>
      <c r="D8">
        <v>4.9282643684990302E-2</v>
      </c>
      <c r="E8" s="1">
        <v>4.2721970405779101E-10</v>
      </c>
      <c r="F8">
        <v>0.26991352291452197</v>
      </c>
      <c r="G8">
        <v>3.9614880947770298E-2</v>
      </c>
      <c r="H8" s="1">
        <v>9.5293644122950105E-12</v>
      </c>
      <c r="I8">
        <v>0.30223806473232701</v>
      </c>
      <c r="J8">
        <v>4.9145958322841597E-2</v>
      </c>
      <c r="K8" s="1">
        <v>7.7578221624463605E-10</v>
      </c>
      <c r="L8">
        <v>0.26378266252654597</v>
      </c>
      <c r="M8">
        <v>3.9410028178346601E-2</v>
      </c>
      <c r="N8" s="1">
        <v>2.18211309667124E-11</v>
      </c>
      <c r="P8" t="str">
        <f t="shared" si="0"/>
        <v>***</v>
      </c>
      <c r="Q8" t="str">
        <f t="shared" si="1"/>
        <v>***</v>
      </c>
      <c r="R8" t="str">
        <f t="shared" si="2"/>
        <v>***</v>
      </c>
      <c r="S8" t="str">
        <f t="shared" si="3"/>
        <v>***</v>
      </c>
    </row>
    <row r="9" spans="1:19" x14ac:dyDescent="0.25">
      <c r="A9">
        <v>8</v>
      </c>
      <c r="B9" t="s">
        <v>27</v>
      </c>
      <c r="C9">
        <v>0.29129016224538101</v>
      </c>
      <c r="D9">
        <v>6.5420055315003001E-2</v>
      </c>
      <c r="E9" s="1">
        <v>8.4831730186030202E-6</v>
      </c>
      <c r="F9">
        <v>0.27086757087611102</v>
      </c>
      <c r="G9">
        <v>5.4380621849227102E-2</v>
      </c>
      <c r="H9" s="1">
        <v>6.3270407597460104E-7</v>
      </c>
      <c r="I9">
        <v>0.26097311546325402</v>
      </c>
      <c r="J9">
        <v>6.4429228309134598E-2</v>
      </c>
      <c r="K9" s="1">
        <v>5.1099746107730001E-5</v>
      </c>
      <c r="L9">
        <v>0.24224758771566901</v>
      </c>
      <c r="M9">
        <v>5.3189630235219401E-2</v>
      </c>
      <c r="N9" s="1">
        <v>5.2531851584820402E-6</v>
      </c>
      <c r="P9" t="str">
        <f t="shared" si="0"/>
        <v>***</v>
      </c>
      <c r="Q9" t="str">
        <f t="shared" si="1"/>
        <v>***</v>
      </c>
      <c r="R9" t="str">
        <f t="shared" si="2"/>
        <v>***</v>
      </c>
      <c r="S9" t="str">
        <f t="shared" si="3"/>
        <v>***</v>
      </c>
    </row>
    <row r="10" spans="1:19" x14ac:dyDescent="0.25">
      <c r="A10">
        <v>9</v>
      </c>
      <c r="B10" t="s">
        <v>29</v>
      </c>
      <c r="C10">
        <v>0.13193268910042499</v>
      </c>
      <c r="D10">
        <v>4.62235188865604E-2</v>
      </c>
      <c r="E10">
        <v>4.3140889449692103E-3</v>
      </c>
      <c r="F10">
        <v>0.11810658928291599</v>
      </c>
      <c r="G10">
        <v>3.7540304450218297E-2</v>
      </c>
      <c r="H10">
        <v>1.65447786901612E-3</v>
      </c>
      <c r="I10">
        <v>0.13020475191366601</v>
      </c>
      <c r="J10">
        <v>4.6068838344462099E-2</v>
      </c>
      <c r="K10">
        <v>4.7087881910058398E-3</v>
      </c>
      <c r="L10">
        <v>0.112906069140251</v>
      </c>
      <c r="M10">
        <v>3.7317898064475101E-2</v>
      </c>
      <c r="N10">
        <v>2.48205500653565E-3</v>
      </c>
      <c r="P10" t="str">
        <f t="shared" si="0"/>
        <v>**</v>
      </c>
      <c r="Q10" t="str">
        <f t="shared" si="1"/>
        <v>**</v>
      </c>
      <c r="R10" t="str">
        <f t="shared" si="2"/>
        <v>**</v>
      </c>
      <c r="S10" t="str">
        <f t="shared" si="3"/>
        <v>**</v>
      </c>
    </row>
    <row r="11" spans="1:19" x14ac:dyDescent="0.25">
      <c r="A11">
        <v>10</v>
      </c>
      <c r="B11" t="s">
        <v>28</v>
      </c>
      <c r="C11">
        <v>0.22428354342984799</v>
      </c>
      <c r="D11">
        <v>9.1497849440087098E-2</v>
      </c>
      <c r="E11">
        <v>1.4236346046966801E-2</v>
      </c>
      <c r="F11">
        <v>0.23387488416238</v>
      </c>
      <c r="G11">
        <v>7.7860057733352195E-2</v>
      </c>
      <c r="H11">
        <v>2.6664356082592802E-3</v>
      </c>
      <c r="I11">
        <v>0.18924163557193499</v>
      </c>
      <c r="J11">
        <v>9.0148899283525999E-2</v>
      </c>
      <c r="K11">
        <v>3.5798231889912699E-2</v>
      </c>
      <c r="L11">
        <v>0.201542939254024</v>
      </c>
      <c r="M11">
        <v>7.6228551118083798E-2</v>
      </c>
      <c r="N11">
        <v>8.1949646007836302E-3</v>
      </c>
      <c r="P11" t="str">
        <f t="shared" si="0"/>
        <v>*</v>
      </c>
      <c r="Q11" t="str">
        <f t="shared" si="1"/>
        <v>**</v>
      </c>
      <c r="R11" t="str">
        <f t="shared" si="2"/>
        <v>*</v>
      </c>
      <c r="S11" t="str">
        <f t="shared" si="3"/>
        <v>**</v>
      </c>
    </row>
    <row r="12" spans="1:19" x14ac:dyDescent="0.25">
      <c r="A12">
        <v>11</v>
      </c>
      <c r="B12" t="s">
        <v>31</v>
      </c>
      <c r="C12">
        <v>-5.5292885835459098E-2</v>
      </c>
      <c r="D12">
        <v>7.5301899129002897E-3</v>
      </c>
      <c r="E12" s="1">
        <v>2.0916601783937901E-13</v>
      </c>
      <c r="F12">
        <v>-5.77998352701658E-2</v>
      </c>
      <c r="G12">
        <v>6.5657340931758101E-3</v>
      </c>
      <c r="H12" s="1">
        <v>1.32903434689955E-18</v>
      </c>
      <c r="I12">
        <v>-5.3932915778398503E-2</v>
      </c>
      <c r="J12">
        <v>7.4917584451444502E-3</v>
      </c>
      <c r="K12" s="1">
        <v>6.0673688295764805E-13</v>
      </c>
      <c r="L12">
        <v>-5.6615053651232698E-2</v>
      </c>
      <c r="M12">
        <v>6.5152663627311997E-3</v>
      </c>
      <c r="N12" s="1">
        <v>3.6372024153353197E-18</v>
      </c>
      <c r="P12" t="str">
        <f t="shared" si="0"/>
        <v>***</v>
      </c>
      <c r="Q12" t="str">
        <f t="shared" si="1"/>
        <v>***</v>
      </c>
      <c r="R12" t="str">
        <f t="shared" si="2"/>
        <v>***</v>
      </c>
      <c r="S12" t="str">
        <f t="shared" si="3"/>
        <v>***</v>
      </c>
    </row>
    <row r="13" spans="1:19" x14ac:dyDescent="0.25">
      <c r="A13">
        <v>12</v>
      </c>
      <c r="B13" t="s">
        <v>173</v>
      </c>
      <c r="C13">
        <v>-0.15167757348563601</v>
      </c>
      <c r="D13">
        <v>4.2234625391184701E-2</v>
      </c>
      <c r="E13">
        <v>3.2902176230187303E-4</v>
      </c>
      <c r="F13">
        <v>-0.126254446299082</v>
      </c>
      <c r="G13">
        <v>3.87752453257727E-2</v>
      </c>
      <c r="H13">
        <v>1.12970686507663E-3</v>
      </c>
      <c r="I13">
        <v>-0.15417630927648701</v>
      </c>
      <c r="J13">
        <v>4.20294694604866E-2</v>
      </c>
      <c r="K13">
        <v>2.4417752559113798E-4</v>
      </c>
      <c r="L13">
        <v>-0.12946626730588101</v>
      </c>
      <c r="M13">
        <v>3.8550989039061997E-2</v>
      </c>
      <c r="N13">
        <v>7.8419910672530304E-4</v>
      </c>
      <c r="P13" t="str">
        <f t="shared" si="0"/>
        <v>***</v>
      </c>
      <c r="Q13" t="str">
        <f t="shared" si="1"/>
        <v>**</v>
      </c>
      <c r="R13" t="str">
        <f t="shared" si="2"/>
        <v>***</v>
      </c>
      <c r="S13" t="str">
        <f t="shared" si="3"/>
        <v>***</v>
      </c>
    </row>
    <row r="14" spans="1:19" x14ac:dyDescent="0.25">
      <c r="A14">
        <v>13</v>
      </c>
      <c r="B14" t="s">
        <v>32</v>
      </c>
      <c r="C14">
        <v>9.1079191576604705E-3</v>
      </c>
      <c r="D14">
        <v>2.5107393405262201E-2</v>
      </c>
      <c r="E14">
        <v>0.71678533139505496</v>
      </c>
      <c r="F14">
        <v>-1.0606455100766201E-3</v>
      </c>
      <c r="G14">
        <v>2.2026791416367899E-2</v>
      </c>
      <c r="H14">
        <v>0.96159468996034203</v>
      </c>
      <c r="I14">
        <v>1.1799047913262599E-2</v>
      </c>
      <c r="J14">
        <v>2.5012884035546901E-2</v>
      </c>
      <c r="K14">
        <v>0.63712750852030098</v>
      </c>
      <c r="L14">
        <v>2.0504167569402199E-3</v>
      </c>
      <c r="M14">
        <v>2.19201377452857E-2</v>
      </c>
      <c r="N14">
        <v>0.92547431727129303</v>
      </c>
      <c r="P14" t="str">
        <f t="shared" si="0"/>
        <v/>
      </c>
      <c r="Q14" t="str">
        <f t="shared" si="1"/>
        <v/>
      </c>
      <c r="R14" t="str">
        <f t="shared" si="2"/>
        <v/>
      </c>
      <c r="S14" t="str">
        <f t="shared" si="3"/>
        <v/>
      </c>
    </row>
    <row r="15" spans="1:19" x14ac:dyDescent="0.25">
      <c r="A15">
        <v>14</v>
      </c>
      <c r="B15" t="s">
        <v>33</v>
      </c>
      <c r="C15">
        <v>2.6137352524030499E-2</v>
      </c>
      <c r="D15">
        <v>6.8848431802632599E-3</v>
      </c>
      <c r="E15">
        <v>1.4683542685523001E-4</v>
      </c>
      <c r="F15">
        <v>2.1459133698355899E-2</v>
      </c>
      <c r="G15">
        <v>6.0582602818431402E-3</v>
      </c>
      <c r="H15">
        <v>3.9691274202735902E-4</v>
      </c>
      <c r="I15">
        <v>2.4870834321039901E-2</v>
      </c>
      <c r="J15">
        <v>6.8410691627407202E-3</v>
      </c>
      <c r="K15">
        <v>2.77421953866264E-4</v>
      </c>
      <c r="L15">
        <v>2.0290894965844901E-2</v>
      </c>
      <c r="M15">
        <v>6.0066884367071501E-3</v>
      </c>
      <c r="N15">
        <v>7.3001757486063198E-4</v>
      </c>
      <c r="P15" t="str">
        <f t="shared" si="0"/>
        <v>***</v>
      </c>
      <c r="Q15" t="str">
        <f t="shared" si="1"/>
        <v>***</v>
      </c>
      <c r="R15" t="str">
        <f t="shared" si="2"/>
        <v>***</v>
      </c>
      <c r="S15" t="str">
        <f t="shared" si="3"/>
        <v>***</v>
      </c>
    </row>
    <row r="16" spans="1:19" x14ac:dyDescent="0.25">
      <c r="A16">
        <v>15</v>
      </c>
      <c r="B16" t="s">
        <v>118</v>
      </c>
      <c r="C16">
        <v>2.7711968230425001E-3</v>
      </c>
      <c r="D16">
        <v>1.0267184567768499E-2</v>
      </c>
      <c r="E16">
        <v>0.78723091471441298</v>
      </c>
      <c r="F16">
        <v>6.2208487560980099E-3</v>
      </c>
      <c r="G16">
        <v>9.0690690927160093E-3</v>
      </c>
      <c r="H16">
        <v>0.49275014512127102</v>
      </c>
      <c r="I16">
        <v>4.2992948285026401E-3</v>
      </c>
      <c r="J16">
        <v>1.0209073875869199E-2</v>
      </c>
      <c r="K16">
        <v>0.67366390765191198</v>
      </c>
      <c r="L16">
        <v>7.3107208953657101E-3</v>
      </c>
      <c r="M16">
        <v>9.0121775617998199E-3</v>
      </c>
      <c r="N16">
        <v>0.41724812062707201</v>
      </c>
      <c r="P16" t="str">
        <f t="shared" si="0"/>
        <v/>
      </c>
      <c r="Q16" t="str">
        <f t="shared" si="1"/>
        <v/>
      </c>
      <c r="R16" t="str">
        <f t="shared" si="2"/>
        <v/>
      </c>
      <c r="S16" t="str">
        <f t="shared" si="3"/>
        <v/>
      </c>
    </row>
    <row r="17" spans="1:19" x14ac:dyDescent="0.25">
      <c r="A17">
        <v>16</v>
      </c>
      <c r="B17" t="s">
        <v>34</v>
      </c>
      <c r="C17">
        <v>3.9503663787214902E-3</v>
      </c>
      <c r="D17">
        <v>6.5157973306413902E-4</v>
      </c>
      <c r="E17" s="1">
        <v>1.3381185048899599E-9</v>
      </c>
      <c r="F17">
        <v>3.3837121731849699E-3</v>
      </c>
      <c r="G17">
        <v>5.1505693260535303E-4</v>
      </c>
      <c r="H17" s="1">
        <v>5.0454452802122199E-11</v>
      </c>
      <c r="I17">
        <v>3.85494943324162E-3</v>
      </c>
      <c r="J17">
        <v>6.4802614176254604E-4</v>
      </c>
      <c r="K17" s="1">
        <v>2.70187971995739E-9</v>
      </c>
      <c r="L17">
        <v>3.34361091925798E-3</v>
      </c>
      <c r="M17">
        <v>5.1019841586337901E-4</v>
      </c>
      <c r="N17" s="1">
        <v>5.6185041631366898E-11</v>
      </c>
      <c r="P17" t="str">
        <f t="shared" si="0"/>
        <v>***</v>
      </c>
      <c r="Q17" t="str">
        <f t="shared" si="1"/>
        <v>***</v>
      </c>
      <c r="R17" t="str">
        <f t="shared" si="2"/>
        <v>***</v>
      </c>
      <c r="S17" t="str">
        <f t="shared" si="3"/>
        <v>***</v>
      </c>
    </row>
    <row r="18" spans="1:19" x14ac:dyDescent="0.25">
      <c r="A18">
        <v>17</v>
      </c>
      <c r="B18" t="s">
        <v>35</v>
      </c>
      <c r="C18">
        <v>-4.4385218297808299E-4</v>
      </c>
      <c r="D18">
        <v>2.5209364591224101E-4</v>
      </c>
      <c r="E18">
        <v>7.8295305462930107E-2</v>
      </c>
      <c r="F18">
        <v>-3.8416863552736299E-4</v>
      </c>
      <c r="G18">
        <v>2.3092838177973899E-4</v>
      </c>
      <c r="H18">
        <v>9.6195700237284895E-2</v>
      </c>
      <c r="I18">
        <v>-5.3349431154412397E-4</v>
      </c>
      <c r="J18">
        <v>2.4899760405633299E-4</v>
      </c>
      <c r="K18">
        <v>3.2147798781343599E-2</v>
      </c>
      <c r="L18">
        <v>-4.8883721804422503E-4</v>
      </c>
      <c r="M18">
        <v>2.2765007722363201E-4</v>
      </c>
      <c r="N18">
        <v>3.1767935502848899E-2</v>
      </c>
      <c r="P18" t="str">
        <f t="shared" si="0"/>
        <v>^</v>
      </c>
      <c r="Q18" t="str">
        <f t="shared" si="1"/>
        <v>^</v>
      </c>
      <c r="R18" t="str">
        <f t="shared" si="2"/>
        <v>*</v>
      </c>
      <c r="S18" t="str">
        <f t="shared" si="3"/>
        <v>*</v>
      </c>
    </row>
    <row r="19" spans="1:19" x14ac:dyDescent="0.25">
      <c r="A19">
        <v>18</v>
      </c>
      <c r="B19" t="s">
        <v>36</v>
      </c>
      <c r="C19">
        <v>4.52624809719088E-4</v>
      </c>
      <c r="D19">
        <v>1.5250273454481001E-4</v>
      </c>
      <c r="E19">
        <v>2.99765474151747E-3</v>
      </c>
      <c r="F19">
        <v>6.2122205946434398E-4</v>
      </c>
      <c r="G19">
        <v>1.2729801167339801E-4</v>
      </c>
      <c r="H19" s="1">
        <v>1.06053044353197E-6</v>
      </c>
      <c r="I19">
        <v>4.4277446882747603E-4</v>
      </c>
      <c r="J19">
        <v>1.5171508643950201E-4</v>
      </c>
      <c r="K19">
        <v>3.5176457416329402E-3</v>
      </c>
      <c r="L19">
        <v>6.18765676901974E-4</v>
      </c>
      <c r="M19">
        <v>1.26339129612272E-4</v>
      </c>
      <c r="N19" s="1">
        <v>9.6986315238093992E-7</v>
      </c>
      <c r="P19" t="str">
        <f t="shared" si="0"/>
        <v>**</v>
      </c>
      <c r="Q19" t="str">
        <f t="shared" si="1"/>
        <v>***</v>
      </c>
      <c r="R19" t="str">
        <f t="shared" si="2"/>
        <v>**</v>
      </c>
      <c r="S19" t="str">
        <f t="shared" si="3"/>
        <v>***</v>
      </c>
    </row>
    <row r="20" spans="1:19" x14ac:dyDescent="0.25">
      <c r="A20">
        <v>19</v>
      </c>
      <c r="B20" t="s">
        <v>37</v>
      </c>
      <c r="C20">
        <v>1.9252861288004401E-2</v>
      </c>
      <c r="D20">
        <v>3.0629581466133E-2</v>
      </c>
      <c r="E20">
        <v>0.52963006561534298</v>
      </c>
      <c r="F20">
        <v>1.37110427615501E-3</v>
      </c>
      <c r="G20">
        <v>2.6877684621490899E-2</v>
      </c>
      <c r="H20">
        <v>0.959315370530471</v>
      </c>
      <c r="I20">
        <v>2.0492192430119901E-2</v>
      </c>
      <c r="J20">
        <v>3.05524353889799E-2</v>
      </c>
      <c r="K20">
        <v>0.50239760629289099</v>
      </c>
      <c r="L20">
        <v>3.2805854070806799E-3</v>
      </c>
      <c r="M20">
        <v>2.6751342276151301E-2</v>
      </c>
      <c r="N20">
        <v>0.90239807520460902</v>
      </c>
      <c r="P20" t="str">
        <f t="shared" si="0"/>
        <v/>
      </c>
      <c r="Q20" t="str">
        <f t="shared" si="1"/>
        <v/>
      </c>
      <c r="R20" t="str">
        <f t="shared" si="2"/>
        <v/>
      </c>
      <c r="S20" t="str">
        <f t="shared" si="3"/>
        <v/>
      </c>
    </row>
    <row r="21" spans="1:19" x14ac:dyDescent="0.25">
      <c r="A21">
        <v>20</v>
      </c>
      <c r="B21" t="s">
        <v>38</v>
      </c>
      <c r="C21">
        <v>-4.7441848324950603E-2</v>
      </c>
      <c r="D21">
        <v>4.7335556004218599E-2</v>
      </c>
      <c r="E21">
        <v>0.31622503405644597</v>
      </c>
      <c r="F21">
        <v>-5.7650919017658703E-2</v>
      </c>
      <c r="G21">
        <v>4.0872300962075898E-2</v>
      </c>
      <c r="H21">
        <v>0.15838820881235599</v>
      </c>
      <c r="I21">
        <v>-4.38688548457195E-2</v>
      </c>
      <c r="J21">
        <v>4.7319261843750501E-2</v>
      </c>
      <c r="K21">
        <v>0.35388375329483401</v>
      </c>
      <c r="L21">
        <v>-5.40992443868046E-2</v>
      </c>
      <c r="M21">
        <v>4.0760121666716997E-2</v>
      </c>
      <c r="N21">
        <v>0.18442297224037801</v>
      </c>
      <c r="P21" t="str">
        <f t="shared" si="0"/>
        <v/>
      </c>
      <c r="Q21" t="str">
        <f t="shared" si="1"/>
        <v/>
      </c>
      <c r="R21" t="str">
        <f t="shared" si="2"/>
        <v/>
      </c>
      <c r="S21" t="str">
        <f t="shared" si="3"/>
        <v/>
      </c>
    </row>
    <row r="22" spans="1:19" x14ac:dyDescent="0.25">
      <c r="A22">
        <v>21</v>
      </c>
      <c r="B22" t="s">
        <v>40</v>
      </c>
      <c r="C22">
        <v>-0.153903590823873</v>
      </c>
      <c r="D22">
        <v>4.8814279438514803E-2</v>
      </c>
      <c r="E22">
        <v>1.61690653236068E-3</v>
      </c>
      <c r="F22">
        <v>-0.13233605310744601</v>
      </c>
      <c r="G22">
        <v>3.9031940148213803E-2</v>
      </c>
      <c r="H22">
        <v>6.9776601478058903E-4</v>
      </c>
      <c r="I22">
        <v>-0.15342874431881601</v>
      </c>
      <c r="J22">
        <v>4.8668435330429201E-2</v>
      </c>
      <c r="K22">
        <v>1.6186171123067101E-3</v>
      </c>
      <c r="L22">
        <v>-0.13189513310631601</v>
      </c>
      <c r="M22">
        <v>3.88096289317513E-2</v>
      </c>
      <c r="N22">
        <v>6.7752574981696102E-4</v>
      </c>
      <c r="P22" t="str">
        <f t="shared" si="0"/>
        <v>**</v>
      </c>
      <c r="Q22" t="str">
        <f t="shared" si="1"/>
        <v>***</v>
      </c>
      <c r="R22" t="str">
        <f t="shared" si="2"/>
        <v>**</v>
      </c>
      <c r="S22" t="str">
        <f t="shared" si="3"/>
        <v>***</v>
      </c>
    </row>
    <row r="23" spans="1:19" x14ac:dyDescent="0.25">
      <c r="A23">
        <v>22</v>
      </c>
      <c r="B23" t="s">
        <v>41</v>
      </c>
      <c r="C23">
        <v>-0.174759038004134</v>
      </c>
      <c r="D23">
        <v>4.1418373765115403E-2</v>
      </c>
      <c r="E23" s="1">
        <v>2.4499657928056501E-5</v>
      </c>
      <c r="F23">
        <v>-0.144001149123508</v>
      </c>
      <c r="G23">
        <v>3.2993297050694301E-2</v>
      </c>
      <c r="H23" s="1">
        <v>1.273802176096E-5</v>
      </c>
      <c r="I23">
        <v>-0.16941801197269499</v>
      </c>
      <c r="J23">
        <v>4.1194225931621198E-2</v>
      </c>
      <c r="K23" s="1">
        <v>3.9111935361324499E-5</v>
      </c>
      <c r="L23">
        <v>-0.13794913881533399</v>
      </c>
      <c r="M23">
        <v>3.2667561987967698E-2</v>
      </c>
      <c r="N23" s="1">
        <v>2.4126762201455799E-5</v>
      </c>
      <c r="P23" t="str">
        <f t="shared" si="0"/>
        <v>***</v>
      </c>
      <c r="Q23" t="str">
        <f t="shared" si="1"/>
        <v>***</v>
      </c>
      <c r="R23" t="str">
        <f t="shared" si="2"/>
        <v>***</v>
      </c>
      <c r="S23" t="str">
        <f t="shared" si="3"/>
        <v>***</v>
      </c>
    </row>
    <row r="24" spans="1:19" x14ac:dyDescent="0.25">
      <c r="A24">
        <v>23</v>
      </c>
      <c r="B24" t="s">
        <v>39</v>
      </c>
      <c r="C24">
        <v>-0.14623507427201499</v>
      </c>
      <c r="D24">
        <v>4.2375758995367198E-2</v>
      </c>
      <c r="E24">
        <v>5.58692820698536E-4</v>
      </c>
      <c r="F24">
        <v>-0.14045791761711701</v>
      </c>
      <c r="G24">
        <v>3.3649380713145598E-2</v>
      </c>
      <c r="H24" s="1">
        <v>2.9908678739458699E-5</v>
      </c>
      <c r="I24">
        <v>-0.13985921022658601</v>
      </c>
      <c r="J24">
        <v>4.2201998886434097E-2</v>
      </c>
      <c r="K24">
        <v>9.1957588572988403E-4</v>
      </c>
      <c r="L24">
        <v>-0.13566418143131101</v>
      </c>
      <c r="M24">
        <v>3.34033382019766E-2</v>
      </c>
      <c r="N24" s="1">
        <v>4.87801649394079E-5</v>
      </c>
      <c r="P24" t="str">
        <f t="shared" si="0"/>
        <v>***</v>
      </c>
      <c r="Q24" t="str">
        <f t="shared" si="1"/>
        <v>***</v>
      </c>
      <c r="R24" t="str">
        <f t="shared" si="2"/>
        <v>***</v>
      </c>
      <c r="S24" t="str">
        <f t="shared" si="3"/>
        <v>***</v>
      </c>
    </row>
    <row r="25" spans="1:19" x14ac:dyDescent="0.25">
      <c r="A25">
        <v>24</v>
      </c>
      <c r="B25" t="s">
        <v>43</v>
      </c>
      <c r="C25">
        <v>-8.2262879787916202E-2</v>
      </c>
      <c r="D25">
        <v>8.4152241192314292E-3</v>
      </c>
      <c r="E25">
        <v>0</v>
      </c>
      <c r="F25">
        <v>-7.61951508296346E-2</v>
      </c>
      <c r="G25">
        <v>7.7386459728030401E-3</v>
      </c>
      <c r="H25" s="1">
        <v>7.1285783888781001E-23</v>
      </c>
      <c r="I25">
        <v>-8.24422449226212E-2</v>
      </c>
      <c r="J25">
        <v>8.3669112430702804E-3</v>
      </c>
      <c r="K25">
        <v>0</v>
      </c>
      <c r="L25">
        <v>-7.6244350712371206E-2</v>
      </c>
      <c r="M25">
        <v>7.67662658001183E-3</v>
      </c>
      <c r="N25" s="1">
        <v>3.0209599006210002E-23</v>
      </c>
      <c r="P25" t="str">
        <f t="shared" si="0"/>
        <v>***</v>
      </c>
      <c r="Q25" t="str">
        <f t="shared" si="1"/>
        <v>***</v>
      </c>
      <c r="R25" t="str">
        <f t="shared" si="2"/>
        <v>***</v>
      </c>
      <c r="S25" t="str">
        <f t="shared" si="3"/>
        <v>***</v>
      </c>
    </row>
    <row r="26" spans="1:19" x14ac:dyDescent="0.25">
      <c r="A26">
        <v>25</v>
      </c>
      <c r="B26" t="s">
        <v>44</v>
      </c>
      <c r="C26">
        <v>2.4848535975727198E-2</v>
      </c>
      <c r="D26">
        <v>2.2648080885046599E-2</v>
      </c>
      <c r="E26">
        <v>0.27257208161337299</v>
      </c>
      <c r="F26">
        <v>2.72731851566889E-2</v>
      </c>
      <c r="G26">
        <v>2.06678056717211E-2</v>
      </c>
      <c r="H26">
        <v>0.186969430543411</v>
      </c>
      <c r="I26">
        <v>2.30754566704514E-2</v>
      </c>
      <c r="J26">
        <v>2.2536573414593E-2</v>
      </c>
      <c r="K26">
        <v>0.30587707833061201</v>
      </c>
      <c r="L26">
        <v>2.5044161147463499E-2</v>
      </c>
      <c r="M26">
        <v>2.0494996081021299E-2</v>
      </c>
      <c r="N26">
        <v>0.22172098727328901</v>
      </c>
      <c r="P26" t="str">
        <f t="shared" si="0"/>
        <v/>
      </c>
      <c r="Q26" t="str">
        <f t="shared" si="1"/>
        <v/>
      </c>
      <c r="R26" t="str">
        <f t="shared" si="2"/>
        <v/>
      </c>
      <c r="S26" t="str">
        <f t="shared" si="3"/>
        <v/>
      </c>
    </row>
    <row r="27" spans="1:19" x14ac:dyDescent="0.25">
      <c r="A27">
        <v>26</v>
      </c>
      <c r="B27" t="s">
        <v>131</v>
      </c>
      <c r="C27">
        <v>6.3833550821843194E-2</v>
      </c>
      <c r="D27">
        <v>0.27240854568429201</v>
      </c>
      <c r="E27">
        <v>0.81472863707839005</v>
      </c>
      <c r="F27">
        <v>7.6207502299593902E-2</v>
      </c>
      <c r="G27">
        <v>0.25784675160026499</v>
      </c>
      <c r="H27">
        <v>0.76757111196168104</v>
      </c>
      <c r="I27">
        <v>-5.71041840748263E-2</v>
      </c>
      <c r="J27">
        <v>3.3636289917431998E-2</v>
      </c>
      <c r="K27">
        <v>8.9565213597315202E-2</v>
      </c>
      <c r="L27">
        <v>-6.5781282027097196E-2</v>
      </c>
      <c r="M27">
        <v>3.0461324806618399E-2</v>
      </c>
      <c r="N27">
        <v>3.0811267308838101E-2</v>
      </c>
      <c r="P27" t="str">
        <f t="shared" si="0"/>
        <v/>
      </c>
      <c r="Q27" t="str">
        <f t="shared" si="1"/>
        <v/>
      </c>
      <c r="R27" t="str">
        <f t="shared" si="2"/>
        <v>^</v>
      </c>
      <c r="S27" t="str">
        <f t="shared" si="3"/>
        <v>*</v>
      </c>
    </row>
    <row r="28" spans="1:19" x14ac:dyDescent="0.25">
      <c r="A28">
        <v>27</v>
      </c>
      <c r="B28" t="s">
        <v>145</v>
      </c>
      <c r="C28">
        <v>-0.38845729591456302</v>
      </c>
      <c r="D28">
        <v>0.30214115193587698</v>
      </c>
      <c r="E28">
        <v>0.198554232787854</v>
      </c>
      <c r="F28">
        <v>-0.36964335243463697</v>
      </c>
      <c r="G28">
        <v>0.28529125327444999</v>
      </c>
      <c r="H28">
        <v>0.19508915978966401</v>
      </c>
      <c r="I28">
        <v>-0.48559577539667298</v>
      </c>
      <c r="J28">
        <v>0.12919688125733</v>
      </c>
      <c r="K28">
        <v>1.70885892574413E-4</v>
      </c>
      <c r="L28">
        <v>-0.48814501226843898</v>
      </c>
      <c r="M28">
        <v>0.120671510934466</v>
      </c>
      <c r="N28" s="1">
        <v>5.2269937371877002E-5</v>
      </c>
      <c r="P28" t="str">
        <f t="shared" si="0"/>
        <v/>
      </c>
      <c r="Q28" t="str">
        <f t="shared" si="1"/>
        <v/>
      </c>
      <c r="R28" t="str">
        <f t="shared" si="2"/>
        <v>***</v>
      </c>
      <c r="S28" t="str">
        <f t="shared" si="3"/>
        <v>***</v>
      </c>
    </row>
    <row r="29" spans="1:19" x14ac:dyDescent="0.25">
      <c r="A29">
        <v>28</v>
      </c>
      <c r="B29" t="s">
        <v>46</v>
      </c>
      <c r="C29">
        <v>-0.320440896078103</v>
      </c>
      <c r="D29">
        <v>0.28641673521828898</v>
      </c>
      <c r="E29">
        <v>0.263228670799936</v>
      </c>
      <c r="F29">
        <v>-0.303129356334436</v>
      </c>
      <c r="G29">
        <v>0.27073383931195599</v>
      </c>
      <c r="H29">
        <v>0.26285945484979301</v>
      </c>
      <c r="I29">
        <v>-0.44171518567159701</v>
      </c>
      <c r="J29">
        <v>9.0746623367380694E-2</v>
      </c>
      <c r="K29" s="1">
        <v>1.12981060740314E-6</v>
      </c>
      <c r="L29">
        <v>-0.45030695835560502</v>
      </c>
      <c r="M29">
        <v>8.43458802188988E-2</v>
      </c>
      <c r="N29" s="1">
        <v>9.3556610845720996E-8</v>
      </c>
      <c r="P29" t="str">
        <f t="shared" si="0"/>
        <v/>
      </c>
      <c r="Q29" t="str">
        <f t="shared" si="1"/>
        <v/>
      </c>
      <c r="R29" t="str">
        <f t="shared" si="2"/>
        <v>***</v>
      </c>
      <c r="S29" t="str">
        <f t="shared" si="3"/>
        <v>***</v>
      </c>
    </row>
    <row r="30" spans="1:19" x14ac:dyDescent="0.25">
      <c r="A30">
        <v>29</v>
      </c>
      <c r="B30" t="s">
        <v>129</v>
      </c>
      <c r="C30">
        <v>-0.28377657300090098</v>
      </c>
      <c r="D30">
        <v>0.29790347393448302</v>
      </c>
      <c r="E30">
        <v>0.34080345599429002</v>
      </c>
      <c r="F30">
        <v>-0.24910403411005599</v>
      </c>
      <c r="G30">
        <v>0.28156553973605902</v>
      </c>
      <c r="H30">
        <v>0.37631270553073398</v>
      </c>
      <c r="I30">
        <v>-0.40014989549929603</v>
      </c>
      <c r="J30">
        <v>0.12706939598152001</v>
      </c>
      <c r="K30">
        <v>1.63793282481162E-3</v>
      </c>
      <c r="L30">
        <v>-0.38556523363158501</v>
      </c>
      <c r="M30">
        <v>0.11805808856644801</v>
      </c>
      <c r="N30">
        <v>1.0911898777303899E-3</v>
      </c>
      <c r="P30" t="str">
        <f t="shared" si="0"/>
        <v/>
      </c>
      <c r="Q30" t="str">
        <f t="shared" si="1"/>
        <v/>
      </c>
      <c r="R30" t="str">
        <f t="shared" si="2"/>
        <v>**</v>
      </c>
      <c r="S30" t="str">
        <f t="shared" si="3"/>
        <v>**</v>
      </c>
    </row>
    <row r="31" spans="1:19" x14ac:dyDescent="0.25">
      <c r="A31">
        <v>30</v>
      </c>
      <c r="B31" t="s">
        <v>130</v>
      </c>
      <c r="C31">
        <v>-0.253189781206338</v>
      </c>
      <c r="D31">
        <v>0.29376613535725199</v>
      </c>
      <c r="E31">
        <v>0.388756132767208</v>
      </c>
      <c r="F31">
        <v>-0.17303549005685201</v>
      </c>
      <c r="G31">
        <v>0.27754152895033202</v>
      </c>
      <c r="H31">
        <v>0.53298358567465898</v>
      </c>
      <c r="I31">
        <v>-0.376828045983857</v>
      </c>
      <c r="J31">
        <v>0.109746617986724</v>
      </c>
      <c r="K31">
        <v>5.9558124181791105E-4</v>
      </c>
      <c r="L31">
        <v>-0.32276638754452702</v>
      </c>
      <c r="M31">
        <v>0.101620836275691</v>
      </c>
      <c r="N31">
        <v>1.4922670713658399E-3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0.211096284871123</v>
      </c>
      <c r="D32">
        <v>0.39355826257697102</v>
      </c>
      <c r="E32">
        <v>0.59169682181222005</v>
      </c>
      <c r="F32">
        <v>0.13327301948006201</v>
      </c>
      <c r="G32">
        <v>0.37396572333349198</v>
      </c>
      <c r="H32">
        <v>0.72155777718898095</v>
      </c>
      <c r="I32">
        <v>6.9035665752060701E-2</v>
      </c>
      <c r="J32">
        <v>0.27950684421970601</v>
      </c>
      <c r="K32">
        <v>0.80491521479561401</v>
      </c>
      <c r="L32">
        <v>-2.7254937496094301E-2</v>
      </c>
      <c r="M32">
        <v>0.26859456419649003</v>
      </c>
      <c r="N32">
        <v>0.91917545884864404</v>
      </c>
      <c r="P32" t="str">
        <f t="shared" si="4"/>
        <v/>
      </c>
      <c r="Q32" t="str">
        <f t="shared" si="5"/>
        <v/>
      </c>
      <c r="R32" t="str">
        <f t="shared" si="6"/>
        <v/>
      </c>
      <c r="S32" t="str">
        <f t="shared" si="7"/>
        <v/>
      </c>
    </row>
    <row r="33" spans="1:19" x14ac:dyDescent="0.25">
      <c r="A33">
        <v>32</v>
      </c>
      <c r="B33" t="s">
        <v>106</v>
      </c>
      <c r="C33">
        <v>-0.12968240260538999</v>
      </c>
      <c r="D33">
        <v>9.8483535578178794E-2</v>
      </c>
      <c r="E33">
        <v>0.18790811403642799</v>
      </c>
      <c r="F33">
        <v>-8.7298587226643895E-2</v>
      </c>
      <c r="G33">
        <v>9.0361178825712804E-2</v>
      </c>
      <c r="H33">
        <v>0.33399053234503301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759</v>
      </c>
      <c r="C34">
        <v>-0.32755334658239699</v>
      </c>
      <c r="D34">
        <v>0.22399013938943799</v>
      </c>
      <c r="E34">
        <v>0.143643652879861</v>
      </c>
      <c r="F34">
        <v>-0.29068335952920898</v>
      </c>
      <c r="G34">
        <v>0.20188249756855201</v>
      </c>
      <c r="H34">
        <v>0.14990585324470501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-3.2147307553217201E-2</v>
      </c>
      <c r="D35">
        <v>0.139497339652044</v>
      </c>
      <c r="E35">
        <v>0.81774130095939301</v>
      </c>
      <c r="F35">
        <v>-1.1236631749561901E-2</v>
      </c>
      <c r="G35">
        <v>0.12833804753695</v>
      </c>
      <c r="H35">
        <v>0.93023040673322599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-0.106049859247666</v>
      </c>
      <c r="D36">
        <v>0.13293973158419001</v>
      </c>
      <c r="E36">
        <v>0.42502785788428199</v>
      </c>
      <c r="F36">
        <v>-0.113734832140446</v>
      </c>
      <c r="G36">
        <v>0.122581825890007</v>
      </c>
      <c r="H36">
        <v>0.35349687434226301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-0.12234121209756001</v>
      </c>
      <c r="D37">
        <v>0.17967525436592</v>
      </c>
      <c r="E37">
        <v>0.49593360093792799</v>
      </c>
      <c r="F37">
        <v>-8.8855412764547503E-2</v>
      </c>
      <c r="G37">
        <v>0.164614034788129</v>
      </c>
      <c r="H37">
        <v>0.58934855577867795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7.9011179427523996E-3</v>
      </c>
      <c r="D38">
        <v>0.14422123491945699</v>
      </c>
      <c r="E38">
        <v>0.95630998500890696</v>
      </c>
      <c r="F38">
        <v>-1.1234072968810901E-2</v>
      </c>
      <c r="G38">
        <v>0.13277109691417299</v>
      </c>
      <c r="H38">
        <v>0.93256958970057702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-5.9792822036999503E-2</v>
      </c>
      <c r="D39">
        <v>0.180987232428545</v>
      </c>
      <c r="E39">
        <v>0.74112011423651802</v>
      </c>
      <c r="F39">
        <v>-9.0665801456768794E-2</v>
      </c>
      <c r="G39">
        <v>0.165977072315138</v>
      </c>
      <c r="H39">
        <v>0.58489068155446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4.1990638605999303E-2</v>
      </c>
      <c r="D40">
        <v>0.16680041731033499</v>
      </c>
      <c r="E40">
        <v>0.801240639417653</v>
      </c>
      <c r="F40">
        <v>1.65006758803347E-2</v>
      </c>
      <c r="G40">
        <v>0.15379494948623801</v>
      </c>
      <c r="H40">
        <v>0.91455883635241098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-2.4362326407799999E-2</v>
      </c>
      <c r="D41">
        <v>0.16117463843364499</v>
      </c>
      <c r="E41">
        <v>0.87985357470557002</v>
      </c>
      <c r="F41">
        <v>2.2427419555386698E-3</v>
      </c>
      <c r="G41">
        <v>0.148610160325401</v>
      </c>
      <c r="H41">
        <v>0.98795922665328695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-0.61845200879434803</v>
      </c>
      <c r="D42">
        <v>0.31448947638907898</v>
      </c>
      <c r="E42">
        <v>4.9237780462663902E-2</v>
      </c>
      <c r="F42">
        <v>-0.597014419071214</v>
      </c>
      <c r="G42">
        <v>0.293444771221399</v>
      </c>
      <c r="H42">
        <v>4.1900854370032402E-2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59</v>
      </c>
      <c r="C43">
        <v>-9.9938514520034605E-2</v>
      </c>
      <c r="D43">
        <v>0.15691168159385699</v>
      </c>
      <c r="E43">
        <v>0.52418390292778005</v>
      </c>
      <c r="F43">
        <v>-0.10502349984504</v>
      </c>
      <c r="G43">
        <v>0.14490477811806701</v>
      </c>
      <c r="H43">
        <v>0.46858948541872197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5.0423701351998897E-2</v>
      </c>
      <c r="D44">
        <v>0.15301587374810599</v>
      </c>
      <c r="E44">
        <v>0.74175324318133795</v>
      </c>
      <c r="F44">
        <v>3.9870819216199602E-2</v>
      </c>
      <c r="G44">
        <v>0.141082722954775</v>
      </c>
      <c r="H44">
        <v>0.77747890643677697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2.43064619726116E-2</v>
      </c>
      <c r="D45">
        <v>0.14257334078314499</v>
      </c>
      <c r="E45">
        <v>0.86462957951199004</v>
      </c>
      <c r="F45">
        <v>2.4643018466066001E-2</v>
      </c>
      <c r="G45">
        <v>0.13163291752840001</v>
      </c>
      <c r="H45">
        <v>0.85149586560996204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-0.108180409788798</v>
      </c>
      <c r="D46">
        <v>0.22719286561999899</v>
      </c>
      <c r="E46">
        <v>0.63395959486480402</v>
      </c>
      <c r="F46">
        <v>-0.113134025460793</v>
      </c>
      <c r="G46">
        <v>0.20838962973341801</v>
      </c>
      <c r="H46">
        <v>0.58720098382060903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0.26859863080718899</v>
      </c>
      <c r="D47">
        <v>0.187848771835921</v>
      </c>
      <c r="E47">
        <v>0.15275539209542399</v>
      </c>
      <c r="F47">
        <v>0.30903555911659902</v>
      </c>
      <c r="G47">
        <v>0.171898691330333</v>
      </c>
      <c r="H47">
        <v>7.2212311573781898E-2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-0.18898340870664301</v>
      </c>
      <c r="D48">
        <v>0.27951913494019598</v>
      </c>
      <c r="E48">
        <v>0.49897597203670802</v>
      </c>
      <c r="F48">
        <v>-0.14118195896910701</v>
      </c>
      <c r="G48">
        <v>0.25697341139584801</v>
      </c>
      <c r="H48">
        <v>0.58272892688732403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-0.15869311009837</v>
      </c>
      <c r="D49">
        <v>0.19502597347758999</v>
      </c>
      <c r="E49">
        <v>0.41581543714524899</v>
      </c>
      <c r="F49">
        <v>-0.14203852910783901</v>
      </c>
      <c r="G49">
        <v>0.17727265462755401</v>
      </c>
      <c r="H49">
        <v>0.42299080090504299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0.119738256924665</v>
      </c>
      <c r="D50">
        <v>0.25411083800531797</v>
      </c>
      <c r="E50">
        <v>0.63749446228002205</v>
      </c>
      <c r="F50">
        <v>5.4987306247167002E-2</v>
      </c>
      <c r="G50">
        <v>0.22688246994747999</v>
      </c>
      <c r="H50">
        <v>0.80850098402626003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-0.34760977523053599</v>
      </c>
      <c r="D51">
        <v>0.24070766941721899</v>
      </c>
      <c r="E51">
        <v>0.14870637323279701</v>
      </c>
      <c r="F51">
        <v>-0.30362700354919397</v>
      </c>
      <c r="G51">
        <v>0.22307815837593201</v>
      </c>
      <c r="H51">
        <v>0.173488715600745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-0.246706377123038</v>
      </c>
      <c r="D52">
        <v>0.22613900813257901</v>
      </c>
      <c r="E52">
        <v>0.27529483327737803</v>
      </c>
      <c r="F52">
        <v>-0.21594881107494601</v>
      </c>
      <c r="G52">
        <v>0.21063939419970901</v>
      </c>
      <c r="H52">
        <v>0.30526590750538002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-0.30304675329972097</v>
      </c>
      <c r="D53">
        <v>0.34051057915376798</v>
      </c>
      <c r="E53">
        <v>0.37347796871775701</v>
      </c>
      <c r="F53">
        <v>-0.257869484859377</v>
      </c>
      <c r="G53">
        <v>0.317626200526404</v>
      </c>
      <c r="H53">
        <v>0.41686929911339698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-0.16286405475937399</v>
      </c>
      <c r="D54">
        <v>0.37438457575879203</v>
      </c>
      <c r="E54">
        <v>0.66354931287404095</v>
      </c>
      <c r="F54">
        <v>-0.25415711731252999</v>
      </c>
      <c r="G54">
        <v>0.34611720105218702</v>
      </c>
      <c r="H54">
        <v>0.46276018477645098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760</v>
      </c>
      <c r="C55">
        <v>0.416044436760312</v>
      </c>
      <c r="D55">
        <v>0.30624173743224198</v>
      </c>
      <c r="E55">
        <v>0.174289513728487</v>
      </c>
      <c r="F55">
        <v>0.37989118664580002</v>
      </c>
      <c r="G55">
        <v>0.28002962901144601</v>
      </c>
      <c r="H55">
        <v>0.17490494509639601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-0.22636594449738001</v>
      </c>
      <c r="D56">
        <v>0.112036912797128</v>
      </c>
      <c r="E56">
        <v>4.33358398110089E-2</v>
      </c>
      <c r="F56">
        <v>-0.20592666925647099</v>
      </c>
      <c r="G56">
        <v>0.102834963153484</v>
      </c>
      <c r="H56">
        <v>4.52313430025095E-2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2.52750980414371E-2</v>
      </c>
      <c r="D57">
        <v>0.12632225653225801</v>
      </c>
      <c r="E57">
        <v>0.84141466569325696</v>
      </c>
      <c r="F57">
        <v>7.9579676262258592E-3</v>
      </c>
      <c r="G57">
        <v>0.11472715630654901</v>
      </c>
      <c r="H57">
        <v>0.94469965367720898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0.10262281556759301</v>
      </c>
      <c r="D58">
        <v>8.9745044616843697E-2</v>
      </c>
      <c r="E58">
        <v>0.25283402754406997</v>
      </c>
      <c r="F58">
        <v>8.7658794241234905E-2</v>
      </c>
      <c r="G58">
        <v>8.2759160355090594E-2</v>
      </c>
      <c r="H58">
        <v>0.28950710077333602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-1.9317469334544202E-2</v>
      </c>
      <c r="D59">
        <v>8.5132916385547999E-2</v>
      </c>
      <c r="E59">
        <v>0.82049409794585004</v>
      </c>
      <c r="F59">
        <v>-5.8856603679887098E-2</v>
      </c>
      <c r="G59">
        <v>7.8036904071799001E-2</v>
      </c>
      <c r="H59">
        <v>0.45072013145145701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-1.9400835015568101E-2</v>
      </c>
      <c r="D60">
        <v>0.150546752813425</v>
      </c>
      <c r="E60">
        <v>0.89746117233407097</v>
      </c>
      <c r="F60">
        <v>-8.1501403308004594E-2</v>
      </c>
      <c r="G60">
        <v>0.13966711716908201</v>
      </c>
      <c r="H60">
        <v>0.55952957881716403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0.11535135748782301</v>
      </c>
      <c r="D61">
        <v>0.14591810477470701</v>
      </c>
      <c r="E61">
        <v>0.42922343745776198</v>
      </c>
      <c r="F61">
        <v>5.0675046255452501E-2</v>
      </c>
      <c r="G61">
        <v>0.135467460813327</v>
      </c>
      <c r="H61">
        <v>0.70834821107752299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4.2254136291397501E-2</v>
      </c>
      <c r="D62">
        <v>0.14196841104455801</v>
      </c>
      <c r="E62">
        <v>0.76598515500881603</v>
      </c>
      <c r="F62">
        <v>3.7014989843503397E-2</v>
      </c>
      <c r="G62">
        <v>0.130328058512902</v>
      </c>
      <c r="H62">
        <v>0.77639967159504697</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0.26224253047097201</v>
      </c>
      <c r="D63">
        <v>0.229896539417487</v>
      </c>
      <c r="E63">
        <v>0.25399560510614699</v>
      </c>
      <c r="F63">
        <v>0.26908818909639698</v>
      </c>
      <c r="G63">
        <v>0.214902741169546</v>
      </c>
      <c r="H63">
        <v>0.21051907357131799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75</v>
      </c>
      <c r="C64">
        <v>-2.82010259142444E-2</v>
      </c>
      <c r="D64">
        <v>0.15515105336131599</v>
      </c>
      <c r="E64">
        <v>0.8557671796763</v>
      </c>
      <c r="F64">
        <v>-6.5084299021736999E-2</v>
      </c>
      <c r="G64">
        <v>0.14426916607593199</v>
      </c>
      <c r="H64">
        <v>0.65189510697586095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-3.9085314064613602E-2</v>
      </c>
      <c r="D65">
        <v>0.11514493775897</v>
      </c>
      <c r="E65">
        <v>0.73427491171728698</v>
      </c>
      <c r="F65">
        <v>-8.6473236677808402E-2</v>
      </c>
      <c r="G65">
        <v>0.106206835763565</v>
      </c>
      <c r="H65">
        <v>0.41553237552676697</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-6.8004060681792697E-2</v>
      </c>
      <c r="D66">
        <v>9.7995699362003696E-2</v>
      </c>
      <c r="E66">
        <v>0.48771391700054001</v>
      </c>
      <c r="F66">
        <v>-7.8120036647440702E-2</v>
      </c>
      <c r="G66">
        <v>8.9910251188633106E-2</v>
      </c>
      <c r="H66">
        <v>0.38491996379196503</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-5.6153671632664097E-2</v>
      </c>
      <c r="D67">
        <v>0.13385973255844499</v>
      </c>
      <c r="E67">
        <v>0.67485340852007802</v>
      </c>
      <c r="F67">
        <v>-0.13492334201569101</v>
      </c>
      <c r="G67">
        <v>0.122510880269678</v>
      </c>
      <c r="H67">
        <v>0.27075861937838203</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6.1437314982924499E-2</v>
      </c>
      <c r="D68">
        <v>0.16254556628094499</v>
      </c>
      <c r="E68">
        <v>0.70545302968905199</v>
      </c>
      <c r="F68">
        <v>8.1311309125526796E-2</v>
      </c>
      <c r="G68">
        <v>0.14937871647699399</v>
      </c>
      <c r="H68">
        <v>0.58621444128264799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5.5723661848382601E-2</v>
      </c>
      <c r="D69">
        <v>0.34081299817754102</v>
      </c>
      <c r="E69">
        <v>0.87012307147013301</v>
      </c>
      <c r="F69">
        <v>0.12630155660435199</v>
      </c>
      <c r="G69">
        <v>0.31618699845473403</v>
      </c>
      <c r="H69">
        <v>0.68956012053914895</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4.7544614567543102E-2</v>
      </c>
      <c r="D70">
        <v>0.35522614239540301</v>
      </c>
      <c r="E70">
        <v>0.89352654147487698</v>
      </c>
      <c r="F70">
        <v>2.34054059249886E-2</v>
      </c>
      <c r="G70">
        <v>0.32819608986786197</v>
      </c>
      <c r="H70">
        <v>0.94314681055036798</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0.405045090433511</v>
      </c>
      <c r="D71">
        <v>0.54037743782421599</v>
      </c>
      <c r="E71">
        <v>0.45351999677222099</v>
      </c>
      <c r="F71">
        <v>0.36734907192274502</v>
      </c>
      <c r="G71">
        <v>0.51436376918117799</v>
      </c>
      <c r="H71">
        <v>0.47511497452439599</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0.11199714485746599</v>
      </c>
      <c r="D2">
        <v>0.10014168278501701</v>
      </c>
      <c r="E2">
        <v>0.26340179239734002</v>
      </c>
      <c r="F2">
        <v>7.5621335692462599E-2</v>
      </c>
      <c r="G2">
        <v>8.3652279365377599E-2</v>
      </c>
      <c r="H2">
        <v>0.36599746057182198</v>
      </c>
      <c r="I2">
        <v>0.115939011042509</v>
      </c>
      <c r="J2">
        <v>9.9658065459269293E-2</v>
      </c>
      <c r="K2">
        <v>0.24468019954946599</v>
      </c>
      <c r="L2">
        <v>8.0241516101268298E-2</v>
      </c>
      <c r="M2">
        <v>8.3124165049073301E-2</v>
      </c>
      <c r="N2">
        <v>0.33438397247373403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-7.6124836039686006E-2</v>
      </c>
      <c r="D3">
        <v>5.37446943918342E-2</v>
      </c>
      <c r="E3">
        <v>0.15665379115728301</v>
      </c>
      <c r="F3">
        <v>-4.2324067773983301E-2</v>
      </c>
      <c r="G3">
        <v>4.5751474786544198E-2</v>
      </c>
      <c r="H3">
        <v>0.35492095913997102</v>
      </c>
      <c r="I3">
        <v>-6.8079674224017103E-2</v>
      </c>
      <c r="J3">
        <v>5.3417014212431099E-2</v>
      </c>
      <c r="K3">
        <v>0.20248833066107799</v>
      </c>
      <c r="L3">
        <v>-3.46536711258204E-2</v>
      </c>
      <c r="M3">
        <v>4.5363967840090898E-2</v>
      </c>
      <c r="N3">
        <v>0.44492504951825801</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-0.10206397027474901</v>
      </c>
      <c r="D4">
        <v>5.7047253935607799E-2</v>
      </c>
      <c r="E4">
        <v>7.35966566493097E-2</v>
      </c>
      <c r="F4">
        <v>-8.4758482505386201E-2</v>
      </c>
      <c r="G4">
        <v>4.5096373080333499E-2</v>
      </c>
      <c r="H4">
        <v>6.0176709385228802E-2</v>
      </c>
      <c r="I4">
        <v>-9.3269079015209297E-2</v>
      </c>
      <c r="J4">
        <v>5.6734690788254397E-2</v>
      </c>
      <c r="K4">
        <v>0.10018622465672</v>
      </c>
      <c r="L4">
        <v>-7.5982832733181599E-2</v>
      </c>
      <c r="M4">
        <v>4.4600270122553499E-2</v>
      </c>
      <c r="N4">
        <v>8.8448244138934401E-2</v>
      </c>
      <c r="P4" t="str">
        <f t="shared" si="0"/>
        <v>^</v>
      </c>
      <c r="Q4" t="str">
        <f t="shared" si="1"/>
        <v>^</v>
      </c>
      <c r="R4" t="str">
        <f t="shared" si="2"/>
        <v/>
      </c>
      <c r="S4" t="str">
        <f t="shared" si="3"/>
        <v>^</v>
      </c>
    </row>
    <row r="5" spans="1:19" x14ac:dyDescent="0.25">
      <c r="A5">
        <v>4</v>
      </c>
      <c r="B5" t="s">
        <v>25</v>
      </c>
      <c r="C5">
        <v>4.5262507875036197E-2</v>
      </c>
      <c r="D5">
        <v>5.7396066989725998E-2</v>
      </c>
      <c r="E5">
        <v>0.43034614217059303</v>
      </c>
      <c r="F5">
        <v>6.9247506956656005E-2</v>
      </c>
      <c r="G5">
        <v>4.8558911208672201E-2</v>
      </c>
      <c r="H5">
        <v>0.15385348416044001</v>
      </c>
      <c r="I5">
        <v>3.5714697653916598E-2</v>
      </c>
      <c r="J5">
        <v>5.6844985329220499E-2</v>
      </c>
      <c r="K5">
        <v>0.52981903004585595</v>
      </c>
      <c r="L5">
        <v>6.1267414410821897E-2</v>
      </c>
      <c r="M5">
        <v>4.7937993980252301E-2</v>
      </c>
      <c r="N5">
        <v>0.20122987595637601</v>
      </c>
      <c r="P5" t="str">
        <f t="shared" si="0"/>
        <v/>
      </c>
      <c r="Q5" t="str">
        <f t="shared" si="1"/>
        <v/>
      </c>
      <c r="R5" t="str">
        <f t="shared" si="2"/>
        <v/>
      </c>
      <c r="S5" t="str">
        <f t="shared" si="3"/>
        <v/>
      </c>
    </row>
    <row r="6" spans="1:19" x14ac:dyDescent="0.25">
      <c r="A6">
        <v>5</v>
      </c>
      <c r="B6" t="s">
        <v>26</v>
      </c>
      <c r="C6">
        <v>-0.126475560572164</v>
      </c>
      <c r="D6">
        <v>8.6420583524361896E-2</v>
      </c>
      <c r="E6">
        <v>0.14333366185322499</v>
      </c>
      <c r="F6">
        <v>-8.8130363034522693E-2</v>
      </c>
      <c r="G6">
        <v>7.0346245070424598E-2</v>
      </c>
      <c r="H6">
        <v>0.21027546304421399</v>
      </c>
      <c r="I6">
        <v>-0.136152429196222</v>
      </c>
      <c r="J6">
        <v>8.5287336340815298E-2</v>
      </c>
      <c r="K6">
        <v>0.110400234379464</v>
      </c>
      <c r="L6">
        <v>-0.102728758867264</v>
      </c>
      <c r="M6">
        <v>6.9119848992925406E-2</v>
      </c>
      <c r="N6">
        <v>0.137215365758035</v>
      </c>
      <c r="P6" t="str">
        <f t="shared" si="0"/>
        <v/>
      </c>
      <c r="Q6" t="str">
        <f t="shared" si="1"/>
        <v/>
      </c>
      <c r="R6" t="str">
        <f t="shared" si="2"/>
        <v/>
      </c>
      <c r="S6" t="str">
        <f t="shared" si="3"/>
        <v/>
      </c>
    </row>
    <row r="7" spans="1:19" x14ac:dyDescent="0.25">
      <c r="A7">
        <v>6</v>
      </c>
      <c r="B7" t="s">
        <v>30</v>
      </c>
      <c r="C7">
        <v>0.378413578964931</v>
      </c>
      <c r="D7">
        <v>7.1484370102208497E-2</v>
      </c>
      <c r="E7" s="1">
        <v>1.19895658956537E-7</v>
      </c>
      <c r="F7">
        <v>0.30224015116200598</v>
      </c>
      <c r="G7">
        <v>5.7275674051706402E-2</v>
      </c>
      <c r="H7" s="1">
        <v>1.31360676506949E-7</v>
      </c>
      <c r="I7">
        <v>0.36066654279180999</v>
      </c>
      <c r="J7">
        <v>7.1188588457911997E-2</v>
      </c>
      <c r="K7" s="1">
        <v>4.0550890834101202E-7</v>
      </c>
      <c r="L7">
        <v>0.28732827049971799</v>
      </c>
      <c r="M7">
        <v>5.6765580066270603E-2</v>
      </c>
      <c r="N7" s="1">
        <v>4.15613876072923E-7</v>
      </c>
      <c r="P7" t="str">
        <f t="shared" si="0"/>
        <v>***</v>
      </c>
      <c r="Q7" t="str">
        <f t="shared" si="1"/>
        <v>***</v>
      </c>
      <c r="R7" t="str">
        <f t="shared" si="2"/>
        <v>***</v>
      </c>
      <c r="S7" t="str">
        <f t="shared" si="3"/>
        <v>***</v>
      </c>
    </row>
    <row r="8" spans="1:19" x14ac:dyDescent="0.25">
      <c r="A8">
        <v>7</v>
      </c>
      <c r="B8" t="s">
        <v>27</v>
      </c>
      <c r="C8">
        <v>0.36242455478574098</v>
      </c>
      <c r="D8">
        <v>9.40163019914044E-2</v>
      </c>
      <c r="E8">
        <v>1.1577134517482E-4</v>
      </c>
      <c r="F8">
        <v>0.32173683597028302</v>
      </c>
      <c r="G8">
        <v>7.787847464738E-2</v>
      </c>
      <c r="H8" s="1">
        <v>3.6076796591145401E-5</v>
      </c>
      <c r="I8">
        <v>0.31239514228517101</v>
      </c>
      <c r="J8">
        <v>9.2869739607142399E-2</v>
      </c>
      <c r="K8">
        <v>7.6877495687932595E-4</v>
      </c>
      <c r="L8">
        <v>0.26744792166023801</v>
      </c>
      <c r="M8">
        <v>7.6252216692533695E-2</v>
      </c>
      <c r="N8">
        <v>4.5248839133106003E-4</v>
      </c>
      <c r="P8" t="str">
        <f t="shared" si="0"/>
        <v>***</v>
      </c>
      <c r="Q8" t="str">
        <f t="shared" si="1"/>
        <v>***</v>
      </c>
      <c r="R8" t="str">
        <f t="shared" si="2"/>
        <v>***</v>
      </c>
      <c r="S8" t="str">
        <f t="shared" si="3"/>
        <v>***</v>
      </c>
    </row>
    <row r="9" spans="1:19" x14ac:dyDescent="0.25">
      <c r="A9">
        <v>8</v>
      </c>
      <c r="B9" t="s">
        <v>29</v>
      </c>
      <c r="C9">
        <v>0.18553823532528901</v>
      </c>
      <c r="D9">
        <v>6.9565107779478205E-2</v>
      </c>
      <c r="E9">
        <v>7.6505184430063497E-3</v>
      </c>
      <c r="F9">
        <v>0.13431836134863701</v>
      </c>
      <c r="G9">
        <v>5.5836983113982497E-2</v>
      </c>
      <c r="H9">
        <v>1.6148374254999601E-2</v>
      </c>
      <c r="I9">
        <v>0.181765405783684</v>
      </c>
      <c r="J9">
        <v>6.9328761172598202E-2</v>
      </c>
      <c r="K9">
        <v>8.7469483537972997E-3</v>
      </c>
      <c r="L9">
        <v>0.128506356231432</v>
      </c>
      <c r="M9">
        <v>5.5547960484246803E-2</v>
      </c>
      <c r="N9">
        <v>2.06989716774671E-2</v>
      </c>
      <c r="P9" t="str">
        <f t="shared" si="0"/>
        <v>**</v>
      </c>
      <c r="Q9" t="str">
        <f t="shared" si="1"/>
        <v>*</v>
      </c>
      <c r="R9" t="str">
        <f t="shared" si="2"/>
        <v>**</v>
      </c>
      <c r="S9" t="str">
        <f t="shared" si="3"/>
        <v>*</v>
      </c>
    </row>
    <row r="10" spans="1:19" x14ac:dyDescent="0.25">
      <c r="A10">
        <v>9</v>
      </c>
      <c r="B10" t="s">
        <v>28</v>
      </c>
      <c r="C10">
        <v>0.239401905611274</v>
      </c>
      <c r="D10">
        <v>0.13238495992562899</v>
      </c>
      <c r="E10">
        <v>7.0547858098774202E-2</v>
      </c>
      <c r="F10">
        <v>0.228049025991058</v>
      </c>
      <c r="G10">
        <v>0.111707931308859</v>
      </c>
      <c r="H10">
        <v>4.1203567952737802E-2</v>
      </c>
      <c r="I10">
        <v>0.19896188963227601</v>
      </c>
      <c r="J10">
        <v>0.12981491949875401</v>
      </c>
      <c r="K10">
        <v>0.125360114702984</v>
      </c>
      <c r="L10">
        <v>0.188501107341984</v>
      </c>
      <c r="M10">
        <v>0.108957304771508</v>
      </c>
      <c r="N10">
        <v>8.3622125733809394E-2</v>
      </c>
      <c r="P10" t="str">
        <f t="shared" si="0"/>
        <v>^</v>
      </c>
      <c r="Q10" t="str">
        <f t="shared" si="1"/>
        <v>*</v>
      </c>
      <c r="R10" t="str">
        <f t="shared" si="2"/>
        <v/>
      </c>
      <c r="S10" t="str">
        <f t="shared" si="3"/>
        <v>^</v>
      </c>
    </row>
    <row r="11" spans="1:19" x14ac:dyDescent="0.25">
      <c r="A11">
        <v>10</v>
      </c>
      <c r="B11" t="s">
        <v>31</v>
      </c>
      <c r="C11">
        <v>-5.1272889600280903E-2</v>
      </c>
      <c r="D11">
        <v>1.1007827977814201E-2</v>
      </c>
      <c r="E11" s="1">
        <v>3.1951788356243699E-6</v>
      </c>
      <c r="F11">
        <v>-5.1210017209562197E-2</v>
      </c>
      <c r="G11">
        <v>9.5605696280614601E-3</v>
      </c>
      <c r="H11" s="1">
        <v>8.4907158243006895E-8</v>
      </c>
      <c r="I11">
        <v>-4.8684505044178199E-2</v>
      </c>
      <c r="J11">
        <v>1.09456460222443E-2</v>
      </c>
      <c r="K11" s="1">
        <v>8.6737255950986008E-6</v>
      </c>
      <c r="L11">
        <v>-4.9828077917331598E-2</v>
      </c>
      <c r="M11">
        <v>9.5028646435973904E-3</v>
      </c>
      <c r="N11" s="1">
        <v>1.5757614710364201E-7</v>
      </c>
      <c r="P11" t="str">
        <f t="shared" si="0"/>
        <v>***</v>
      </c>
      <c r="Q11" t="str">
        <f t="shared" si="1"/>
        <v>***</v>
      </c>
      <c r="R11" t="str">
        <f t="shared" si="2"/>
        <v>***</v>
      </c>
      <c r="S11" t="str">
        <f t="shared" si="3"/>
        <v>***</v>
      </c>
    </row>
    <row r="12" spans="1:19" x14ac:dyDescent="0.25">
      <c r="A12">
        <v>11</v>
      </c>
      <c r="B12" t="s">
        <v>173</v>
      </c>
      <c r="C12">
        <v>-0.12539874815261401</v>
      </c>
      <c r="D12">
        <v>6.2856240436719807E-2</v>
      </c>
      <c r="E12">
        <v>4.6041928168166699E-2</v>
      </c>
      <c r="F12">
        <v>-0.10315997480563199</v>
      </c>
      <c r="G12">
        <v>5.7101455738099598E-2</v>
      </c>
      <c r="H12">
        <v>7.0823344602514202E-2</v>
      </c>
      <c r="I12">
        <v>-0.14171522740489301</v>
      </c>
      <c r="J12">
        <v>6.2333606644151697E-2</v>
      </c>
      <c r="K12">
        <v>2.2996285622701299E-2</v>
      </c>
      <c r="L12">
        <v>-0.111460260510142</v>
      </c>
      <c r="M12">
        <v>5.6585924027800598E-2</v>
      </c>
      <c r="N12">
        <v>4.8866752595526697E-2</v>
      </c>
      <c r="P12" t="str">
        <f t="shared" si="0"/>
        <v>*</v>
      </c>
      <c r="Q12" t="str">
        <f t="shared" si="1"/>
        <v>^</v>
      </c>
      <c r="R12" t="str">
        <f t="shared" si="2"/>
        <v>*</v>
      </c>
      <c r="S12" t="str">
        <f t="shared" si="3"/>
        <v>*</v>
      </c>
    </row>
    <row r="13" spans="1:19" x14ac:dyDescent="0.25">
      <c r="A13">
        <v>12</v>
      </c>
      <c r="B13" t="s">
        <v>32</v>
      </c>
      <c r="C13">
        <v>1.55421389566089E-2</v>
      </c>
      <c r="D13">
        <v>3.3654581748983198E-2</v>
      </c>
      <c r="E13">
        <v>0.64421509517314202</v>
      </c>
      <c r="F13">
        <v>-6.7997282506163E-3</v>
      </c>
      <c r="G13">
        <v>2.9129656469692199E-2</v>
      </c>
      <c r="H13">
        <v>0.81542771871693898</v>
      </c>
      <c r="I13">
        <v>2.1196790263409301E-2</v>
      </c>
      <c r="J13">
        <v>3.3539538268481002E-2</v>
      </c>
      <c r="K13">
        <v>0.52739073329137698</v>
      </c>
      <c r="L13">
        <v>1.0333966287161299E-4</v>
      </c>
      <c r="M13">
        <v>2.89402175033069E-2</v>
      </c>
      <c r="N13">
        <v>0.99715092167867503</v>
      </c>
      <c r="P13" t="str">
        <f t="shared" si="0"/>
        <v/>
      </c>
      <c r="Q13" t="str">
        <f t="shared" si="1"/>
        <v/>
      </c>
      <c r="R13" t="str">
        <f t="shared" si="2"/>
        <v/>
      </c>
      <c r="S13" t="str">
        <f t="shared" si="3"/>
        <v/>
      </c>
    </row>
    <row r="14" spans="1:19" x14ac:dyDescent="0.25">
      <c r="A14">
        <v>13</v>
      </c>
      <c r="B14" t="s">
        <v>33</v>
      </c>
      <c r="C14">
        <v>4.1026171554705101E-2</v>
      </c>
      <c r="D14">
        <v>1.07120664445294E-2</v>
      </c>
      <c r="E14">
        <v>1.2819396865848499E-4</v>
      </c>
      <c r="F14">
        <v>3.4717249478257703E-2</v>
      </c>
      <c r="G14">
        <v>9.2841633285724E-3</v>
      </c>
      <c r="H14">
        <v>1.8445612646066201E-4</v>
      </c>
      <c r="I14">
        <v>3.8831367276851297E-2</v>
      </c>
      <c r="J14">
        <v>1.0604277649226E-2</v>
      </c>
      <c r="K14">
        <v>2.5039187692399401E-4</v>
      </c>
      <c r="L14">
        <v>3.2363512014017597E-2</v>
      </c>
      <c r="M14">
        <v>9.1439093645644502E-3</v>
      </c>
      <c r="N14">
        <v>4.0111092770366599E-4</v>
      </c>
      <c r="P14" t="str">
        <f t="shared" si="0"/>
        <v>***</v>
      </c>
      <c r="Q14" t="str">
        <f t="shared" si="1"/>
        <v>***</v>
      </c>
      <c r="R14" t="str">
        <f t="shared" si="2"/>
        <v>***</v>
      </c>
      <c r="S14" t="str">
        <f t="shared" si="3"/>
        <v>***</v>
      </c>
    </row>
    <row r="15" spans="1:19" x14ac:dyDescent="0.25">
      <c r="A15">
        <v>14</v>
      </c>
      <c r="B15" t="s">
        <v>118</v>
      </c>
      <c r="C15">
        <v>2.9381192248608301E-2</v>
      </c>
      <c r="D15">
        <v>1.5279434709392701E-2</v>
      </c>
      <c r="E15">
        <v>5.4489590739161799E-2</v>
      </c>
      <c r="F15">
        <v>3.1902307335632499E-2</v>
      </c>
      <c r="G15">
        <v>1.3350232183782401E-2</v>
      </c>
      <c r="H15">
        <v>1.6864693607319198E-2</v>
      </c>
      <c r="I15">
        <v>2.9814113456890699E-2</v>
      </c>
      <c r="J15">
        <v>1.50507402610725E-2</v>
      </c>
      <c r="K15">
        <v>4.7601728391218998E-2</v>
      </c>
      <c r="L15">
        <v>3.2516842983038897E-2</v>
      </c>
      <c r="M15">
        <v>1.3111647042250801E-2</v>
      </c>
      <c r="N15">
        <v>1.3138355406450501E-2</v>
      </c>
      <c r="P15" t="str">
        <f t="shared" si="0"/>
        <v>^</v>
      </c>
      <c r="Q15" t="str">
        <f t="shared" si="1"/>
        <v>*</v>
      </c>
      <c r="R15" t="str">
        <f t="shared" si="2"/>
        <v>*</v>
      </c>
      <c r="S15" t="str">
        <f t="shared" si="3"/>
        <v>*</v>
      </c>
    </row>
    <row r="16" spans="1:19" x14ac:dyDescent="0.25">
      <c r="A16">
        <v>15</v>
      </c>
      <c r="B16" t="s">
        <v>34</v>
      </c>
      <c r="C16">
        <v>4.5392286963327599E-3</v>
      </c>
      <c r="D16">
        <v>1.0171920911218901E-3</v>
      </c>
      <c r="E16" s="1">
        <v>8.1005586444193901E-6</v>
      </c>
      <c r="F16">
        <v>3.8191470124168902E-3</v>
      </c>
      <c r="G16">
        <v>8.0545864400195701E-4</v>
      </c>
      <c r="H16" s="1">
        <v>2.1205734941892198E-6</v>
      </c>
      <c r="I16">
        <v>4.5007273337007896E-3</v>
      </c>
      <c r="J16">
        <v>1.0118455114007099E-3</v>
      </c>
      <c r="K16" s="1">
        <v>8.6658182106846803E-6</v>
      </c>
      <c r="L16">
        <v>3.8511084372645399E-3</v>
      </c>
      <c r="M16">
        <v>7.9643136590556302E-4</v>
      </c>
      <c r="N16" s="1">
        <v>1.3284108374608701E-6</v>
      </c>
      <c r="P16" t="str">
        <f t="shared" si="0"/>
        <v>***</v>
      </c>
      <c r="Q16" t="str">
        <f t="shared" si="1"/>
        <v>***</v>
      </c>
      <c r="R16" t="str">
        <f t="shared" si="2"/>
        <v>***</v>
      </c>
      <c r="S16" t="str">
        <f t="shared" si="3"/>
        <v>***</v>
      </c>
    </row>
    <row r="17" spans="1:19" x14ac:dyDescent="0.25">
      <c r="A17">
        <v>16</v>
      </c>
      <c r="B17" t="s">
        <v>35</v>
      </c>
      <c r="C17">
        <v>-4.00623967455818E-4</v>
      </c>
      <c r="D17">
        <v>4.1091460329641702E-4</v>
      </c>
      <c r="E17">
        <v>0.32958171246519502</v>
      </c>
      <c r="F17">
        <v>-2.9132336552227501E-4</v>
      </c>
      <c r="G17">
        <v>3.7409761508766498E-4</v>
      </c>
      <c r="H17">
        <v>0.43613511088144002</v>
      </c>
      <c r="I17">
        <v>-5.7821848002864598E-4</v>
      </c>
      <c r="J17">
        <v>3.9771665725791498E-4</v>
      </c>
      <c r="K17">
        <v>0.14598920996981299</v>
      </c>
      <c r="L17">
        <v>-5.0929785363222299E-4</v>
      </c>
      <c r="M17">
        <v>3.6017551348975599E-4</v>
      </c>
      <c r="N17">
        <v>0.157354013516536</v>
      </c>
      <c r="P17" t="str">
        <f t="shared" si="0"/>
        <v/>
      </c>
      <c r="Q17" t="str">
        <f t="shared" si="1"/>
        <v/>
      </c>
      <c r="R17" t="str">
        <f t="shared" si="2"/>
        <v/>
      </c>
      <c r="S17" t="str">
        <f t="shared" si="3"/>
        <v/>
      </c>
    </row>
    <row r="18" spans="1:19" x14ac:dyDescent="0.25">
      <c r="A18">
        <v>17</v>
      </c>
      <c r="B18" t="s">
        <v>36</v>
      </c>
      <c r="C18">
        <v>2.8788113406590798E-4</v>
      </c>
      <c r="D18">
        <v>2.26439907470576E-4</v>
      </c>
      <c r="E18">
        <v>0.20360925362018001</v>
      </c>
      <c r="F18">
        <v>3.8389694296516998E-4</v>
      </c>
      <c r="G18">
        <v>1.8761091470709699E-4</v>
      </c>
      <c r="H18">
        <v>4.0732771594507597E-2</v>
      </c>
      <c r="I18">
        <v>2.3750985053581699E-4</v>
      </c>
      <c r="J18">
        <v>2.2495951768870199E-4</v>
      </c>
      <c r="K18">
        <v>0.29106449017875402</v>
      </c>
      <c r="L18">
        <v>3.56644013721126E-4</v>
      </c>
      <c r="M18">
        <v>1.86145406580423E-4</v>
      </c>
      <c r="N18">
        <v>5.5372334286198401E-2</v>
      </c>
      <c r="P18" t="str">
        <f t="shared" si="0"/>
        <v/>
      </c>
      <c r="Q18" t="str">
        <f t="shared" si="1"/>
        <v>*</v>
      </c>
      <c r="R18" t="str">
        <f t="shared" si="2"/>
        <v/>
      </c>
      <c r="S18" t="str">
        <f t="shared" si="3"/>
        <v>^</v>
      </c>
    </row>
    <row r="19" spans="1:19" x14ac:dyDescent="0.25">
      <c r="A19">
        <v>18</v>
      </c>
      <c r="B19" t="s">
        <v>37</v>
      </c>
      <c r="C19">
        <v>-1.59097776695169E-2</v>
      </c>
      <c r="D19">
        <v>4.481133942236E-2</v>
      </c>
      <c r="E19">
        <v>0.72256029845760505</v>
      </c>
      <c r="F19">
        <v>-3.5836462036908497E-2</v>
      </c>
      <c r="G19">
        <v>3.9205071440903398E-2</v>
      </c>
      <c r="H19">
        <v>0.36067628049709499</v>
      </c>
      <c r="I19">
        <v>-7.4285478797327699E-3</v>
      </c>
      <c r="J19">
        <v>4.4506849595880298E-2</v>
      </c>
      <c r="K19">
        <v>0.867442462629614</v>
      </c>
      <c r="L19">
        <v>-2.7129972681585301E-2</v>
      </c>
      <c r="M19">
        <v>3.8867256328982101E-2</v>
      </c>
      <c r="N19">
        <v>0.48516709328084001</v>
      </c>
      <c r="P19" t="str">
        <f t="shared" si="0"/>
        <v/>
      </c>
      <c r="Q19" t="str">
        <f t="shared" si="1"/>
        <v/>
      </c>
      <c r="R19" t="str">
        <f t="shared" si="2"/>
        <v/>
      </c>
      <c r="S19" t="str">
        <f t="shared" si="3"/>
        <v/>
      </c>
    </row>
    <row r="20" spans="1:19" x14ac:dyDescent="0.25">
      <c r="A20">
        <v>19</v>
      </c>
      <c r="B20" t="s">
        <v>38</v>
      </c>
      <c r="C20">
        <v>-2.8995364404665699E-2</v>
      </c>
      <c r="D20">
        <v>6.8391667725098096E-2</v>
      </c>
      <c r="E20">
        <v>0.67159463383596296</v>
      </c>
      <c r="F20">
        <v>-6.4844582526700903E-2</v>
      </c>
      <c r="G20">
        <v>5.9377412728857999E-2</v>
      </c>
      <c r="H20">
        <v>0.27480017748026297</v>
      </c>
      <c r="I20">
        <v>-2.4716355000597399E-2</v>
      </c>
      <c r="J20">
        <v>6.8361819959716297E-2</v>
      </c>
      <c r="K20">
        <v>0.71768681485697705</v>
      </c>
      <c r="L20">
        <v>-6.1816916087673299E-2</v>
      </c>
      <c r="M20">
        <v>5.9161492831519003E-2</v>
      </c>
      <c r="N20">
        <v>0.29607643851215198</v>
      </c>
      <c r="P20" t="str">
        <f t="shared" si="0"/>
        <v/>
      </c>
      <c r="Q20" t="str">
        <f t="shared" si="1"/>
        <v/>
      </c>
      <c r="R20" t="str">
        <f t="shared" si="2"/>
        <v/>
      </c>
      <c r="S20" t="str">
        <f t="shared" si="3"/>
        <v/>
      </c>
    </row>
    <row r="21" spans="1:19" x14ac:dyDescent="0.25">
      <c r="A21">
        <v>20</v>
      </c>
      <c r="B21" t="s">
        <v>40</v>
      </c>
      <c r="C21">
        <v>-0.114551346346218</v>
      </c>
      <c r="D21">
        <v>7.5193056148959103E-2</v>
      </c>
      <c r="E21">
        <v>0.12765119841280401</v>
      </c>
      <c r="F21">
        <v>-9.32964456238633E-2</v>
      </c>
      <c r="G21">
        <v>5.9817112734567503E-2</v>
      </c>
      <c r="H21">
        <v>0.11883199809267</v>
      </c>
      <c r="I21">
        <v>-0.107804521472238</v>
      </c>
      <c r="J21">
        <v>7.4648328011075807E-2</v>
      </c>
      <c r="K21">
        <v>0.14869249655164801</v>
      </c>
      <c r="L21">
        <v>-8.8511828294607103E-2</v>
      </c>
      <c r="M21">
        <v>5.9067053283625701E-2</v>
      </c>
      <c r="N21">
        <v>0.134004056546459</v>
      </c>
      <c r="P21" t="str">
        <f t="shared" si="0"/>
        <v/>
      </c>
      <c r="Q21" t="str">
        <f t="shared" si="1"/>
        <v/>
      </c>
      <c r="R21" t="str">
        <f t="shared" si="2"/>
        <v/>
      </c>
      <c r="S21" t="str">
        <f t="shared" si="3"/>
        <v/>
      </c>
    </row>
    <row r="22" spans="1:19" x14ac:dyDescent="0.25">
      <c r="A22">
        <v>21</v>
      </c>
      <c r="B22" t="s">
        <v>41</v>
      </c>
      <c r="C22">
        <v>-0.14174252921515201</v>
      </c>
      <c r="D22">
        <v>6.0290893954555502E-2</v>
      </c>
      <c r="E22">
        <v>1.8724170987012401E-2</v>
      </c>
      <c r="F22">
        <v>-0.11693369927906901</v>
      </c>
      <c r="G22">
        <v>4.7478526197888601E-2</v>
      </c>
      <c r="H22">
        <v>1.3782776304880799E-2</v>
      </c>
      <c r="I22">
        <v>-0.14191643412587299</v>
      </c>
      <c r="J22">
        <v>5.98970924363404E-2</v>
      </c>
      <c r="K22">
        <v>1.7819978398798599E-2</v>
      </c>
      <c r="L22">
        <v>-0.116501062440296</v>
      </c>
      <c r="M22">
        <v>4.6843912613609102E-2</v>
      </c>
      <c r="N22">
        <v>1.2882345278897801E-2</v>
      </c>
      <c r="P22" t="str">
        <f t="shared" si="0"/>
        <v>*</v>
      </c>
      <c r="Q22" t="str">
        <f t="shared" si="1"/>
        <v>*</v>
      </c>
      <c r="R22" t="str">
        <f t="shared" si="2"/>
        <v>*</v>
      </c>
      <c r="S22" t="str">
        <f t="shared" si="3"/>
        <v>*</v>
      </c>
    </row>
    <row r="23" spans="1:19" x14ac:dyDescent="0.25">
      <c r="A23">
        <v>22</v>
      </c>
      <c r="B23" t="s">
        <v>39</v>
      </c>
      <c r="C23">
        <v>-7.7732588303319194E-2</v>
      </c>
      <c r="D23">
        <v>6.3675394013965894E-2</v>
      </c>
      <c r="E23">
        <v>0.222175628174579</v>
      </c>
      <c r="F23">
        <v>-9.4945931652428497E-2</v>
      </c>
      <c r="G23">
        <v>5.0779399410471E-2</v>
      </c>
      <c r="H23">
        <v>6.15153973987181E-2</v>
      </c>
      <c r="I23">
        <v>-6.5160968207192305E-2</v>
      </c>
      <c r="J23">
        <v>6.3169586304892306E-2</v>
      </c>
      <c r="K23">
        <v>0.302294982444406</v>
      </c>
      <c r="L23">
        <v>-8.5936837594157905E-2</v>
      </c>
      <c r="M23">
        <v>4.9997573578646003E-2</v>
      </c>
      <c r="N23">
        <v>8.5647122833960906E-2</v>
      </c>
      <c r="P23" t="str">
        <f t="shared" si="0"/>
        <v/>
      </c>
      <c r="Q23" t="str">
        <f t="shared" si="1"/>
        <v>^</v>
      </c>
      <c r="R23" t="str">
        <f t="shared" si="2"/>
        <v/>
      </c>
      <c r="S23" t="str">
        <f t="shared" si="3"/>
        <v>^</v>
      </c>
    </row>
    <row r="24" spans="1:19" x14ac:dyDescent="0.25">
      <c r="A24">
        <v>23</v>
      </c>
      <c r="B24" t="s">
        <v>43</v>
      </c>
      <c r="C24">
        <v>-8.0246061282879894E-2</v>
      </c>
      <c r="D24">
        <v>1.2701753634966799E-2</v>
      </c>
      <c r="E24" s="1">
        <v>2.6545876607997302E-10</v>
      </c>
      <c r="F24">
        <v>-7.5053677173589198E-2</v>
      </c>
      <c r="G24">
        <v>1.1586434357011399E-2</v>
      </c>
      <c r="H24" s="1">
        <v>9.3118966283010704E-11</v>
      </c>
      <c r="I24">
        <v>-7.7523520302796606E-2</v>
      </c>
      <c r="J24">
        <v>1.2583875621959E-2</v>
      </c>
      <c r="K24" s="1">
        <v>7.24954318798154E-10</v>
      </c>
      <c r="L24">
        <v>-7.16852576690582E-2</v>
      </c>
      <c r="M24">
        <v>1.14723975017082E-2</v>
      </c>
      <c r="N24" s="1">
        <v>4.1441741501945199E-10</v>
      </c>
      <c r="P24" t="str">
        <f t="shared" si="0"/>
        <v>***</v>
      </c>
      <c r="Q24" t="str">
        <f t="shared" si="1"/>
        <v>***</v>
      </c>
      <c r="R24" t="str">
        <f t="shared" si="2"/>
        <v>***</v>
      </c>
      <c r="S24" t="str">
        <f t="shared" si="3"/>
        <v>***</v>
      </c>
    </row>
    <row r="25" spans="1:19" x14ac:dyDescent="0.25">
      <c r="A25">
        <v>24</v>
      </c>
      <c r="B25" t="s">
        <v>44</v>
      </c>
      <c r="C25">
        <v>2.1523560424343401E-2</v>
      </c>
      <c r="D25">
        <v>3.3176152775036299E-2</v>
      </c>
      <c r="E25">
        <v>0.51648962734540904</v>
      </c>
      <c r="F25">
        <v>2.5952313685442801E-2</v>
      </c>
      <c r="G25">
        <v>3.00250378355734E-2</v>
      </c>
      <c r="H25">
        <v>0.38739250073227799</v>
      </c>
      <c r="I25">
        <v>1.2440968390464199E-2</v>
      </c>
      <c r="J25">
        <v>3.2730460777932603E-2</v>
      </c>
      <c r="K25">
        <v>0.70386845871983394</v>
      </c>
      <c r="L25">
        <v>1.6275808780640399E-2</v>
      </c>
      <c r="M25">
        <v>2.9423301353433198E-2</v>
      </c>
      <c r="N25">
        <v>0.58015349594253296</v>
      </c>
      <c r="P25" t="str">
        <f t="shared" si="0"/>
        <v/>
      </c>
      <c r="Q25" t="str">
        <f t="shared" si="1"/>
        <v/>
      </c>
      <c r="R25" t="str">
        <f t="shared" si="2"/>
        <v/>
      </c>
      <c r="S25" t="str">
        <f t="shared" si="3"/>
        <v/>
      </c>
    </row>
    <row r="26" spans="1:19" x14ac:dyDescent="0.25">
      <c r="A26">
        <v>25</v>
      </c>
      <c r="B26" t="s">
        <v>131</v>
      </c>
      <c r="C26">
        <v>-0.45754733717072199</v>
      </c>
      <c r="D26">
        <v>0.54058704048152795</v>
      </c>
      <c r="E26">
        <v>0.39733534729290598</v>
      </c>
      <c r="F26">
        <v>-0.51641528313107199</v>
      </c>
      <c r="G26">
        <v>0.52085473895811996</v>
      </c>
      <c r="H26">
        <v>0.32145291535453502</v>
      </c>
      <c r="I26">
        <v>-8.6984924555988594E-2</v>
      </c>
      <c r="J26">
        <v>5.0051492236611497E-2</v>
      </c>
      <c r="K26">
        <v>8.2226899828426903E-2</v>
      </c>
      <c r="L26">
        <v>-8.6250171324734698E-2</v>
      </c>
      <c r="M26">
        <v>4.5065720466303499E-2</v>
      </c>
      <c r="N26">
        <v>5.5636085309068398E-2</v>
      </c>
      <c r="P26" t="str">
        <f t="shared" si="0"/>
        <v/>
      </c>
      <c r="Q26" t="str">
        <f t="shared" si="1"/>
        <v/>
      </c>
      <c r="R26" t="str">
        <f t="shared" si="2"/>
        <v>^</v>
      </c>
      <c r="S26" t="str">
        <f t="shared" si="3"/>
        <v>^</v>
      </c>
    </row>
    <row r="27" spans="1:19" x14ac:dyDescent="0.25">
      <c r="A27">
        <v>26</v>
      </c>
      <c r="B27" t="s">
        <v>145</v>
      </c>
      <c r="C27">
        <v>-0.75389760627941205</v>
      </c>
      <c r="D27">
        <v>0.57045093369113697</v>
      </c>
      <c r="E27">
        <v>0.18630742698925201</v>
      </c>
      <c r="F27">
        <v>-0.80187771214773096</v>
      </c>
      <c r="G27">
        <v>0.54798517351287501</v>
      </c>
      <c r="H27">
        <v>0.143379813637593</v>
      </c>
      <c r="I27">
        <v>-0.36010845556493698</v>
      </c>
      <c r="J27">
        <v>0.17941336310266201</v>
      </c>
      <c r="K27">
        <v>4.4734332176095001E-2</v>
      </c>
      <c r="L27">
        <v>-0.35259254112313998</v>
      </c>
      <c r="M27">
        <v>0.16568190164805</v>
      </c>
      <c r="N27">
        <v>3.33263487354317E-2</v>
      </c>
      <c r="P27" t="str">
        <f t="shared" si="0"/>
        <v/>
      </c>
      <c r="Q27" t="str">
        <f t="shared" si="1"/>
        <v/>
      </c>
      <c r="R27" t="str">
        <f t="shared" si="2"/>
        <v>*</v>
      </c>
      <c r="S27" t="str">
        <f t="shared" si="3"/>
        <v>*</v>
      </c>
    </row>
    <row r="28" spans="1:19" x14ac:dyDescent="0.25">
      <c r="A28">
        <v>27</v>
      </c>
      <c r="B28" t="s">
        <v>46</v>
      </c>
      <c r="C28">
        <v>-0.86172812495972995</v>
      </c>
      <c r="D28">
        <v>0.55699380082727901</v>
      </c>
      <c r="E28">
        <v>0.12183782859383301</v>
      </c>
      <c r="F28">
        <v>-0.89427974578891101</v>
      </c>
      <c r="G28">
        <v>0.53545083600829002</v>
      </c>
      <c r="H28">
        <v>9.4890970794625995E-2</v>
      </c>
      <c r="I28">
        <v>-0.48455017884104401</v>
      </c>
      <c r="J28">
        <v>0.13615675100619401</v>
      </c>
      <c r="K28">
        <v>3.7259961323066198E-4</v>
      </c>
      <c r="L28">
        <v>-0.461803059126902</v>
      </c>
      <c r="M28">
        <v>0.12644683298551401</v>
      </c>
      <c r="N28">
        <v>2.6005183417211302E-4</v>
      </c>
      <c r="P28" t="str">
        <f t="shared" si="0"/>
        <v/>
      </c>
      <c r="Q28" t="str">
        <f t="shared" si="1"/>
        <v>^</v>
      </c>
      <c r="R28" t="str">
        <f t="shared" si="2"/>
        <v>***</v>
      </c>
      <c r="S28" t="str">
        <f t="shared" si="3"/>
        <v>***</v>
      </c>
    </row>
    <row r="29" spans="1:19" x14ac:dyDescent="0.25">
      <c r="A29">
        <v>28</v>
      </c>
      <c r="B29" t="s">
        <v>129</v>
      </c>
      <c r="C29">
        <v>-0.98113994828489304</v>
      </c>
      <c r="D29">
        <v>0.58781365475098901</v>
      </c>
      <c r="E29">
        <v>9.5090761914755406E-2</v>
      </c>
      <c r="F29">
        <v>-0.992406673484726</v>
      </c>
      <c r="G29">
        <v>0.56303444613851705</v>
      </c>
      <c r="H29">
        <v>7.7967329982704003E-2</v>
      </c>
      <c r="I29">
        <v>-0.63430797058780097</v>
      </c>
      <c r="J29">
        <v>0.22423391618210201</v>
      </c>
      <c r="K29">
        <v>4.6726098093714504E-3</v>
      </c>
      <c r="L29">
        <v>-0.57775611140002203</v>
      </c>
      <c r="M29">
        <v>0.20683106370361701</v>
      </c>
      <c r="N29">
        <v>5.21616607314944E-3</v>
      </c>
      <c r="P29" t="str">
        <f t="shared" si="0"/>
        <v>^</v>
      </c>
      <c r="Q29" t="str">
        <f t="shared" si="1"/>
        <v>^</v>
      </c>
      <c r="R29" t="str">
        <f t="shared" si="2"/>
        <v>**</v>
      </c>
      <c r="S29" t="str">
        <f t="shared" si="3"/>
        <v>**</v>
      </c>
    </row>
    <row r="30" spans="1:19" x14ac:dyDescent="0.25">
      <c r="A30">
        <v>29</v>
      </c>
      <c r="B30" t="s">
        <v>130</v>
      </c>
      <c r="C30">
        <v>-0.68191113365495404</v>
      </c>
      <c r="D30">
        <v>0.57376741337104098</v>
      </c>
      <c r="E30">
        <v>0.23464432854397199</v>
      </c>
      <c r="F30">
        <v>-0.72635171571747403</v>
      </c>
      <c r="G30">
        <v>0.55127953929157703</v>
      </c>
      <c r="H30">
        <v>0.187646216229019</v>
      </c>
      <c r="I30">
        <v>-0.29078135389058701</v>
      </c>
      <c r="J30">
        <v>0.18738644541192601</v>
      </c>
      <c r="K30">
        <v>0.120716385864041</v>
      </c>
      <c r="L30">
        <v>-0.28168439239811</v>
      </c>
      <c r="M30">
        <v>0.172880143100161</v>
      </c>
      <c r="N30">
        <v>0.103236338832961</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-0.303666289528636</v>
      </c>
      <c r="D31">
        <v>0.67085373202225795</v>
      </c>
      <c r="E31">
        <v>0.65079612128863895</v>
      </c>
      <c r="F31">
        <v>-0.464604970641468</v>
      </c>
      <c r="G31">
        <v>0.64526771825753104</v>
      </c>
      <c r="H31">
        <v>0.47151334174590498</v>
      </c>
      <c r="I31">
        <v>8.5198262353198495E-2</v>
      </c>
      <c r="J31">
        <v>0.39979755407351297</v>
      </c>
      <c r="K31">
        <v>0.83124622637564305</v>
      </c>
      <c r="L31">
        <v>-2.5276412913185001E-2</v>
      </c>
      <c r="M31">
        <v>0.38244553920197999</v>
      </c>
      <c r="N31">
        <v>0.94730494984783797</v>
      </c>
      <c r="P31" t="str">
        <f t="shared" si="4"/>
        <v/>
      </c>
      <c r="Q31" t="str">
        <f t="shared" si="5"/>
        <v/>
      </c>
      <c r="R31" t="str">
        <f t="shared" si="6"/>
        <v/>
      </c>
      <c r="S31" t="str">
        <f t="shared" si="7"/>
        <v/>
      </c>
    </row>
    <row r="32" spans="1:19" x14ac:dyDescent="0.25">
      <c r="A32">
        <v>31</v>
      </c>
      <c r="B32" t="s">
        <v>106</v>
      </c>
      <c r="C32">
        <v>-0.28464628996180302</v>
      </c>
      <c r="D32">
        <v>0.181178536767438</v>
      </c>
      <c r="E32">
        <v>0.11616366451325599</v>
      </c>
      <c r="F32">
        <v>-0.28857431350722401</v>
      </c>
      <c r="G32">
        <v>0.16711196610414</v>
      </c>
      <c r="H32">
        <v>8.41978150990811E-2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759</v>
      </c>
      <c r="C33">
        <v>-0.211644558503049</v>
      </c>
      <c r="D33">
        <v>0.32787436325865299</v>
      </c>
      <c r="E33">
        <v>0.51859994427293299</v>
      </c>
      <c r="F33">
        <v>-0.20472565795109199</v>
      </c>
      <c r="G33">
        <v>0.29966174049276401</v>
      </c>
      <c r="H33">
        <v>0.49448731053612399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4.9712843631674504E-3</v>
      </c>
      <c r="D34">
        <v>0.21242019401767301</v>
      </c>
      <c r="E34">
        <v>0.98132875732424196</v>
      </c>
      <c r="F34">
        <v>2.6820719666648299E-2</v>
      </c>
      <c r="G34">
        <v>0.193781166061577</v>
      </c>
      <c r="H34">
        <v>0.889918561904955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-4.0672434335387503E-2</v>
      </c>
      <c r="D35">
        <v>0.20224331268297899</v>
      </c>
      <c r="E35">
        <v>0.84061533987515202</v>
      </c>
      <c r="F35">
        <v>-4.26101854325509E-2</v>
      </c>
      <c r="G35">
        <v>0.18477244857574901</v>
      </c>
      <c r="H35">
        <v>0.81761859256606795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-1.6464816480338099E-2</v>
      </c>
      <c r="D36">
        <v>0.25429812558419701</v>
      </c>
      <c r="E36">
        <v>0.94837614286899796</v>
      </c>
      <c r="F36">
        <v>2.14670874879665E-2</v>
      </c>
      <c r="G36">
        <v>0.23065841552050201</v>
      </c>
      <c r="H36">
        <v>0.92584895360338004</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0.128348555940241</v>
      </c>
      <c r="D37">
        <v>0.221669304646852</v>
      </c>
      <c r="E37">
        <v>0.56258299838227899</v>
      </c>
      <c r="F37">
        <v>9.4125469759998401E-2</v>
      </c>
      <c r="G37">
        <v>0.20257704383113601</v>
      </c>
      <c r="H37">
        <v>0.64218902734444405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2.7743507476186299E-2</v>
      </c>
      <c r="D38">
        <v>0.22948114100169301</v>
      </c>
      <c r="E38">
        <v>0.903772873908125</v>
      </c>
      <c r="F38">
        <v>4.2348754089114801E-2</v>
      </c>
      <c r="G38">
        <v>0.20977471240010201</v>
      </c>
      <c r="H38">
        <v>0.84001264293260602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-0.46993132524342801</v>
      </c>
      <c r="D39">
        <v>0.43149212066262399</v>
      </c>
      <c r="E39">
        <v>0.276116680895658</v>
      </c>
      <c r="F39">
        <v>-0.50157235271437195</v>
      </c>
      <c r="G39">
        <v>0.40028926822141397</v>
      </c>
      <c r="H39">
        <v>0.210196706430505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66</v>
      </c>
      <c r="C40">
        <v>0.13103586328358299</v>
      </c>
      <c r="D40">
        <v>0.25349436054638602</v>
      </c>
      <c r="E40">
        <v>0.60521322162264102</v>
      </c>
      <c r="F40">
        <v>0.144490612864144</v>
      </c>
      <c r="G40">
        <v>0.23265444028763399</v>
      </c>
      <c r="H40">
        <v>0.53456510607018803</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0.40219774124611901</v>
      </c>
      <c r="D41">
        <v>0.245159030498876</v>
      </c>
      <c r="E41">
        <v>0.100889087179478</v>
      </c>
      <c r="F41">
        <v>0.43428634064398802</v>
      </c>
      <c r="G41">
        <v>0.22326294801951099</v>
      </c>
      <c r="H41">
        <v>5.1753469281400399E-2</v>
      </c>
      <c r="I41" t="s">
        <v>170</v>
      </c>
      <c r="J41" t="s">
        <v>170</v>
      </c>
      <c r="K41" t="s">
        <v>170</v>
      </c>
      <c r="L41" t="s">
        <v>170</v>
      </c>
      <c r="M41" t="s">
        <v>170</v>
      </c>
      <c r="N41" t="s">
        <v>170</v>
      </c>
      <c r="P41" t="str">
        <f t="shared" si="4"/>
        <v/>
      </c>
      <c r="Q41" t="str">
        <f t="shared" si="5"/>
        <v>^</v>
      </c>
      <c r="R41" t="str">
        <f t="shared" si="6"/>
        <v/>
      </c>
      <c r="S41" t="str">
        <f t="shared" si="7"/>
        <v/>
      </c>
    </row>
    <row r="42" spans="1:19" x14ac:dyDescent="0.25">
      <c r="A42">
        <v>41</v>
      </c>
      <c r="B42" t="s">
        <v>52</v>
      </c>
      <c r="C42">
        <v>0.19845387542321899</v>
      </c>
      <c r="D42">
        <v>0.38194017878187497</v>
      </c>
      <c r="E42">
        <v>0.60334648930872403</v>
      </c>
      <c r="F42">
        <v>0.158086572595938</v>
      </c>
      <c r="G42">
        <v>0.348628829806233</v>
      </c>
      <c r="H42">
        <v>0.650223026091168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48</v>
      </c>
      <c r="C43">
        <v>0.32475376980609899</v>
      </c>
      <c r="D43">
        <v>0.33888089255494802</v>
      </c>
      <c r="E43">
        <v>0.33790524047850401</v>
      </c>
      <c r="F43">
        <v>0.29807668506177198</v>
      </c>
      <c r="G43">
        <v>0.30418537601338103</v>
      </c>
      <c r="H43">
        <v>0.32712666232778498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0.128291877635239</v>
      </c>
      <c r="D44">
        <v>0.259640040098011</v>
      </c>
      <c r="E44">
        <v>0.62122540223793099</v>
      </c>
      <c r="F44">
        <v>0.113803321546716</v>
      </c>
      <c r="G44">
        <v>0.23788946761702601</v>
      </c>
      <c r="H44">
        <v>0.63237450698855202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-0.24773986571226</v>
      </c>
      <c r="D45">
        <v>0.42427291415260399</v>
      </c>
      <c r="E45">
        <v>0.55927663324094401</v>
      </c>
      <c r="F45">
        <v>-0.21411736043273699</v>
      </c>
      <c r="G45">
        <v>0.39109017659680601</v>
      </c>
      <c r="H45">
        <v>0.58404319312549602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-0.24327163829044399</v>
      </c>
      <c r="D46">
        <v>0.27898619807048403</v>
      </c>
      <c r="E46">
        <v>0.38321683762907699</v>
      </c>
      <c r="F46">
        <v>-0.24989749487084101</v>
      </c>
      <c r="G46">
        <v>0.25233698372760199</v>
      </c>
      <c r="H46">
        <v>0.32201166697991601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-0.35237751864085398</v>
      </c>
      <c r="D47">
        <v>0.66180495850295895</v>
      </c>
      <c r="E47">
        <v>0.59441491915134403</v>
      </c>
      <c r="F47">
        <v>-0.247027199435743</v>
      </c>
      <c r="G47">
        <v>0.60996378710815702</v>
      </c>
      <c r="H47">
        <v>0.68548731356360804</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0.41839429889697699</v>
      </c>
      <c r="D48">
        <v>0.51974980783844005</v>
      </c>
      <c r="E48">
        <v>0.42082444998447899</v>
      </c>
      <c r="F48">
        <v>0.37517418313443501</v>
      </c>
      <c r="G48">
        <v>0.49154713549003498</v>
      </c>
      <c r="H48">
        <v>0.44531330565987598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0.183274864704289</v>
      </c>
      <c r="D49">
        <v>0.26301470229443003</v>
      </c>
      <c r="E49">
        <v>0.48591316393950701</v>
      </c>
      <c r="F49">
        <v>0.159590671823271</v>
      </c>
      <c r="G49">
        <v>0.24178045388112199</v>
      </c>
      <c r="H49">
        <v>0.50921249871522201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-0.36343332394426497</v>
      </c>
      <c r="D50">
        <v>0.49662120051661801</v>
      </c>
      <c r="E50">
        <v>0.46428336062599701</v>
      </c>
      <c r="F50">
        <v>-0.29431116175952499</v>
      </c>
      <c r="G50">
        <v>0.46703290546857101</v>
      </c>
      <c r="H50">
        <v>0.52858191419230605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-0.30819781106517402</v>
      </c>
      <c r="D51">
        <v>0.44019626195487699</v>
      </c>
      <c r="E51">
        <v>0.48384157959553997</v>
      </c>
      <c r="F51">
        <v>-0.301198315763825</v>
      </c>
      <c r="G51">
        <v>0.40399379589130402</v>
      </c>
      <c r="H51">
        <v>0.45593818774712902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64</v>
      </c>
      <c r="C52">
        <v>0.217731048320284</v>
      </c>
      <c r="D52">
        <v>0.49315330878414099</v>
      </c>
      <c r="E52">
        <v>0.65884539262447706</v>
      </c>
      <c r="F52">
        <v>6.1223115188989999E-2</v>
      </c>
      <c r="G52">
        <v>0.46826401267544299</v>
      </c>
      <c r="H52">
        <v>0.89597713969405801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-0.123732268153658</v>
      </c>
      <c r="D53">
        <v>0.56258278936830497</v>
      </c>
      <c r="E53">
        <v>0.82592091596294603</v>
      </c>
      <c r="F53">
        <v>-0.29141336900932102</v>
      </c>
      <c r="G53">
        <v>0.52144847560783802</v>
      </c>
      <c r="H53">
        <v>0.57626162370262801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760</v>
      </c>
      <c r="C54">
        <v>-0.11497978752181599</v>
      </c>
      <c r="D54">
        <v>0.55883145015963898</v>
      </c>
      <c r="E54">
        <v>0.83698589682824098</v>
      </c>
      <c r="F54">
        <v>-0.16474481132462601</v>
      </c>
      <c r="G54">
        <v>0.53010631021579901</v>
      </c>
      <c r="H54">
        <v>0.75597020951946603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-0.39097449474776003</v>
      </c>
      <c r="D55">
        <v>0.15247355772913199</v>
      </c>
      <c r="E55">
        <v>1.0341042187072399E-2</v>
      </c>
      <c r="F55">
        <v>-0.29077771626712101</v>
      </c>
      <c r="G55">
        <v>0.13852850330253899</v>
      </c>
      <c r="H55">
        <v>3.5812836055903498E-2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-6.7918401560195199E-2</v>
      </c>
      <c r="D56">
        <v>0.17812029019341799</v>
      </c>
      <c r="E56">
        <v>0.70297592631781602</v>
      </c>
      <c r="F56">
        <v>-3.5489419946206302E-2</v>
      </c>
      <c r="G56">
        <v>0.16040906333049601</v>
      </c>
      <c r="H56">
        <v>0.82490304730930697</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0.10055347449770501</v>
      </c>
      <c r="D57">
        <v>0.13100051362571499</v>
      </c>
      <c r="E57">
        <v>0.442736293413376</v>
      </c>
      <c r="F57">
        <v>0.121989211710678</v>
      </c>
      <c r="G57">
        <v>0.12008609033029</v>
      </c>
      <c r="H57">
        <v>0.30970178620874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3.4106035264982799E-2</v>
      </c>
      <c r="D58">
        <v>0.12703380424557101</v>
      </c>
      <c r="E58">
        <v>0.78832987065473303</v>
      </c>
      <c r="F58">
        <v>4.56883808822365E-2</v>
      </c>
      <c r="G58">
        <v>0.116348032315819</v>
      </c>
      <c r="H58">
        <v>0.69455053938966904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-8.0777310874568603E-2</v>
      </c>
      <c r="D59">
        <v>0.34754075042408999</v>
      </c>
      <c r="E59">
        <v>0.81620759376079699</v>
      </c>
      <c r="F59">
        <v>-9.3402028248487395E-2</v>
      </c>
      <c r="G59">
        <v>0.321599945497895</v>
      </c>
      <c r="H59">
        <v>0.77148787576744804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-4.7327910820059499E-3</v>
      </c>
      <c r="D60">
        <v>0.34157062493462997</v>
      </c>
      <c r="E60">
        <v>0.98894489212400305</v>
      </c>
      <c r="F60">
        <v>2.6619365098769301E-2</v>
      </c>
      <c r="G60">
        <v>0.326077913339614</v>
      </c>
      <c r="H60">
        <v>0.93493698125882796</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0.32824545304076402</v>
      </c>
      <c r="D61">
        <v>0.34623645261175001</v>
      </c>
      <c r="E61">
        <v>0.34310990503921601</v>
      </c>
      <c r="F61">
        <v>0.41694013788530099</v>
      </c>
      <c r="G61">
        <v>0.32140099272024403</v>
      </c>
      <c r="H61">
        <v>0.19454229240434101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-4.5585493836917401E-3</v>
      </c>
      <c r="D62">
        <v>0.163782771999293</v>
      </c>
      <c r="E62">
        <v>0.97779542635378203</v>
      </c>
      <c r="F62">
        <v>-7.0031106433107698E-2</v>
      </c>
      <c r="G62">
        <v>0.14913962242606901</v>
      </c>
      <c r="H62">
        <v>0.63866411221507602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-2.9775563407427801E-2</v>
      </c>
      <c r="D63">
        <v>0.179444147018125</v>
      </c>
      <c r="E63">
        <v>0.86821030104457098</v>
      </c>
      <c r="F63">
        <v>1.50093349547409E-2</v>
      </c>
      <c r="G63">
        <v>0.16518529266969301</v>
      </c>
      <c r="H63">
        <v>0.92760095139193499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-8.7162607338637704E-2</v>
      </c>
      <c r="D64">
        <v>0.17920058613669099</v>
      </c>
      <c r="E64">
        <v>0.62668579690825099</v>
      </c>
      <c r="F64">
        <v>-5.1077094310820199E-2</v>
      </c>
      <c r="G64">
        <v>0.16284967534281999</v>
      </c>
      <c r="H64">
        <v>0.75379017457114195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8.8892066074558504E-2</v>
      </c>
      <c r="D65">
        <v>0.201502751532146</v>
      </c>
      <c r="E65">
        <v>0.65910754339149003</v>
      </c>
      <c r="F65">
        <v>0.14620555630698401</v>
      </c>
      <c r="G65">
        <v>0.183237244209323</v>
      </c>
      <c r="H65">
        <v>0.424926752430764</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-4.5021978191979402E-2</v>
      </c>
      <c r="D66">
        <v>0.24626710890761599</v>
      </c>
      <c r="E66">
        <v>0.85494108634306198</v>
      </c>
      <c r="F66">
        <v>1.10705044316347E-2</v>
      </c>
      <c r="G66">
        <v>0.22658144955432799</v>
      </c>
      <c r="H66">
        <v>0.96103179888144796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2.1989150688182701E-2</v>
      </c>
      <c r="D67">
        <v>0.27431104587414401</v>
      </c>
      <c r="E67">
        <v>0.93610890933680602</v>
      </c>
      <c r="F67">
        <v>2.5039932444066E-2</v>
      </c>
      <c r="G67">
        <v>0.25147499231968101</v>
      </c>
      <c r="H67">
        <v>0.92068392042520997</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0.36107716398487899</v>
      </c>
      <c r="D68">
        <v>0.51683493060490304</v>
      </c>
      <c r="E68">
        <v>0.48478235126846497</v>
      </c>
      <c r="F68">
        <v>0.35181374254954401</v>
      </c>
      <c r="G68">
        <v>0.485377813172995</v>
      </c>
      <c r="H68">
        <v>0.468559688496828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0.30053522425510198</v>
      </c>
      <c r="D69">
        <v>0.77410175541625004</v>
      </c>
      <c r="E69">
        <v>0.69784038570454898</v>
      </c>
      <c r="F69">
        <v>0.22870142025832399</v>
      </c>
      <c r="G69">
        <v>0.74618556070683095</v>
      </c>
      <c r="H69">
        <v>0.75922852399793395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-0.87042942345874297</v>
      </c>
      <c r="D70">
        <v>1.05495471523231</v>
      </c>
      <c r="E70">
        <v>0.40932219843197398</v>
      </c>
      <c r="F70">
        <v>-1.04867435391532</v>
      </c>
      <c r="G70">
        <v>1.00718419507033</v>
      </c>
      <c r="H70">
        <v>0.29778542163878502</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-0.200054100374914</v>
      </c>
      <c r="D2">
        <v>0.135106682049908</v>
      </c>
      <c r="E2">
        <v>0.13868330532320999</v>
      </c>
      <c r="F2">
        <v>-0.16652585810825199</v>
      </c>
      <c r="G2">
        <v>0.12010843505286101</v>
      </c>
      <c r="H2">
        <v>0.16560568022389099</v>
      </c>
      <c r="I2">
        <v>-0.22196637981512499</v>
      </c>
      <c r="J2">
        <v>0.13443775552626799</v>
      </c>
      <c r="K2">
        <v>9.8723925659068498E-2</v>
      </c>
      <c r="L2">
        <v>-0.189393329477517</v>
      </c>
      <c r="M2">
        <v>0.119447750522262</v>
      </c>
      <c r="N2">
        <v>0.11283582245311</v>
      </c>
      <c r="P2" t="str">
        <f>IF(E2&lt;0.001,"***",IF(E2&lt;0.01,"**",IF(E2&lt;0.05,"*",IF(E2&lt;0.1,"^",""))))</f>
        <v/>
      </c>
      <c r="Q2" t="str">
        <f>IF(H2&lt;0.001,"***",IF(H2&lt;0.01,"**",IF(H2&lt;0.05,"*",IF(H2&lt;0.1,"^",""))))</f>
        <v/>
      </c>
      <c r="R2" t="str">
        <f>IF(K2&lt;0.001,"***",IF(K2&lt;0.01,"**",IF(K2&lt;0.05,"*",IF(K2&lt;0.1,"^",""))))</f>
        <v>^</v>
      </c>
      <c r="S2" t="str">
        <f>IF(N2&lt;0.001,"***",IF(N2&lt;0.01,"**",IF(N2&lt;0.05,"*",IF(N2&lt;0.1,"^",""))))</f>
        <v/>
      </c>
    </row>
    <row r="3" spans="1:19" x14ac:dyDescent="0.25">
      <c r="A3">
        <v>2</v>
      </c>
      <c r="B3" t="s">
        <v>10</v>
      </c>
      <c r="C3">
        <v>-1.6934830972233101E-2</v>
      </c>
      <c r="D3">
        <v>4.4154524907489903E-2</v>
      </c>
      <c r="E3">
        <v>0.70132270022496102</v>
      </c>
      <c r="F3">
        <v>-3.04831546014009E-2</v>
      </c>
      <c r="G3">
        <v>3.7777273675724199E-2</v>
      </c>
      <c r="H3">
        <v>0.41971384233264902</v>
      </c>
      <c r="I3">
        <v>-2.47648528990565E-2</v>
      </c>
      <c r="J3">
        <v>4.3899590751543399E-2</v>
      </c>
      <c r="K3">
        <v>0.57266912302400697</v>
      </c>
      <c r="L3">
        <v>-3.9130069989992702E-2</v>
      </c>
      <c r="M3">
        <v>3.7538912828237701E-2</v>
      </c>
      <c r="N3">
        <v>0.29723234966425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5.6431312952215699E-2</v>
      </c>
      <c r="D4">
        <v>5.6345607184131799E-2</v>
      </c>
      <c r="E4">
        <v>0.31657495754696702</v>
      </c>
      <c r="F4">
        <v>4.2174888294208498E-2</v>
      </c>
      <c r="G4">
        <v>4.5646137264915197E-2</v>
      </c>
      <c r="H4">
        <v>0.35551075454853998</v>
      </c>
      <c r="I4">
        <v>4.4484355445779798E-2</v>
      </c>
      <c r="J4">
        <v>5.5945823221768602E-2</v>
      </c>
      <c r="K4">
        <v>0.42653629437797502</v>
      </c>
      <c r="L4">
        <v>3.1298097264206501E-2</v>
      </c>
      <c r="M4">
        <v>4.5227236938491698E-2</v>
      </c>
      <c r="N4">
        <v>0.48892553622316798</v>
      </c>
      <c r="P4" t="str">
        <f t="shared" si="0"/>
        <v/>
      </c>
      <c r="Q4" t="str">
        <f t="shared" si="1"/>
        <v/>
      </c>
      <c r="R4" t="str">
        <f t="shared" si="2"/>
        <v/>
      </c>
      <c r="S4" t="str">
        <f t="shared" si="3"/>
        <v/>
      </c>
    </row>
    <row r="5" spans="1:19" x14ac:dyDescent="0.25">
      <c r="A5">
        <v>4</v>
      </c>
      <c r="B5" t="s">
        <v>25</v>
      </c>
      <c r="C5">
        <v>4.67847621821606E-2</v>
      </c>
      <c r="D5">
        <v>6.7651359451547197E-2</v>
      </c>
      <c r="E5">
        <v>0.48921565696277097</v>
      </c>
      <c r="F5">
        <v>5.1083392065842198E-2</v>
      </c>
      <c r="G5">
        <v>5.91165424859873E-2</v>
      </c>
      <c r="H5">
        <v>0.387525639972089</v>
      </c>
      <c r="I5">
        <v>4.4852144353699303E-2</v>
      </c>
      <c r="J5">
        <v>6.6442439289400204E-2</v>
      </c>
      <c r="K5">
        <v>0.499642318635939</v>
      </c>
      <c r="L5">
        <v>5.2611115572936899E-2</v>
      </c>
      <c r="M5">
        <v>5.8089377072123402E-2</v>
      </c>
      <c r="N5">
        <v>0.36509861118418702</v>
      </c>
      <c r="P5" t="str">
        <f t="shared" si="0"/>
        <v/>
      </c>
      <c r="Q5" t="str">
        <f t="shared" si="1"/>
        <v/>
      </c>
      <c r="R5" t="str">
        <f t="shared" si="2"/>
        <v/>
      </c>
      <c r="S5" t="str">
        <f t="shared" si="3"/>
        <v/>
      </c>
    </row>
    <row r="6" spans="1:19" x14ac:dyDescent="0.25">
      <c r="A6">
        <v>5</v>
      </c>
      <c r="B6" t="s">
        <v>26</v>
      </c>
      <c r="C6">
        <v>0.118550009221528</v>
      </c>
      <c r="D6">
        <v>0.10383663419406999</v>
      </c>
      <c r="E6">
        <v>0.25357984620854701</v>
      </c>
      <c r="F6">
        <v>9.0579710577616199E-2</v>
      </c>
      <c r="G6">
        <v>8.80016300789217E-2</v>
      </c>
      <c r="H6">
        <v>0.30334068381533602</v>
      </c>
      <c r="I6">
        <v>9.8179951763322504E-2</v>
      </c>
      <c r="J6">
        <v>0.10249638805178</v>
      </c>
      <c r="K6">
        <v>0.33811977147063799</v>
      </c>
      <c r="L6">
        <v>7.2818090661901105E-2</v>
      </c>
      <c r="M6">
        <v>8.6987145530107501E-2</v>
      </c>
      <c r="N6">
        <v>0.40252892256355799</v>
      </c>
      <c r="P6" t="str">
        <f t="shared" si="0"/>
        <v/>
      </c>
      <c r="Q6" t="str">
        <f t="shared" si="1"/>
        <v/>
      </c>
      <c r="R6" t="str">
        <f t="shared" si="2"/>
        <v/>
      </c>
      <c r="S6" t="str">
        <f t="shared" si="3"/>
        <v/>
      </c>
    </row>
    <row r="7" spans="1:19" x14ac:dyDescent="0.25">
      <c r="A7">
        <v>6</v>
      </c>
      <c r="B7" t="s">
        <v>30</v>
      </c>
      <c r="C7">
        <v>0.26408163145441499</v>
      </c>
      <c r="D7">
        <v>6.9577510486206098E-2</v>
      </c>
      <c r="E7">
        <v>1.4734456971510199E-4</v>
      </c>
      <c r="F7">
        <v>0.260090814887249</v>
      </c>
      <c r="G7">
        <v>5.6350400092383603E-2</v>
      </c>
      <c r="H7" s="1">
        <v>3.9196432186801704E-6</v>
      </c>
      <c r="I7">
        <v>0.26996176074353301</v>
      </c>
      <c r="J7">
        <v>6.8938431933729394E-2</v>
      </c>
      <c r="K7" s="1">
        <v>9.0036412654370706E-5</v>
      </c>
      <c r="L7">
        <v>0.26470228214790398</v>
      </c>
      <c r="M7">
        <v>5.5740791564099702E-2</v>
      </c>
      <c r="N7" s="1">
        <v>2.0461971445582398E-6</v>
      </c>
      <c r="P7" t="str">
        <f t="shared" si="0"/>
        <v>***</v>
      </c>
      <c r="Q7" t="str">
        <f t="shared" si="1"/>
        <v>***</v>
      </c>
      <c r="R7" t="str">
        <f t="shared" si="2"/>
        <v>***</v>
      </c>
      <c r="S7" t="str">
        <f t="shared" si="3"/>
        <v>***</v>
      </c>
    </row>
    <row r="8" spans="1:19" x14ac:dyDescent="0.25">
      <c r="A8">
        <v>7</v>
      </c>
      <c r="B8" t="s">
        <v>27</v>
      </c>
      <c r="C8">
        <v>0.225650319334156</v>
      </c>
      <c r="D8">
        <v>9.3682104620300896E-2</v>
      </c>
      <c r="E8">
        <v>1.60102786844416E-2</v>
      </c>
      <c r="F8">
        <v>0.230147664051499</v>
      </c>
      <c r="G8">
        <v>7.80225418136168E-2</v>
      </c>
      <c r="H8">
        <v>3.1802230007773801E-3</v>
      </c>
      <c r="I8">
        <v>0.22516888335823801</v>
      </c>
      <c r="J8">
        <v>9.1292366095050495E-2</v>
      </c>
      <c r="K8">
        <v>1.3645632685986399E-2</v>
      </c>
      <c r="L8">
        <v>0.232250319079183</v>
      </c>
      <c r="M8">
        <v>7.5640899317919896E-2</v>
      </c>
      <c r="N8">
        <v>2.13748584120788E-3</v>
      </c>
      <c r="P8" t="str">
        <f t="shared" si="0"/>
        <v>*</v>
      </c>
      <c r="Q8" t="str">
        <f t="shared" si="1"/>
        <v>**</v>
      </c>
      <c r="R8" t="str">
        <f t="shared" si="2"/>
        <v>*</v>
      </c>
      <c r="S8" t="str">
        <f t="shared" si="3"/>
        <v>**</v>
      </c>
    </row>
    <row r="9" spans="1:19" x14ac:dyDescent="0.25">
      <c r="A9">
        <v>8</v>
      </c>
      <c r="B9" t="s">
        <v>29</v>
      </c>
      <c r="C9">
        <v>8.9314294192801597E-2</v>
      </c>
      <c r="D9">
        <v>6.3271548638977299E-2</v>
      </c>
      <c r="E9">
        <v>0.158066952279414</v>
      </c>
      <c r="F9">
        <v>0.11021582520539901</v>
      </c>
      <c r="G9">
        <v>5.1708859533139397E-2</v>
      </c>
      <c r="H9">
        <v>3.3050533106381098E-2</v>
      </c>
      <c r="I9">
        <v>9.26655453604531E-2</v>
      </c>
      <c r="J9">
        <v>6.2625980705580897E-2</v>
      </c>
      <c r="K9">
        <v>0.13896235661096801</v>
      </c>
      <c r="L9">
        <v>0.107521712700706</v>
      </c>
      <c r="M9">
        <v>5.1130893679369002E-2</v>
      </c>
      <c r="N9">
        <v>3.5476980473182498E-2</v>
      </c>
      <c r="P9" t="str">
        <f t="shared" si="0"/>
        <v/>
      </c>
      <c r="Q9" t="str">
        <f t="shared" si="1"/>
        <v>*</v>
      </c>
      <c r="R9" t="str">
        <f t="shared" si="2"/>
        <v/>
      </c>
      <c r="S9" t="str">
        <f t="shared" si="3"/>
        <v>*</v>
      </c>
    </row>
    <row r="10" spans="1:19" x14ac:dyDescent="0.25">
      <c r="A10">
        <v>9</v>
      </c>
      <c r="B10" t="s">
        <v>28</v>
      </c>
      <c r="C10">
        <v>0.22081073644622801</v>
      </c>
      <c r="D10">
        <v>0.12985335654274399</v>
      </c>
      <c r="E10">
        <v>8.9044003183082407E-2</v>
      </c>
      <c r="F10">
        <v>0.25422655139445999</v>
      </c>
      <c r="G10">
        <v>0.11095296632542601</v>
      </c>
      <c r="H10">
        <v>2.1946058377177599E-2</v>
      </c>
      <c r="I10">
        <v>0.20247428997154501</v>
      </c>
      <c r="J10">
        <v>0.12726866462650099</v>
      </c>
      <c r="K10">
        <v>0.111627534869168</v>
      </c>
      <c r="L10">
        <v>0.241635053125237</v>
      </c>
      <c r="M10">
        <v>0.108039286772468</v>
      </c>
      <c r="N10">
        <v>2.53158953452308E-2</v>
      </c>
      <c r="P10" t="str">
        <f t="shared" si="0"/>
        <v>^</v>
      </c>
      <c r="Q10" t="str">
        <f t="shared" si="1"/>
        <v>*</v>
      </c>
      <c r="R10" t="str">
        <f t="shared" si="2"/>
        <v/>
      </c>
      <c r="S10" t="str">
        <f t="shared" si="3"/>
        <v>*</v>
      </c>
    </row>
    <row r="11" spans="1:19" x14ac:dyDescent="0.25">
      <c r="A11">
        <v>10</v>
      </c>
      <c r="B11" t="s">
        <v>31</v>
      </c>
      <c r="C11">
        <v>-6.29164717352894E-2</v>
      </c>
      <c r="D11">
        <v>1.05570414278388E-2</v>
      </c>
      <c r="E11" s="1">
        <v>2.52749465801116E-9</v>
      </c>
      <c r="F11">
        <v>-6.5958108839214005E-2</v>
      </c>
      <c r="G11">
        <v>9.1773187502003604E-3</v>
      </c>
      <c r="H11" s="1">
        <v>6.6192433647728796E-13</v>
      </c>
      <c r="I11">
        <v>-6.2544663678076595E-2</v>
      </c>
      <c r="J11">
        <v>1.04278957685461E-2</v>
      </c>
      <c r="K11" s="1">
        <v>1.9998143141464202E-9</v>
      </c>
      <c r="L11">
        <v>-6.5074772261374605E-2</v>
      </c>
      <c r="M11">
        <v>9.0412615604073803E-3</v>
      </c>
      <c r="N11" s="1">
        <v>6.1312020988509704E-13</v>
      </c>
      <c r="P11" t="str">
        <f t="shared" si="0"/>
        <v>***</v>
      </c>
      <c r="Q11" t="str">
        <f t="shared" si="1"/>
        <v>***</v>
      </c>
      <c r="R11" t="str">
        <f t="shared" si="2"/>
        <v>***</v>
      </c>
      <c r="S11" t="str">
        <f t="shared" si="3"/>
        <v>***</v>
      </c>
    </row>
    <row r="12" spans="1:19" x14ac:dyDescent="0.25">
      <c r="A12">
        <v>11</v>
      </c>
      <c r="B12" t="s">
        <v>173</v>
      </c>
      <c r="C12">
        <v>-0.150322397041742</v>
      </c>
      <c r="D12">
        <v>5.8102610031731498E-2</v>
      </c>
      <c r="E12">
        <v>9.6762677379131894E-3</v>
      </c>
      <c r="F12">
        <v>-0.12827221210799</v>
      </c>
      <c r="G12">
        <v>5.38427995206225E-2</v>
      </c>
      <c r="H12">
        <v>1.7202696043182902E-2</v>
      </c>
      <c r="I12">
        <v>-0.14786361425476899</v>
      </c>
      <c r="J12">
        <v>5.7430433343305901E-2</v>
      </c>
      <c r="K12">
        <v>1.0033980398557201E-2</v>
      </c>
      <c r="L12">
        <v>-0.13039135077018599</v>
      </c>
      <c r="M12">
        <v>5.3143294008119103E-2</v>
      </c>
      <c r="N12">
        <v>1.41441870741201E-2</v>
      </c>
      <c r="P12" t="str">
        <f t="shared" si="0"/>
        <v>**</v>
      </c>
      <c r="Q12" t="str">
        <f t="shared" si="1"/>
        <v>*</v>
      </c>
      <c r="R12" t="str">
        <f t="shared" si="2"/>
        <v>*</v>
      </c>
      <c r="S12" t="str">
        <f t="shared" si="3"/>
        <v>*</v>
      </c>
    </row>
    <row r="13" spans="1:19" x14ac:dyDescent="0.25">
      <c r="A13">
        <v>12</v>
      </c>
      <c r="B13" t="s">
        <v>32</v>
      </c>
      <c r="C13">
        <v>-1.0784745219296401E-2</v>
      </c>
      <c r="D13">
        <v>3.9330509807037103E-2</v>
      </c>
      <c r="E13">
        <v>0.78392468704124796</v>
      </c>
      <c r="F13">
        <v>-1.04589883772013E-2</v>
      </c>
      <c r="G13">
        <v>3.5169895879298599E-2</v>
      </c>
      <c r="H13">
        <v>0.76617283535240899</v>
      </c>
      <c r="I13">
        <v>-1.14939882539762E-2</v>
      </c>
      <c r="J13">
        <v>3.8997190523255898E-2</v>
      </c>
      <c r="K13">
        <v>0.76819335993345195</v>
      </c>
      <c r="L13">
        <v>-9.4005530438299699E-3</v>
      </c>
      <c r="M13">
        <v>3.4879778798430398E-2</v>
      </c>
      <c r="N13">
        <v>0.78753495684906905</v>
      </c>
      <c r="P13" t="str">
        <f t="shared" si="0"/>
        <v/>
      </c>
      <c r="Q13" t="str">
        <f t="shared" si="1"/>
        <v/>
      </c>
      <c r="R13" t="str">
        <f t="shared" si="2"/>
        <v/>
      </c>
      <c r="S13" t="str">
        <f t="shared" si="3"/>
        <v/>
      </c>
    </row>
    <row r="14" spans="1:19" x14ac:dyDescent="0.25">
      <c r="A14">
        <v>13</v>
      </c>
      <c r="B14" t="s">
        <v>33</v>
      </c>
      <c r="C14">
        <v>1.0787641695029E-2</v>
      </c>
      <c r="D14">
        <v>9.0523910254164293E-3</v>
      </c>
      <c r="E14">
        <v>0.23338291441155601</v>
      </c>
      <c r="F14">
        <v>7.2490728404000703E-3</v>
      </c>
      <c r="G14">
        <v>8.1087967799207197E-3</v>
      </c>
      <c r="H14">
        <v>0.37133452576303599</v>
      </c>
      <c r="I14">
        <v>1.06354856811995E-2</v>
      </c>
      <c r="J14">
        <v>8.97680846318228E-3</v>
      </c>
      <c r="K14">
        <v>0.236106973236616</v>
      </c>
      <c r="L14">
        <v>7.0299642847208603E-3</v>
      </c>
      <c r="M14">
        <v>8.0362789220271499E-3</v>
      </c>
      <c r="N14">
        <v>0.38169441988861103</v>
      </c>
      <c r="P14" t="str">
        <f t="shared" si="0"/>
        <v/>
      </c>
      <c r="Q14" t="str">
        <f t="shared" si="1"/>
        <v/>
      </c>
      <c r="R14" t="str">
        <f t="shared" si="2"/>
        <v/>
      </c>
      <c r="S14" t="str">
        <f t="shared" si="3"/>
        <v/>
      </c>
    </row>
    <row r="15" spans="1:19" x14ac:dyDescent="0.25">
      <c r="A15">
        <v>14</v>
      </c>
      <c r="B15" t="s">
        <v>118</v>
      </c>
      <c r="C15">
        <v>-1.5330583068814499E-2</v>
      </c>
      <c r="D15">
        <v>1.4252402680273101E-2</v>
      </c>
      <c r="E15">
        <v>0.282084252362162</v>
      </c>
      <c r="F15">
        <v>-1.18150434868417E-2</v>
      </c>
      <c r="G15">
        <v>1.2742774549545101E-2</v>
      </c>
      <c r="H15">
        <v>0.35382502796264897</v>
      </c>
      <c r="I15">
        <v>-1.4632925614541201E-2</v>
      </c>
      <c r="J15">
        <v>1.4104227687417301E-2</v>
      </c>
      <c r="K15">
        <v>0.299509851349262</v>
      </c>
      <c r="L15">
        <v>-1.20787943529512E-2</v>
      </c>
      <c r="M15">
        <v>1.2611427931114E-2</v>
      </c>
      <c r="N15">
        <v>0.33818086865394198</v>
      </c>
      <c r="P15" t="str">
        <f t="shared" si="0"/>
        <v/>
      </c>
      <c r="Q15" t="str">
        <f t="shared" si="1"/>
        <v/>
      </c>
      <c r="R15" t="str">
        <f t="shared" si="2"/>
        <v/>
      </c>
      <c r="S15" t="str">
        <f t="shared" si="3"/>
        <v/>
      </c>
    </row>
    <row r="16" spans="1:19" x14ac:dyDescent="0.25">
      <c r="A16">
        <v>15</v>
      </c>
      <c r="B16" t="s">
        <v>34</v>
      </c>
      <c r="C16">
        <v>3.47409709129022E-3</v>
      </c>
      <c r="D16">
        <v>8.6268695979932605E-4</v>
      </c>
      <c r="E16" s="1">
        <v>5.6477248216335603E-5</v>
      </c>
      <c r="F16">
        <v>3.0467519754189599E-3</v>
      </c>
      <c r="G16">
        <v>6.84103785807475E-4</v>
      </c>
      <c r="H16" s="1">
        <v>8.4426618988196604E-6</v>
      </c>
      <c r="I16">
        <v>3.35975800748587E-3</v>
      </c>
      <c r="J16">
        <v>8.5294950315966897E-4</v>
      </c>
      <c r="K16" s="1">
        <v>8.18259623077688E-5</v>
      </c>
      <c r="L16">
        <v>2.9680159938311398E-3</v>
      </c>
      <c r="M16">
        <v>6.74366078256802E-4</v>
      </c>
      <c r="N16" s="1">
        <v>1.07656772430308E-5</v>
      </c>
      <c r="P16" t="str">
        <f t="shared" si="0"/>
        <v>***</v>
      </c>
      <c r="Q16" t="str">
        <f t="shared" si="1"/>
        <v>***</v>
      </c>
      <c r="R16" t="str">
        <f t="shared" si="2"/>
        <v>***</v>
      </c>
      <c r="S16" t="str">
        <f t="shared" si="3"/>
        <v>***</v>
      </c>
    </row>
    <row r="17" spans="1:19" x14ac:dyDescent="0.25">
      <c r="A17">
        <v>16</v>
      </c>
      <c r="B17" t="s">
        <v>35</v>
      </c>
      <c r="C17">
        <v>-4.44627569649585E-4</v>
      </c>
      <c r="D17">
        <v>3.2931616759697901E-4</v>
      </c>
      <c r="E17">
        <v>0.176966561991905</v>
      </c>
      <c r="F17">
        <v>-4.2971165279598002E-4</v>
      </c>
      <c r="G17">
        <v>3.0399277063473902E-4</v>
      </c>
      <c r="H17">
        <v>0.157491488545833</v>
      </c>
      <c r="I17">
        <v>-5.0498660082651898E-4</v>
      </c>
      <c r="J17">
        <v>3.23652569839808E-4</v>
      </c>
      <c r="K17">
        <v>0.118695209731888</v>
      </c>
      <c r="L17">
        <v>-4.8217931845365099E-4</v>
      </c>
      <c r="M17">
        <v>2.9853559973928802E-4</v>
      </c>
      <c r="N17">
        <v>0.10627854564605201</v>
      </c>
      <c r="P17" t="str">
        <f t="shared" si="0"/>
        <v/>
      </c>
      <c r="Q17" t="str">
        <f t="shared" si="1"/>
        <v/>
      </c>
      <c r="R17" t="str">
        <f t="shared" si="2"/>
        <v/>
      </c>
      <c r="S17" t="str">
        <f t="shared" si="3"/>
        <v/>
      </c>
    </row>
    <row r="18" spans="1:19" x14ac:dyDescent="0.25">
      <c r="A18">
        <v>17</v>
      </c>
      <c r="B18" t="s">
        <v>36</v>
      </c>
      <c r="C18">
        <v>6.2005479313732696E-4</v>
      </c>
      <c r="D18">
        <v>2.1163960236106401E-4</v>
      </c>
      <c r="E18">
        <v>3.3921588915903902E-3</v>
      </c>
      <c r="F18">
        <v>8.1186098037436304E-4</v>
      </c>
      <c r="G18">
        <v>1.7704915376323099E-4</v>
      </c>
      <c r="H18" s="1">
        <v>4.5287573662406398E-6</v>
      </c>
      <c r="I18">
        <v>6.5244785742681803E-4</v>
      </c>
      <c r="J18">
        <v>2.0978988727404801E-4</v>
      </c>
      <c r="K18">
        <v>1.87083394870213E-3</v>
      </c>
      <c r="L18">
        <v>8.4119033511683696E-4</v>
      </c>
      <c r="M18">
        <v>1.7507636583927099E-4</v>
      </c>
      <c r="N18" s="1">
        <v>1.5497964010356501E-6</v>
      </c>
      <c r="P18" t="str">
        <f t="shared" si="0"/>
        <v>**</v>
      </c>
      <c r="Q18" t="str">
        <f t="shared" si="1"/>
        <v>***</v>
      </c>
      <c r="R18" t="str">
        <f t="shared" si="2"/>
        <v>**</v>
      </c>
      <c r="S18" t="str">
        <f t="shared" si="3"/>
        <v>***</v>
      </c>
    </row>
    <row r="19" spans="1:19" x14ac:dyDescent="0.25">
      <c r="A19">
        <v>18</v>
      </c>
      <c r="B19" t="s">
        <v>37</v>
      </c>
      <c r="C19">
        <v>6.4024505023936903E-2</v>
      </c>
      <c r="D19">
        <v>4.27919512791489E-2</v>
      </c>
      <c r="E19">
        <v>0.13460649095857699</v>
      </c>
      <c r="F19">
        <v>3.9455087122409797E-2</v>
      </c>
      <c r="G19">
        <v>3.7696357421636302E-2</v>
      </c>
      <c r="H19">
        <v>0.29525865011288299</v>
      </c>
      <c r="I19">
        <v>5.2157436759138399E-2</v>
      </c>
      <c r="J19">
        <v>4.2377501987741199E-2</v>
      </c>
      <c r="K19">
        <v>0.21840467336692301</v>
      </c>
      <c r="L19">
        <v>3.1199702088392602E-2</v>
      </c>
      <c r="M19">
        <v>3.7268537085773698E-2</v>
      </c>
      <c r="N19">
        <v>0.40250303649105101</v>
      </c>
      <c r="P19" t="str">
        <f t="shared" si="0"/>
        <v/>
      </c>
      <c r="Q19" t="str">
        <f t="shared" si="1"/>
        <v/>
      </c>
      <c r="R19" t="str">
        <f t="shared" si="2"/>
        <v/>
      </c>
      <c r="S19" t="str">
        <f t="shared" si="3"/>
        <v/>
      </c>
    </row>
    <row r="20" spans="1:19" x14ac:dyDescent="0.25">
      <c r="A20">
        <v>19</v>
      </c>
      <c r="B20" t="s">
        <v>38</v>
      </c>
      <c r="C20">
        <v>-5.5902736428670198E-2</v>
      </c>
      <c r="D20">
        <v>6.7218061680920205E-2</v>
      </c>
      <c r="E20">
        <v>0.40559951341900202</v>
      </c>
      <c r="F20">
        <v>-4.8960206390630097E-2</v>
      </c>
      <c r="G20">
        <v>5.8208733290580003E-2</v>
      </c>
      <c r="H20">
        <v>0.40028382356687198</v>
      </c>
      <c r="I20">
        <v>-6.1148882601469903E-2</v>
      </c>
      <c r="J20">
        <v>6.6635053356188204E-2</v>
      </c>
      <c r="K20">
        <v>0.35879249768718202</v>
      </c>
      <c r="L20">
        <v>-5.0205266198402099E-2</v>
      </c>
      <c r="M20">
        <v>5.7562368447470397E-2</v>
      </c>
      <c r="N20">
        <v>0.38310526402683498</v>
      </c>
      <c r="P20" t="str">
        <f t="shared" si="0"/>
        <v/>
      </c>
      <c r="Q20" t="str">
        <f t="shared" si="1"/>
        <v/>
      </c>
      <c r="R20" t="str">
        <f t="shared" si="2"/>
        <v/>
      </c>
      <c r="S20" t="str">
        <f t="shared" si="3"/>
        <v/>
      </c>
    </row>
    <row r="21" spans="1:19" x14ac:dyDescent="0.25">
      <c r="A21">
        <v>20</v>
      </c>
      <c r="B21" t="s">
        <v>40</v>
      </c>
      <c r="C21">
        <v>-0.19700458343865501</v>
      </c>
      <c r="D21">
        <v>6.5342267059657302E-2</v>
      </c>
      <c r="E21">
        <v>2.57009751661286E-3</v>
      </c>
      <c r="F21">
        <v>-0.17363140289298901</v>
      </c>
      <c r="G21">
        <v>5.2568006388497297E-2</v>
      </c>
      <c r="H21">
        <v>9.5661074419381203E-4</v>
      </c>
      <c r="I21">
        <v>-0.19043095221869599</v>
      </c>
      <c r="J21">
        <v>6.4829160012070397E-2</v>
      </c>
      <c r="K21">
        <v>3.30947629082978E-3</v>
      </c>
      <c r="L21">
        <v>-0.16761064015635899</v>
      </c>
      <c r="M21">
        <v>5.21600598212607E-2</v>
      </c>
      <c r="N21">
        <v>1.3117781111845099E-3</v>
      </c>
      <c r="P21" t="str">
        <f t="shared" si="0"/>
        <v>**</v>
      </c>
      <c r="Q21" t="str">
        <f t="shared" si="1"/>
        <v>***</v>
      </c>
      <c r="R21" t="str">
        <f t="shared" si="2"/>
        <v>**</v>
      </c>
      <c r="S21" t="str">
        <f t="shared" si="3"/>
        <v>**</v>
      </c>
    </row>
    <row r="22" spans="1:19" x14ac:dyDescent="0.25">
      <c r="A22">
        <v>21</v>
      </c>
      <c r="B22" t="s">
        <v>41</v>
      </c>
      <c r="C22">
        <v>-0.221914685608016</v>
      </c>
      <c r="D22">
        <v>5.8220494122140497E-2</v>
      </c>
      <c r="E22">
        <v>1.3805626189222799E-4</v>
      </c>
      <c r="F22">
        <v>-0.18381427005494599</v>
      </c>
      <c r="G22">
        <v>4.6849510775756699E-2</v>
      </c>
      <c r="H22" s="1">
        <v>8.7270105896834903E-5</v>
      </c>
      <c r="I22">
        <v>-0.20510226563161801</v>
      </c>
      <c r="J22">
        <v>5.7564862318333403E-2</v>
      </c>
      <c r="K22">
        <v>3.6667317630279E-4</v>
      </c>
      <c r="L22">
        <v>-0.169513596248901</v>
      </c>
      <c r="M22">
        <v>4.6214152110960402E-2</v>
      </c>
      <c r="N22">
        <v>2.4445339905341602E-4</v>
      </c>
      <c r="P22" t="str">
        <f t="shared" si="0"/>
        <v>***</v>
      </c>
      <c r="Q22" t="str">
        <f t="shared" si="1"/>
        <v>***</v>
      </c>
      <c r="R22" t="str">
        <f t="shared" si="2"/>
        <v>***</v>
      </c>
      <c r="S22" t="str">
        <f t="shared" si="3"/>
        <v>***</v>
      </c>
    </row>
    <row r="23" spans="1:19" x14ac:dyDescent="0.25">
      <c r="A23">
        <v>22</v>
      </c>
      <c r="B23" t="s">
        <v>39</v>
      </c>
      <c r="C23">
        <v>-0.22182252315906301</v>
      </c>
      <c r="D23">
        <v>5.77170985613829E-2</v>
      </c>
      <c r="E23">
        <v>1.21404663505742E-4</v>
      </c>
      <c r="F23">
        <v>-0.19444717430066</v>
      </c>
      <c r="G23">
        <v>4.6035747536708103E-2</v>
      </c>
      <c r="H23" s="1">
        <v>2.4018518723555601E-5</v>
      </c>
      <c r="I23">
        <v>-0.207979148434488</v>
      </c>
      <c r="J23">
        <v>5.7187794021313403E-2</v>
      </c>
      <c r="K23">
        <v>2.7607271554475098E-4</v>
      </c>
      <c r="L23">
        <v>-0.18223312596355701</v>
      </c>
      <c r="M23">
        <v>4.5567581035943397E-2</v>
      </c>
      <c r="N23" s="1">
        <v>6.3561340002987296E-5</v>
      </c>
      <c r="P23" t="str">
        <f t="shared" si="0"/>
        <v>***</v>
      </c>
      <c r="Q23" t="str">
        <f t="shared" si="1"/>
        <v>***</v>
      </c>
      <c r="R23" t="str">
        <f t="shared" si="2"/>
        <v>***</v>
      </c>
      <c r="S23" t="str">
        <f t="shared" si="3"/>
        <v>***</v>
      </c>
    </row>
    <row r="24" spans="1:19" x14ac:dyDescent="0.25">
      <c r="A24">
        <v>23</v>
      </c>
      <c r="B24" t="s">
        <v>43</v>
      </c>
      <c r="C24">
        <v>-8.7543008607338102E-2</v>
      </c>
      <c r="D24">
        <v>1.14237976975655E-2</v>
      </c>
      <c r="E24" s="1">
        <v>1.8096635301390099E-14</v>
      </c>
      <c r="F24">
        <v>-8.0052027975793999E-2</v>
      </c>
      <c r="G24">
        <v>1.0552839021392899E-2</v>
      </c>
      <c r="H24" s="1">
        <v>3.3036893414255103E-14</v>
      </c>
      <c r="I24">
        <v>-8.8546681595872603E-2</v>
      </c>
      <c r="J24">
        <v>1.1294141219403199E-2</v>
      </c>
      <c r="K24" s="1">
        <v>4.5519144009631402E-15</v>
      </c>
      <c r="L24">
        <v>-8.1874124058619796E-2</v>
      </c>
      <c r="M24">
        <v>1.03968502495227E-2</v>
      </c>
      <c r="N24" s="1">
        <v>3.41023885445847E-15</v>
      </c>
      <c r="P24" t="str">
        <f t="shared" si="0"/>
        <v>***</v>
      </c>
      <c r="Q24" t="str">
        <f t="shared" si="1"/>
        <v>***</v>
      </c>
      <c r="R24" t="str">
        <f t="shared" si="2"/>
        <v>***</v>
      </c>
      <c r="S24" t="str">
        <f t="shared" si="3"/>
        <v>***</v>
      </c>
    </row>
    <row r="25" spans="1:19" x14ac:dyDescent="0.25">
      <c r="A25">
        <v>24</v>
      </c>
      <c r="B25" t="s">
        <v>44</v>
      </c>
      <c r="C25">
        <v>3.2512441416416502E-2</v>
      </c>
      <c r="D25">
        <v>3.19547607361928E-2</v>
      </c>
      <c r="E25">
        <v>0.30893836335128899</v>
      </c>
      <c r="F25">
        <v>3.2737044534715397E-2</v>
      </c>
      <c r="G25">
        <v>2.9385230999620201E-2</v>
      </c>
      <c r="H25">
        <v>0.26525148983595997</v>
      </c>
      <c r="I25">
        <v>3.4279189680863201E-2</v>
      </c>
      <c r="J25">
        <v>3.14460381398853E-2</v>
      </c>
      <c r="K25">
        <v>0.27567100815906298</v>
      </c>
      <c r="L25">
        <v>3.5318602372560702E-2</v>
      </c>
      <c r="M25">
        <v>2.88120300117428E-2</v>
      </c>
      <c r="N25">
        <v>0.22026328718982499</v>
      </c>
      <c r="P25" t="str">
        <f t="shared" si="0"/>
        <v/>
      </c>
      <c r="Q25" t="str">
        <f t="shared" si="1"/>
        <v/>
      </c>
      <c r="R25" t="str">
        <f t="shared" si="2"/>
        <v/>
      </c>
      <c r="S25" t="str">
        <f t="shared" si="3"/>
        <v/>
      </c>
    </row>
    <row r="26" spans="1:19" x14ac:dyDescent="0.25">
      <c r="A26">
        <v>25</v>
      </c>
      <c r="B26" t="s">
        <v>131</v>
      </c>
      <c r="C26">
        <v>0.327843252900548</v>
      </c>
      <c r="D26">
        <v>0.317378185328069</v>
      </c>
      <c r="E26">
        <v>0.30161630320247101</v>
      </c>
      <c r="F26">
        <v>0.40245758622958899</v>
      </c>
      <c r="G26">
        <v>0.29787141104134501</v>
      </c>
      <c r="H26">
        <v>0.176659613602171</v>
      </c>
      <c r="I26">
        <v>-3.4299912788124401E-2</v>
      </c>
      <c r="J26">
        <v>4.6030442952266298E-2</v>
      </c>
      <c r="K26">
        <v>0.45617673530205</v>
      </c>
      <c r="L26">
        <v>-4.6880187581207398E-2</v>
      </c>
      <c r="M26">
        <v>4.20330820287588E-2</v>
      </c>
      <c r="N26">
        <v>0.26471484113943</v>
      </c>
      <c r="P26" t="str">
        <f t="shared" si="0"/>
        <v/>
      </c>
      <c r="Q26" t="str">
        <f t="shared" si="1"/>
        <v/>
      </c>
      <c r="R26" t="str">
        <f t="shared" si="2"/>
        <v/>
      </c>
      <c r="S26" t="str">
        <f t="shared" si="3"/>
        <v/>
      </c>
    </row>
    <row r="27" spans="1:19" x14ac:dyDescent="0.25">
      <c r="A27">
        <v>26</v>
      </c>
      <c r="B27" t="s">
        <v>145</v>
      </c>
      <c r="C27">
        <v>-0.29358059923872498</v>
      </c>
      <c r="D27">
        <v>0.36978632202619199</v>
      </c>
      <c r="E27">
        <v>0.42724225369619501</v>
      </c>
      <c r="F27">
        <v>-0.19821140115320601</v>
      </c>
      <c r="G27">
        <v>0.34669618125616097</v>
      </c>
      <c r="H27">
        <v>0.56751508257281902</v>
      </c>
      <c r="I27">
        <v>-0.63903830746022405</v>
      </c>
      <c r="J27">
        <v>0.188078114507474</v>
      </c>
      <c r="K27">
        <v>6.7947899515141696E-4</v>
      </c>
      <c r="L27">
        <v>-0.62902640540204302</v>
      </c>
      <c r="M27">
        <v>0.17705452720325099</v>
      </c>
      <c r="N27">
        <v>3.8125986151237501E-4</v>
      </c>
      <c r="P27" t="str">
        <f t="shared" si="0"/>
        <v/>
      </c>
      <c r="Q27" t="str">
        <f t="shared" si="1"/>
        <v/>
      </c>
      <c r="R27" t="str">
        <f t="shared" si="2"/>
        <v>***</v>
      </c>
      <c r="S27" t="str">
        <f t="shared" si="3"/>
        <v>***</v>
      </c>
    </row>
    <row r="28" spans="1:19" x14ac:dyDescent="0.25">
      <c r="A28">
        <v>27</v>
      </c>
      <c r="B28" t="s">
        <v>46</v>
      </c>
      <c r="C28">
        <v>-6.3467036766441604E-3</v>
      </c>
      <c r="D28">
        <v>0.338421563248198</v>
      </c>
      <c r="E28">
        <v>0.98503747809075404</v>
      </c>
      <c r="F28">
        <v>5.1402749148798603E-2</v>
      </c>
      <c r="G28">
        <v>0.31752349885954501</v>
      </c>
      <c r="H28">
        <v>0.87139528052526005</v>
      </c>
      <c r="I28">
        <v>-0.37144964379246398</v>
      </c>
      <c r="J28">
        <v>0.12231208406838</v>
      </c>
      <c r="K28">
        <v>2.39024247520525E-3</v>
      </c>
      <c r="L28">
        <v>-0.40361709635332099</v>
      </c>
      <c r="M28">
        <v>0.114015464948798</v>
      </c>
      <c r="N28">
        <v>4.0009577796806703E-4</v>
      </c>
      <c r="P28" t="str">
        <f t="shared" si="0"/>
        <v/>
      </c>
      <c r="Q28" t="str">
        <f t="shared" si="1"/>
        <v/>
      </c>
      <c r="R28" t="str">
        <f t="shared" si="2"/>
        <v>**</v>
      </c>
      <c r="S28" t="str">
        <f t="shared" si="3"/>
        <v>***</v>
      </c>
    </row>
    <row r="29" spans="1:19" x14ac:dyDescent="0.25">
      <c r="A29">
        <v>28</v>
      </c>
      <c r="B29" t="s">
        <v>129</v>
      </c>
      <c r="C29">
        <v>7.0157876400868194E-2</v>
      </c>
      <c r="D29">
        <v>0.345723618574104</v>
      </c>
      <c r="E29">
        <v>0.83918933292849496</v>
      </c>
      <c r="F29">
        <v>0.140317170955406</v>
      </c>
      <c r="G29">
        <v>0.32477782840476599</v>
      </c>
      <c r="H29">
        <v>0.66571198789242703</v>
      </c>
      <c r="I29">
        <v>-0.28790512505211302</v>
      </c>
      <c r="J29">
        <v>0.15444249938317101</v>
      </c>
      <c r="K29">
        <v>6.2299606518049097E-2</v>
      </c>
      <c r="L29">
        <v>-0.29788933013918101</v>
      </c>
      <c r="M29">
        <v>0.144689456918389</v>
      </c>
      <c r="N29">
        <v>3.9511629097857201E-2</v>
      </c>
      <c r="P29" t="str">
        <f t="shared" si="0"/>
        <v/>
      </c>
      <c r="Q29" t="str">
        <f t="shared" si="1"/>
        <v/>
      </c>
      <c r="R29" t="str">
        <f t="shared" si="2"/>
        <v>^</v>
      </c>
      <c r="S29" t="str">
        <f t="shared" si="3"/>
        <v>*</v>
      </c>
    </row>
    <row r="30" spans="1:19" x14ac:dyDescent="0.25">
      <c r="A30">
        <v>29</v>
      </c>
      <c r="B30" t="s">
        <v>130</v>
      </c>
      <c r="C30">
        <v>-4.6308728418705002E-2</v>
      </c>
      <c r="D30">
        <v>0.34504463425619603</v>
      </c>
      <c r="E30">
        <v>0.89323585846837295</v>
      </c>
      <c r="F30">
        <v>0.11039280169848401</v>
      </c>
      <c r="G30">
        <v>0.323646910915869</v>
      </c>
      <c r="H30">
        <v>0.73303565040158003</v>
      </c>
      <c r="I30">
        <v>-0.41554140021792202</v>
      </c>
      <c r="J30">
        <v>0.13608245918970599</v>
      </c>
      <c r="K30">
        <v>2.2611333192486E-3</v>
      </c>
      <c r="L30">
        <v>-0.34353121967008599</v>
      </c>
      <c r="M30">
        <v>0.12654404421784199</v>
      </c>
      <c r="N30">
        <v>6.6332503905309004E-3</v>
      </c>
      <c r="P30" t="str">
        <f t="shared" si="0"/>
        <v/>
      </c>
      <c r="Q30" t="str">
        <f t="shared" si="1"/>
        <v/>
      </c>
      <c r="R30" t="str">
        <f t="shared" si="2"/>
        <v>**</v>
      </c>
      <c r="S30" t="str">
        <f t="shared" si="3"/>
        <v>**</v>
      </c>
    </row>
    <row r="31" spans="1:19" x14ac:dyDescent="0.25">
      <c r="A31">
        <v>30</v>
      </c>
      <c r="B31" t="s">
        <v>45</v>
      </c>
      <c r="C31">
        <v>0.31062638384522101</v>
      </c>
      <c r="D31">
        <v>0.517099796973571</v>
      </c>
      <c r="E31">
        <v>0.54803397568052903</v>
      </c>
      <c r="F31">
        <v>0.32079894116584301</v>
      </c>
      <c r="G31">
        <v>0.48930920650649001</v>
      </c>
      <c r="H31">
        <v>0.51207123286926404</v>
      </c>
      <c r="I31">
        <v>-3.9527455310467002E-2</v>
      </c>
      <c r="J31">
        <v>0.39526618097982702</v>
      </c>
      <c r="K31">
        <v>0.92034264387737297</v>
      </c>
      <c r="L31">
        <v>-0.128424432911972</v>
      </c>
      <c r="M31">
        <v>0.38083181330317201</v>
      </c>
      <c r="N31">
        <v>0.73595041071554201</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-5.4853057947257401E-2</v>
      </c>
      <c r="D32">
        <v>0.11884738729096</v>
      </c>
      <c r="E32">
        <v>0.64440981310078604</v>
      </c>
      <c r="F32">
        <v>2.4219578437975398E-3</v>
      </c>
      <c r="G32">
        <v>0.10922831540301001</v>
      </c>
      <c r="H32">
        <v>0.98230967469354902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0.30888058701765497</v>
      </c>
      <c r="D33">
        <v>0.35676808313222502</v>
      </c>
      <c r="E33">
        <v>0.386614022923357</v>
      </c>
      <c r="F33">
        <v>0.26854843814003898</v>
      </c>
      <c r="G33">
        <v>0.32116640604906999</v>
      </c>
      <c r="H33">
        <v>0.40306150701599303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0.36022524490819202</v>
      </c>
      <c r="D34">
        <v>0.28700559709720602</v>
      </c>
      <c r="E34">
        <v>0.20943674416444399</v>
      </c>
      <c r="F34">
        <v>0.29025313671721498</v>
      </c>
      <c r="G34">
        <v>0.25403878574155198</v>
      </c>
      <c r="H34">
        <v>0.25322364040016099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0.27812512719511201</v>
      </c>
      <c r="D35">
        <v>0.31736399145584798</v>
      </c>
      <c r="E35">
        <v>0.380834322819599</v>
      </c>
      <c r="F35">
        <v>0.200064871984105</v>
      </c>
      <c r="G35">
        <v>0.28217859038175402</v>
      </c>
      <c r="H35">
        <v>0.47832392396062001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0.35321047634756098</v>
      </c>
      <c r="D36">
        <v>0.302622057619023</v>
      </c>
      <c r="E36">
        <v>0.243142938494954</v>
      </c>
      <c r="F36">
        <v>0.29604172297338499</v>
      </c>
      <c r="G36">
        <v>0.26971614945424599</v>
      </c>
      <c r="H36">
        <v>0.27237712399432801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0.41790864314838799</v>
      </c>
      <c r="D37">
        <v>0.32025696789750702</v>
      </c>
      <c r="E37">
        <v>0.19192123799077301</v>
      </c>
      <c r="F37">
        <v>0.35261217615916701</v>
      </c>
      <c r="G37">
        <v>0.28626732115386599</v>
      </c>
      <c r="H37">
        <v>0.21803934895777399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0.41729732875989101</v>
      </c>
      <c r="D38">
        <v>0.30664058595275501</v>
      </c>
      <c r="E38">
        <v>0.17355544090904099</v>
      </c>
      <c r="F38">
        <v>0.35426095405826302</v>
      </c>
      <c r="G38">
        <v>0.27244223322693101</v>
      </c>
      <c r="H38">
        <v>0.193492737875366</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0.42828157817264101</v>
      </c>
      <c r="D39">
        <v>0.34602807892607501</v>
      </c>
      <c r="E39">
        <v>0.215824505386254</v>
      </c>
      <c r="F39">
        <v>0.39028935782999902</v>
      </c>
      <c r="G39">
        <v>0.31221273382242298</v>
      </c>
      <c r="H39">
        <v>0.21127212247869601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0.36588946953537799</v>
      </c>
      <c r="D40">
        <v>0.29319077986761499</v>
      </c>
      <c r="E40">
        <v>0.21204682538063399</v>
      </c>
      <c r="F40">
        <v>0.33932964095260498</v>
      </c>
      <c r="G40">
        <v>0.26066488683324901</v>
      </c>
      <c r="H40">
        <v>0.19298989126273899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0.201350887883293</v>
      </c>
      <c r="D41">
        <v>0.300373730711613</v>
      </c>
      <c r="E41">
        <v>0.50264455073550196</v>
      </c>
      <c r="F41">
        <v>0.15313932497301999</v>
      </c>
      <c r="G41">
        <v>0.266557216420655</v>
      </c>
      <c r="H41">
        <v>0.565623906608414</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0.439546360416672</v>
      </c>
      <c r="D42">
        <v>0.29848178236453698</v>
      </c>
      <c r="E42">
        <v>0.14085703771901101</v>
      </c>
      <c r="F42">
        <v>0.37264770542155701</v>
      </c>
      <c r="G42">
        <v>0.26512169469552899</v>
      </c>
      <c r="H42">
        <v>0.159851171557507</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0.39829211098823403</v>
      </c>
      <c r="D43">
        <v>0.29053532625957101</v>
      </c>
      <c r="E43">
        <v>0.170409101496455</v>
      </c>
      <c r="F43">
        <v>0.353857309031263</v>
      </c>
      <c r="G43">
        <v>0.25833982583533499</v>
      </c>
      <c r="H43">
        <v>0.17076938784999801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0.39690817680566298</v>
      </c>
      <c r="D44">
        <v>0.35309413115156102</v>
      </c>
      <c r="E44">
        <v>0.26097653515733799</v>
      </c>
      <c r="F44">
        <v>0.34923960375814</v>
      </c>
      <c r="G44">
        <v>0.31598643180247399</v>
      </c>
      <c r="H44">
        <v>0.26905730885139101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0.44829472323275898</v>
      </c>
      <c r="D45">
        <v>0.36298192962718401</v>
      </c>
      <c r="E45">
        <v>0.21681815947167199</v>
      </c>
      <c r="F45">
        <v>0.422541598169619</v>
      </c>
      <c r="G45">
        <v>0.324311107330015</v>
      </c>
      <c r="H45">
        <v>0.192612424198774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48</v>
      </c>
      <c r="C46">
        <v>0.26321922977621298</v>
      </c>
      <c r="D46">
        <v>0.467038984810209</v>
      </c>
      <c r="E46">
        <v>0.57303213243239703</v>
      </c>
      <c r="F46">
        <v>0.14177934931677399</v>
      </c>
      <c r="G46">
        <v>0.40859428800561098</v>
      </c>
      <c r="H46">
        <v>0.72859659319508097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-2.8960547343901001E-2</v>
      </c>
      <c r="D47">
        <v>0.35467150639940898</v>
      </c>
      <c r="E47">
        <v>0.93492141003967699</v>
      </c>
      <c r="F47">
        <v>-3.8043121040894898E-2</v>
      </c>
      <c r="G47">
        <v>0.31932447955526899</v>
      </c>
      <c r="H47">
        <v>0.90516741186755001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0.120499383041293</v>
      </c>
      <c r="D48">
        <v>0.365088393422621</v>
      </c>
      <c r="E48">
        <v>0.741358128439641</v>
      </c>
      <c r="F48">
        <v>0.11652465141149999</v>
      </c>
      <c r="G48">
        <v>0.332927926042907</v>
      </c>
      <c r="H48">
        <v>0.72633897424504501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-0.167022180351213</v>
      </c>
      <c r="D49">
        <v>0.486068532090766</v>
      </c>
      <c r="E49">
        <v>0.73113314740825097</v>
      </c>
      <c r="F49">
        <v>-5.7927177961042402E-2</v>
      </c>
      <c r="G49">
        <v>0.44336695759575301</v>
      </c>
      <c r="H49">
        <v>0.89604989465694096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0.144522241097024</v>
      </c>
      <c r="D50">
        <v>0.53451595198947899</v>
      </c>
      <c r="E50">
        <v>0.78686818691233595</v>
      </c>
      <c r="F50">
        <v>0.107445835099299</v>
      </c>
      <c r="G50">
        <v>0.48267202427552203</v>
      </c>
      <c r="H50">
        <v>0.82384193010741902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0.38399783450015201</v>
      </c>
      <c r="D51">
        <v>0.59238835850251603</v>
      </c>
      <c r="E51">
        <v>0.51684282875605603</v>
      </c>
      <c r="F51">
        <v>0.270781443711965</v>
      </c>
      <c r="G51">
        <v>0.56296083423279997</v>
      </c>
      <c r="H51">
        <v>0.63051992956775005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0.434889002726913</v>
      </c>
      <c r="D52">
        <v>0.43304729040128298</v>
      </c>
      <c r="E52">
        <v>0.31525672369892599</v>
      </c>
      <c r="F52">
        <v>0.44751052534971503</v>
      </c>
      <c r="G52">
        <v>0.39396942801405599</v>
      </c>
      <c r="H52">
        <v>0.25599772553894501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-0.173924784560232</v>
      </c>
      <c r="D53">
        <v>0.52682071247117002</v>
      </c>
      <c r="E53">
        <v>0.74129390135670203</v>
      </c>
      <c r="F53">
        <v>-0.13068790416433201</v>
      </c>
      <c r="G53">
        <v>0.48509185324835902</v>
      </c>
      <c r="H53">
        <v>0.78761528934730896</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-0.55923854480438995</v>
      </c>
      <c r="D54">
        <v>0.42414907565131199</v>
      </c>
      <c r="E54">
        <v>0.18733791152660001</v>
      </c>
      <c r="F54">
        <v>-0.60023616809222002</v>
      </c>
      <c r="G54">
        <v>0.38162957797816799</v>
      </c>
      <c r="H54">
        <v>0.115759571497386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-0.55570981453928203</v>
      </c>
      <c r="D55">
        <v>0.41966005007227403</v>
      </c>
      <c r="E55">
        <v>0.18543981439478699</v>
      </c>
      <c r="F55">
        <v>-0.63965362233960199</v>
      </c>
      <c r="G55">
        <v>0.379191305528572</v>
      </c>
      <c r="H55">
        <v>9.1624707676613806E-2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70</v>
      </c>
      <c r="C56">
        <v>-0.658279169446784</v>
      </c>
      <c r="D56">
        <v>0.41509068590708498</v>
      </c>
      <c r="E56">
        <v>0.11276918319243</v>
      </c>
      <c r="F56">
        <v>-0.677974100798167</v>
      </c>
      <c r="G56">
        <v>0.373694657619214</v>
      </c>
      <c r="H56">
        <v>6.9639835133989594E-2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78</v>
      </c>
      <c r="C57">
        <v>-0.71405392989176697</v>
      </c>
      <c r="D57">
        <v>0.39167283094178901</v>
      </c>
      <c r="E57">
        <v>6.8290105580203694E-2</v>
      </c>
      <c r="F57">
        <v>-0.71017515676601095</v>
      </c>
      <c r="G57">
        <v>0.35179486448664199</v>
      </c>
      <c r="H57">
        <v>4.3516380915865703E-2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72</v>
      </c>
      <c r="C58">
        <v>-0.625968854611482</v>
      </c>
      <c r="D58">
        <v>0.40072223525598999</v>
      </c>
      <c r="E58">
        <v>0.118264050298469</v>
      </c>
      <c r="F58">
        <v>-0.65321485096354404</v>
      </c>
      <c r="G58">
        <v>0.36111081482774399</v>
      </c>
      <c r="H58">
        <v>7.04658958333087E-2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68</v>
      </c>
      <c r="C59">
        <v>-0.47549997249508702</v>
      </c>
      <c r="D59">
        <v>0.50320777918481496</v>
      </c>
      <c r="E59">
        <v>0.344690712458949</v>
      </c>
      <c r="F59">
        <v>-0.50987036133515895</v>
      </c>
      <c r="G59">
        <v>0.46134815359289599</v>
      </c>
      <c r="H59">
        <v>0.26908384653304401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-0.73877378750395495</v>
      </c>
      <c r="D60">
        <v>0.43248736678451899</v>
      </c>
      <c r="E60">
        <v>8.7599724222959002E-2</v>
      </c>
      <c r="F60">
        <v>-0.816130580956133</v>
      </c>
      <c r="G60">
        <v>0.39233122267842901</v>
      </c>
      <c r="H60">
        <v>3.7506451102581599E-2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79</v>
      </c>
      <c r="C61">
        <v>-0.77330731431822397</v>
      </c>
      <c r="D61">
        <v>0.39583967461747099</v>
      </c>
      <c r="E61">
        <v>5.0750057774873403E-2</v>
      </c>
      <c r="F61">
        <v>-0.83459881508213696</v>
      </c>
      <c r="G61">
        <v>0.35660999100796298</v>
      </c>
      <c r="H61">
        <v>1.9264717609934201E-2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74</v>
      </c>
      <c r="C62">
        <v>-0.65756918764176098</v>
      </c>
      <c r="D62">
        <v>0.40609239154872701</v>
      </c>
      <c r="E62">
        <v>0.105391321710601</v>
      </c>
      <c r="F62">
        <v>-0.69821364061445301</v>
      </c>
      <c r="G62">
        <v>0.36761259069188301</v>
      </c>
      <c r="H62">
        <v>5.7522523875760297E-2</v>
      </c>
      <c r="I62" t="s">
        <v>170</v>
      </c>
      <c r="J62" t="s">
        <v>170</v>
      </c>
      <c r="K62" t="s">
        <v>170</v>
      </c>
      <c r="L62" t="s">
        <v>170</v>
      </c>
      <c r="M62" t="s">
        <v>170</v>
      </c>
      <c r="N62" t="s">
        <v>170</v>
      </c>
      <c r="P62" t="str">
        <f t="shared" si="4"/>
        <v/>
      </c>
      <c r="Q62" t="str">
        <f t="shared" si="5"/>
        <v>^</v>
      </c>
      <c r="R62" t="str">
        <f t="shared" si="6"/>
        <v/>
      </c>
      <c r="S62" t="str">
        <f t="shared" si="7"/>
        <v/>
      </c>
    </row>
    <row r="63" spans="1:19" x14ac:dyDescent="0.25">
      <c r="A63">
        <v>62</v>
      </c>
      <c r="B63" t="s">
        <v>81</v>
      </c>
      <c r="C63">
        <v>-0.73378357609990996</v>
      </c>
      <c r="D63">
        <v>0.41010681531784499</v>
      </c>
      <c r="E63">
        <v>7.3574579478607099E-2</v>
      </c>
      <c r="F63">
        <v>-0.84109539936595601</v>
      </c>
      <c r="G63">
        <v>0.37136890806995898</v>
      </c>
      <c r="H63">
        <v>2.3521798673362501E-2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-0.77799193553942803</v>
      </c>
      <c r="D64">
        <v>0.401438333088243</v>
      </c>
      <c r="E64">
        <v>5.2621871352861803E-2</v>
      </c>
      <c r="F64">
        <v>-0.81153129570725602</v>
      </c>
      <c r="G64">
        <v>0.36120251788511598</v>
      </c>
      <c r="H64">
        <v>2.4656090511115201E-2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-0.74324438180424202</v>
      </c>
      <c r="D65">
        <v>0.41837572301165799</v>
      </c>
      <c r="E65">
        <v>7.5650577394365301E-2</v>
      </c>
      <c r="F65">
        <v>-0.82348709453978297</v>
      </c>
      <c r="G65">
        <v>0.37795732258658998</v>
      </c>
      <c r="H65">
        <v>2.9347771708049999E-2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-0.89646907486985905</v>
      </c>
      <c r="D66">
        <v>0.53006188728157599</v>
      </c>
      <c r="E66">
        <v>9.0788377936402306E-2</v>
      </c>
      <c r="F66">
        <v>-0.85735362161578099</v>
      </c>
      <c r="G66">
        <v>0.487961761019162</v>
      </c>
      <c r="H66">
        <v>7.8916129909396296E-2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-0.86342812705678196</v>
      </c>
      <c r="D67">
        <v>0.47718888591844899</v>
      </c>
      <c r="E67">
        <v>7.0388051348305294E-2</v>
      </c>
      <c r="F67">
        <v>-0.91576199256773905</v>
      </c>
      <c r="G67">
        <v>0.43436921539297901</v>
      </c>
      <c r="H67">
        <v>3.5008754556835699E-2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73</v>
      </c>
      <c r="C68">
        <v>-0.43789727435280801</v>
      </c>
      <c r="D68">
        <v>0.54035370425240103</v>
      </c>
      <c r="E68">
        <v>0.41771602516955503</v>
      </c>
      <c r="F68">
        <v>-0.40604427732992499</v>
      </c>
      <c r="G68">
        <v>0.49662215262672899</v>
      </c>
      <c r="H68">
        <v>0.41357872048428701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-0.17953209141580501</v>
      </c>
      <c r="D69">
        <v>0.87120716491137495</v>
      </c>
      <c r="E69">
        <v>0.83673405278611201</v>
      </c>
      <c r="F69">
        <v>-9.3820557461660403E-2</v>
      </c>
      <c r="G69">
        <v>0.80317508435096396</v>
      </c>
      <c r="H69">
        <v>0.90700896565067601</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-0.90435208469208705</v>
      </c>
      <c r="D70">
        <v>0.62237062467359305</v>
      </c>
      <c r="E70">
        <v>0.146202534766468</v>
      </c>
      <c r="F70">
        <v>-0.82737864241334302</v>
      </c>
      <c r="G70">
        <v>0.58521971082893898</v>
      </c>
      <c r="H70">
        <v>0.15742313523659099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-0.121999724322661</v>
      </c>
      <c r="D2">
        <v>0.15477607863923301</v>
      </c>
      <c r="E2">
        <v>0.43056000832924701</v>
      </c>
      <c r="F2">
        <v>-0.16369333690260501</v>
      </c>
      <c r="G2">
        <v>0.139729119409677</v>
      </c>
      <c r="H2">
        <v>0.24139592147813299</v>
      </c>
      <c r="I2">
        <v>-0.118669343852239</v>
      </c>
      <c r="J2">
        <v>0.15384014375836699</v>
      </c>
      <c r="K2">
        <v>0.44048121097604698</v>
      </c>
      <c r="L2">
        <v>-0.16289483037695399</v>
      </c>
      <c r="M2">
        <v>0.13846364981568399</v>
      </c>
      <c r="N2">
        <v>0.239417208459172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-5.7087156927491597E-3</v>
      </c>
      <c r="D3">
        <v>5.13070081800968E-2</v>
      </c>
      <c r="E3">
        <v>0.911405568713338</v>
      </c>
      <c r="F3">
        <v>-1.30295357911196E-2</v>
      </c>
      <c r="G3">
        <v>4.51229116514167E-2</v>
      </c>
      <c r="H3">
        <v>0.77276769291480896</v>
      </c>
      <c r="I3">
        <v>-7.8490344463182805E-3</v>
      </c>
      <c r="J3">
        <v>5.0840485923065198E-2</v>
      </c>
      <c r="K3">
        <v>0.87730577650304198</v>
      </c>
      <c r="L3">
        <v>-1.26090807572008E-2</v>
      </c>
      <c r="M3">
        <v>4.4621005679459903E-2</v>
      </c>
      <c r="N3">
        <v>0.77749749090630405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-0.17676600370760701</v>
      </c>
      <c r="D4">
        <v>5.7306548458415998E-2</v>
      </c>
      <c r="E4">
        <v>2.0384730957159198E-3</v>
      </c>
      <c r="F4">
        <v>-0.17330376676418299</v>
      </c>
      <c r="G4">
        <v>4.8145539598206902E-2</v>
      </c>
      <c r="H4">
        <v>3.18730412536744E-4</v>
      </c>
      <c r="I4">
        <v>-0.16482425186243899</v>
      </c>
      <c r="J4">
        <v>5.6717493549186697E-2</v>
      </c>
      <c r="K4">
        <v>3.6601512398888301E-3</v>
      </c>
      <c r="L4">
        <v>-0.163258291780742</v>
      </c>
      <c r="M4">
        <v>4.7479674112089497E-2</v>
      </c>
      <c r="N4">
        <v>5.8497236811285997E-4</v>
      </c>
      <c r="P4" t="str">
        <f t="shared" si="0"/>
        <v>**</v>
      </c>
      <c r="Q4" t="str">
        <f t="shared" si="1"/>
        <v>***</v>
      </c>
      <c r="R4" t="str">
        <f t="shared" si="2"/>
        <v>**</v>
      </c>
      <c r="S4" t="str">
        <f t="shared" si="3"/>
        <v>***</v>
      </c>
    </row>
    <row r="5" spans="1:19" x14ac:dyDescent="0.25">
      <c r="A5">
        <v>4</v>
      </c>
      <c r="B5" t="s">
        <v>124</v>
      </c>
      <c r="C5">
        <v>9.4343470983511604E-2</v>
      </c>
      <c r="D5">
        <v>4.9334982709679003E-2</v>
      </c>
      <c r="E5">
        <v>5.5837248914254498E-2</v>
      </c>
      <c r="F5">
        <v>8.5028986698356596E-2</v>
      </c>
      <c r="G5">
        <v>3.9901211898121798E-2</v>
      </c>
      <c r="H5">
        <v>3.3090165983254302E-2</v>
      </c>
      <c r="I5">
        <v>6.6632604032894699E-2</v>
      </c>
      <c r="J5">
        <v>4.7245988366267498E-2</v>
      </c>
      <c r="K5">
        <v>0.15844120681740001</v>
      </c>
      <c r="L5">
        <v>6.0435471005172901E-2</v>
      </c>
      <c r="M5">
        <v>3.7907225131846897E-2</v>
      </c>
      <c r="N5">
        <v>0.110868964134461</v>
      </c>
      <c r="P5" t="str">
        <f t="shared" si="0"/>
        <v>^</v>
      </c>
      <c r="Q5" t="str">
        <f t="shared" si="1"/>
        <v>*</v>
      </c>
      <c r="R5" t="str">
        <f t="shared" si="2"/>
        <v/>
      </c>
      <c r="S5" t="str">
        <f t="shared" si="3"/>
        <v/>
      </c>
    </row>
    <row r="6" spans="1:19" x14ac:dyDescent="0.25">
      <c r="A6">
        <v>5</v>
      </c>
      <c r="B6" t="s">
        <v>25</v>
      </c>
      <c r="C6">
        <v>3.4120168682163998E-2</v>
      </c>
      <c r="D6">
        <v>6.0609828516520498E-2</v>
      </c>
      <c r="E6">
        <v>0.57347044027308702</v>
      </c>
      <c r="F6">
        <v>3.4844322541619503E-2</v>
      </c>
      <c r="G6">
        <v>5.2075939774366801E-2</v>
      </c>
      <c r="H6">
        <v>0.50342787773940101</v>
      </c>
      <c r="I6">
        <v>3.7444356007163102E-2</v>
      </c>
      <c r="J6">
        <v>5.9821279194251502E-2</v>
      </c>
      <c r="K6">
        <v>0.53135622101467395</v>
      </c>
      <c r="L6">
        <v>4.0466027915956597E-2</v>
      </c>
      <c r="M6">
        <v>5.1325941437436802E-2</v>
      </c>
      <c r="N6">
        <v>0.43045530075967497</v>
      </c>
      <c r="P6" t="str">
        <f t="shared" si="0"/>
        <v/>
      </c>
      <c r="Q6" t="str">
        <f t="shared" si="1"/>
        <v/>
      </c>
      <c r="R6" t="str">
        <f t="shared" si="2"/>
        <v/>
      </c>
      <c r="S6" t="str">
        <f t="shared" si="3"/>
        <v/>
      </c>
    </row>
    <row r="7" spans="1:19" x14ac:dyDescent="0.25">
      <c r="A7">
        <v>6</v>
      </c>
      <c r="B7" t="s">
        <v>26</v>
      </c>
      <c r="C7">
        <v>0.10660323538276301</v>
      </c>
      <c r="D7">
        <v>0.10720262054730199</v>
      </c>
      <c r="E7">
        <v>0.32002385780966203</v>
      </c>
      <c r="F7">
        <v>0.13174172534992601</v>
      </c>
      <c r="G7">
        <v>9.4503742793881601E-2</v>
      </c>
      <c r="H7">
        <v>0.16330639587135401</v>
      </c>
      <c r="I7">
        <v>7.8622877674571795E-2</v>
      </c>
      <c r="J7">
        <v>0.105344769760176</v>
      </c>
      <c r="K7">
        <v>0.455462843953646</v>
      </c>
      <c r="L7">
        <v>0.10065278157052</v>
      </c>
      <c r="M7">
        <v>9.23442653747336E-2</v>
      </c>
      <c r="N7">
        <v>0.27572491562506501</v>
      </c>
      <c r="P7" t="str">
        <f t="shared" si="0"/>
        <v/>
      </c>
      <c r="Q7" t="str">
        <f t="shared" si="1"/>
        <v/>
      </c>
      <c r="R7" t="str">
        <f t="shared" si="2"/>
        <v/>
      </c>
      <c r="S7" t="str">
        <f t="shared" si="3"/>
        <v/>
      </c>
    </row>
    <row r="8" spans="1:19" x14ac:dyDescent="0.25">
      <c r="A8">
        <v>7</v>
      </c>
      <c r="B8" t="s">
        <v>30</v>
      </c>
      <c r="C8">
        <v>2.8943563502754701E-2</v>
      </c>
      <c r="D8">
        <v>6.4449912491388803E-2</v>
      </c>
      <c r="E8">
        <v>0.653369506260433</v>
      </c>
      <c r="F8">
        <v>3.3188057967317802E-2</v>
      </c>
      <c r="G8">
        <v>5.4517548450854103E-2</v>
      </c>
      <c r="H8">
        <v>0.54268407560012299</v>
      </c>
      <c r="I8">
        <v>1.28836223928303E-2</v>
      </c>
      <c r="J8">
        <v>6.3703287317785295E-2</v>
      </c>
      <c r="K8">
        <v>0.83972579571149297</v>
      </c>
      <c r="L8">
        <v>1.2196861109279301E-2</v>
      </c>
      <c r="M8">
        <v>5.37423811553241E-2</v>
      </c>
      <c r="N8">
        <v>0.82046222101102595</v>
      </c>
      <c r="P8" t="str">
        <f t="shared" si="0"/>
        <v/>
      </c>
      <c r="Q8" t="str">
        <f t="shared" si="1"/>
        <v/>
      </c>
      <c r="R8" t="str">
        <f t="shared" si="2"/>
        <v/>
      </c>
      <c r="S8" t="str">
        <f t="shared" si="3"/>
        <v/>
      </c>
    </row>
    <row r="9" spans="1:19" x14ac:dyDescent="0.25">
      <c r="A9">
        <v>8</v>
      </c>
      <c r="B9" t="s">
        <v>27</v>
      </c>
      <c r="C9">
        <v>-8.2978399475556505E-2</v>
      </c>
      <c r="D9">
        <v>0.110003952770668</v>
      </c>
      <c r="E9">
        <v>0.450655907115035</v>
      </c>
      <c r="F9">
        <v>-7.3968457944607199E-2</v>
      </c>
      <c r="G9">
        <v>9.5098960924171402E-2</v>
      </c>
      <c r="H9">
        <v>0.436683913873811</v>
      </c>
      <c r="I9">
        <v>-0.105940787143547</v>
      </c>
      <c r="J9">
        <v>0.106220277741379</v>
      </c>
      <c r="K9">
        <v>0.31858554718896498</v>
      </c>
      <c r="L9">
        <v>-0.109141679234147</v>
      </c>
      <c r="M9">
        <v>9.1307544520055794E-2</v>
      </c>
      <c r="N9">
        <v>0.231962263339833</v>
      </c>
      <c r="P9" t="str">
        <f t="shared" si="0"/>
        <v/>
      </c>
      <c r="Q9" t="str">
        <f t="shared" si="1"/>
        <v/>
      </c>
      <c r="R9" t="str">
        <f t="shared" si="2"/>
        <v/>
      </c>
      <c r="S9" t="str">
        <f t="shared" si="3"/>
        <v/>
      </c>
    </row>
    <row r="10" spans="1:19" x14ac:dyDescent="0.25">
      <c r="A10">
        <v>9</v>
      </c>
      <c r="B10" t="s">
        <v>29</v>
      </c>
      <c r="C10">
        <v>-7.0831998630742493E-2</v>
      </c>
      <c r="D10">
        <v>5.8951558346399903E-2</v>
      </c>
      <c r="E10">
        <v>0.22954611885270901</v>
      </c>
      <c r="F10">
        <v>-5.4405700139238601E-2</v>
      </c>
      <c r="G10">
        <v>4.96638591117523E-2</v>
      </c>
      <c r="H10">
        <v>0.27330696924423997</v>
      </c>
      <c r="I10">
        <v>-8.11992570367331E-2</v>
      </c>
      <c r="J10">
        <v>5.85368732668494E-2</v>
      </c>
      <c r="K10">
        <v>0.16539689649162501</v>
      </c>
      <c r="L10">
        <v>-6.6634277035700698E-2</v>
      </c>
      <c r="M10">
        <v>4.9273404354504398E-2</v>
      </c>
      <c r="N10">
        <v>0.17626734360311599</v>
      </c>
      <c r="P10" t="str">
        <f t="shared" si="0"/>
        <v/>
      </c>
      <c r="Q10" t="str">
        <f t="shared" si="1"/>
        <v/>
      </c>
      <c r="R10" t="str">
        <f t="shared" si="2"/>
        <v/>
      </c>
      <c r="S10" t="str">
        <f t="shared" si="3"/>
        <v/>
      </c>
    </row>
    <row r="11" spans="1:19" x14ac:dyDescent="0.25">
      <c r="A11">
        <v>10</v>
      </c>
      <c r="B11" t="s">
        <v>28</v>
      </c>
      <c r="C11">
        <v>3.4841717862223003E-2</v>
      </c>
      <c r="D11">
        <v>0.185876445561969</v>
      </c>
      <c r="E11">
        <v>0.85131128939509404</v>
      </c>
      <c r="F11">
        <v>5.26790138059108E-2</v>
      </c>
      <c r="G11">
        <v>0.16372756216892101</v>
      </c>
      <c r="H11">
        <v>0.74764361967926796</v>
      </c>
      <c r="I11">
        <v>6.1703710039294403E-2</v>
      </c>
      <c r="J11">
        <v>0.18079799763659801</v>
      </c>
      <c r="K11">
        <v>0.73288876669540803</v>
      </c>
      <c r="L11">
        <v>8.1364445383370801E-2</v>
      </c>
      <c r="M11">
        <v>0.15881414588239601</v>
      </c>
      <c r="N11">
        <v>0.60842362381125603</v>
      </c>
      <c r="P11" t="str">
        <f t="shared" si="0"/>
        <v/>
      </c>
      <c r="Q11" t="str">
        <f t="shared" si="1"/>
        <v/>
      </c>
      <c r="R11" t="str">
        <f t="shared" si="2"/>
        <v/>
      </c>
      <c r="S11" t="str">
        <f t="shared" si="3"/>
        <v/>
      </c>
    </row>
    <row r="12" spans="1:19" x14ac:dyDescent="0.25">
      <c r="A12">
        <v>11</v>
      </c>
      <c r="B12" t="s">
        <v>31</v>
      </c>
      <c r="C12">
        <v>-6.3579623892328796E-2</v>
      </c>
      <c r="D12">
        <v>1.144192578817E-2</v>
      </c>
      <c r="E12" s="1">
        <v>2.7488485709881201E-8</v>
      </c>
      <c r="F12">
        <v>-6.5716841396363704E-2</v>
      </c>
      <c r="G12">
        <v>1.02009804479785E-2</v>
      </c>
      <c r="H12" s="1">
        <v>1.1774748619338001E-10</v>
      </c>
      <c r="I12">
        <v>-5.9165041581593199E-2</v>
      </c>
      <c r="J12">
        <v>1.13038006827788E-2</v>
      </c>
      <c r="K12" s="1">
        <v>1.6580509831776201E-7</v>
      </c>
      <c r="L12">
        <v>-6.1005520770905299E-2</v>
      </c>
      <c r="M12">
        <v>1.00428873118304E-2</v>
      </c>
      <c r="N12" s="1">
        <v>1.2437449731857799E-9</v>
      </c>
      <c r="P12" t="str">
        <f t="shared" si="0"/>
        <v>***</v>
      </c>
      <c r="Q12" t="str">
        <f t="shared" si="1"/>
        <v>***</v>
      </c>
      <c r="R12" t="str">
        <f t="shared" si="2"/>
        <v>***</v>
      </c>
      <c r="S12" t="str">
        <f t="shared" si="3"/>
        <v>***</v>
      </c>
    </row>
    <row r="13" spans="1:19" x14ac:dyDescent="0.25">
      <c r="A13">
        <v>12</v>
      </c>
      <c r="B13" t="s">
        <v>173</v>
      </c>
      <c r="C13">
        <v>1.7647585458423602E-2</v>
      </c>
      <c r="D13">
        <v>6.5317395346905699E-2</v>
      </c>
      <c r="E13">
        <v>0.78702022866141397</v>
      </c>
      <c r="F13">
        <v>1.7797067020812001E-2</v>
      </c>
      <c r="G13">
        <v>6.0642583246442901E-2</v>
      </c>
      <c r="H13">
        <v>0.76915929603932598</v>
      </c>
      <c r="I13">
        <v>2.73042199935534E-2</v>
      </c>
      <c r="J13">
        <v>6.4567072532948994E-2</v>
      </c>
      <c r="K13">
        <v>0.67238172661806705</v>
      </c>
      <c r="L13">
        <v>2.50871496308268E-2</v>
      </c>
      <c r="M13">
        <v>5.9877219225782201E-2</v>
      </c>
      <c r="N13">
        <v>0.67523328391800996</v>
      </c>
      <c r="P13" t="str">
        <f t="shared" si="0"/>
        <v/>
      </c>
      <c r="Q13" t="str">
        <f t="shared" si="1"/>
        <v/>
      </c>
      <c r="R13" t="str">
        <f t="shared" si="2"/>
        <v/>
      </c>
      <c r="S13" t="str">
        <f t="shared" si="3"/>
        <v/>
      </c>
    </row>
    <row r="14" spans="1:19" x14ac:dyDescent="0.25">
      <c r="A14">
        <v>13</v>
      </c>
      <c r="B14" t="s">
        <v>32</v>
      </c>
      <c r="C14">
        <v>3.5188661054282699E-2</v>
      </c>
      <c r="D14">
        <v>2.9855037453954798E-2</v>
      </c>
      <c r="E14">
        <v>0.23853729073194299</v>
      </c>
      <c r="F14">
        <v>2.7349832255280999E-2</v>
      </c>
      <c r="G14">
        <v>2.6515912951084901E-2</v>
      </c>
      <c r="H14">
        <v>0.30232995279505298</v>
      </c>
      <c r="I14">
        <v>3.7763609457154498E-2</v>
      </c>
      <c r="J14">
        <v>2.94933132476103E-2</v>
      </c>
      <c r="K14">
        <v>0.20040007017887601</v>
      </c>
      <c r="L14">
        <v>2.9067800133923499E-2</v>
      </c>
      <c r="M14">
        <v>2.61513938353891E-2</v>
      </c>
      <c r="N14">
        <v>0.26634453915274198</v>
      </c>
      <c r="P14" t="str">
        <f t="shared" si="0"/>
        <v/>
      </c>
      <c r="Q14" t="str">
        <f t="shared" si="1"/>
        <v/>
      </c>
      <c r="R14" t="str">
        <f t="shared" si="2"/>
        <v/>
      </c>
      <c r="S14" t="str">
        <f t="shared" si="3"/>
        <v/>
      </c>
    </row>
    <row r="15" spans="1:19" x14ac:dyDescent="0.25">
      <c r="A15">
        <v>14</v>
      </c>
      <c r="B15" t="s">
        <v>33</v>
      </c>
      <c r="C15">
        <v>1.84153632892461E-2</v>
      </c>
      <c r="D15">
        <v>8.0601461361569492E-3</v>
      </c>
      <c r="E15">
        <v>2.2327895666279501E-2</v>
      </c>
      <c r="F15">
        <v>1.6056228492085201E-2</v>
      </c>
      <c r="G15">
        <v>7.2958793904839602E-3</v>
      </c>
      <c r="H15">
        <v>2.7755455924423401E-2</v>
      </c>
      <c r="I15">
        <v>1.7094256633559599E-2</v>
      </c>
      <c r="J15">
        <v>8.0176590412557296E-3</v>
      </c>
      <c r="K15">
        <v>3.3000617554440899E-2</v>
      </c>
      <c r="L15">
        <v>1.49371028656706E-2</v>
      </c>
      <c r="M15">
        <v>7.2680230903973998E-3</v>
      </c>
      <c r="N15">
        <v>3.9861526881339801E-2</v>
      </c>
      <c r="P15" t="str">
        <f t="shared" si="0"/>
        <v>*</v>
      </c>
      <c r="Q15" t="str">
        <f t="shared" si="1"/>
        <v>*</v>
      </c>
      <c r="R15" t="str">
        <f t="shared" si="2"/>
        <v>*</v>
      </c>
      <c r="S15" t="str">
        <f t="shared" si="3"/>
        <v>*</v>
      </c>
    </row>
    <row r="16" spans="1:19" x14ac:dyDescent="0.25">
      <c r="A16">
        <v>15</v>
      </c>
      <c r="B16" t="s">
        <v>118</v>
      </c>
      <c r="C16">
        <v>-1.1307605975529799E-2</v>
      </c>
      <c r="D16">
        <v>1.21754222111714E-2</v>
      </c>
      <c r="E16">
        <v>0.353032175472972</v>
      </c>
      <c r="F16">
        <v>-9.3909090993494395E-3</v>
      </c>
      <c r="G16">
        <v>1.06377193105128E-2</v>
      </c>
      <c r="H16">
        <v>0.37734787149280802</v>
      </c>
      <c r="I16">
        <v>-9.84160764180134E-3</v>
      </c>
      <c r="J16">
        <v>1.2092687929737901E-2</v>
      </c>
      <c r="K16">
        <v>0.41573213955121202</v>
      </c>
      <c r="L16">
        <v>-7.96849474428565E-3</v>
      </c>
      <c r="M16">
        <v>1.0539814590044E-2</v>
      </c>
      <c r="N16">
        <v>0.44962673123178998</v>
      </c>
      <c r="P16" t="str">
        <f t="shared" si="0"/>
        <v/>
      </c>
      <c r="Q16" t="str">
        <f t="shared" si="1"/>
        <v/>
      </c>
      <c r="R16" t="str">
        <f t="shared" si="2"/>
        <v/>
      </c>
      <c r="S16" t="str">
        <f t="shared" si="3"/>
        <v/>
      </c>
    </row>
    <row r="17" spans="1:19" x14ac:dyDescent="0.25">
      <c r="A17">
        <v>16</v>
      </c>
      <c r="B17" t="s">
        <v>34</v>
      </c>
      <c r="C17">
        <v>3.8962613879304601E-3</v>
      </c>
      <c r="D17">
        <v>1.03246634259449E-3</v>
      </c>
      <c r="E17">
        <v>1.6081720590621599E-4</v>
      </c>
      <c r="F17">
        <v>3.6984612895170398E-3</v>
      </c>
      <c r="G17">
        <v>8.3210745524990701E-4</v>
      </c>
      <c r="H17" s="1">
        <v>8.8017901766967194E-6</v>
      </c>
      <c r="I17">
        <v>3.9683307003525398E-3</v>
      </c>
      <c r="J17">
        <v>1.01801980092241E-3</v>
      </c>
      <c r="K17" s="1">
        <v>9.6955212738669694E-5</v>
      </c>
      <c r="L17">
        <v>3.7737823945288101E-3</v>
      </c>
      <c r="M17">
        <v>8.1601928387934198E-4</v>
      </c>
      <c r="N17" s="1">
        <v>3.75278462466304E-6</v>
      </c>
      <c r="P17" t="str">
        <f t="shared" si="0"/>
        <v>***</v>
      </c>
      <c r="Q17" t="str">
        <f t="shared" si="1"/>
        <v>***</v>
      </c>
      <c r="R17" t="str">
        <f t="shared" si="2"/>
        <v>***</v>
      </c>
      <c r="S17" t="str">
        <f t="shared" si="3"/>
        <v>***</v>
      </c>
    </row>
    <row r="18" spans="1:19" x14ac:dyDescent="0.25">
      <c r="A18">
        <v>17</v>
      </c>
      <c r="B18" t="s">
        <v>35</v>
      </c>
      <c r="C18">
        <v>-1.53674111151072E-3</v>
      </c>
      <c r="D18">
        <v>4.0911163466820398E-4</v>
      </c>
      <c r="E18">
        <v>1.7245224799600201E-4</v>
      </c>
      <c r="F18">
        <v>-1.3668501997768001E-3</v>
      </c>
      <c r="G18">
        <v>3.8311073681286098E-4</v>
      </c>
      <c r="H18">
        <v>3.6003516050756398E-4</v>
      </c>
      <c r="I18">
        <v>-1.3189452549691599E-3</v>
      </c>
      <c r="J18">
        <v>3.94157090274109E-4</v>
      </c>
      <c r="K18">
        <v>8.1914686672757099E-4</v>
      </c>
      <c r="L18">
        <v>-1.1179863052301099E-3</v>
      </c>
      <c r="M18">
        <v>3.6766231454570198E-4</v>
      </c>
      <c r="N18">
        <v>2.3595319088902901E-3</v>
      </c>
      <c r="P18" t="str">
        <f t="shared" si="0"/>
        <v>***</v>
      </c>
      <c r="Q18" t="str">
        <f t="shared" si="1"/>
        <v>***</v>
      </c>
      <c r="R18" t="str">
        <f t="shared" si="2"/>
        <v>***</v>
      </c>
      <c r="S18" t="str">
        <f t="shared" si="3"/>
        <v>**</v>
      </c>
    </row>
    <row r="19" spans="1:19" x14ac:dyDescent="0.25">
      <c r="A19">
        <v>18</v>
      </c>
      <c r="B19" t="s">
        <v>36</v>
      </c>
      <c r="C19">
        <v>8.01197045776908E-4</v>
      </c>
      <c r="D19">
        <v>2.4093649628005999E-4</v>
      </c>
      <c r="E19">
        <v>8.8309091447469302E-4</v>
      </c>
      <c r="F19">
        <v>9.2161624377337301E-4</v>
      </c>
      <c r="G19">
        <v>2.06061518166301E-4</v>
      </c>
      <c r="H19" s="1">
        <v>7.7299688530704605E-6</v>
      </c>
      <c r="I19">
        <v>7.5322702232264404E-4</v>
      </c>
      <c r="J19">
        <v>2.38133132829305E-4</v>
      </c>
      <c r="K19">
        <v>1.56125477346369E-3</v>
      </c>
      <c r="L19">
        <v>8.6825630528598505E-4</v>
      </c>
      <c r="M19">
        <v>2.03208484691101E-4</v>
      </c>
      <c r="N19" s="1">
        <v>1.9308860215896601E-5</v>
      </c>
      <c r="P19" t="str">
        <f t="shared" si="0"/>
        <v>***</v>
      </c>
      <c r="Q19" t="str">
        <f t="shared" si="1"/>
        <v>***</v>
      </c>
      <c r="R19" t="str">
        <f t="shared" si="2"/>
        <v>**</v>
      </c>
      <c r="S19" t="str">
        <f t="shared" si="3"/>
        <v>***</v>
      </c>
    </row>
    <row r="20" spans="1:19" x14ac:dyDescent="0.25">
      <c r="A20">
        <v>19</v>
      </c>
      <c r="B20" t="s">
        <v>37</v>
      </c>
      <c r="C20">
        <v>-1.6737777158141499E-2</v>
      </c>
      <c r="D20">
        <v>4.6198888216912197E-2</v>
      </c>
      <c r="E20">
        <v>0.71712915275151601</v>
      </c>
      <c r="F20">
        <v>-2.5211171482605599E-2</v>
      </c>
      <c r="G20">
        <v>4.0954721838942498E-2</v>
      </c>
      <c r="H20">
        <v>0.53816750204905195</v>
      </c>
      <c r="I20">
        <v>-2.3639857782653401E-2</v>
      </c>
      <c r="J20">
        <v>4.57611621196422E-2</v>
      </c>
      <c r="K20">
        <v>0.60544088667510598</v>
      </c>
      <c r="L20">
        <v>-3.1732848545024901E-2</v>
      </c>
      <c r="M20">
        <v>4.05145221114998E-2</v>
      </c>
      <c r="N20">
        <v>0.43348250525228399</v>
      </c>
      <c r="P20" t="str">
        <f t="shared" si="0"/>
        <v/>
      </c>
      <c r="Q20" t="str">
        <f t="shared" si="1"/>
        <v/>
      </c>
      <c r="R20" t="str">
        <f t="shared" si="2"/>
        <v/>
      </c>
      <c r="S20" t="str">
        <f t="shared" si="3"/>
        <v/>
      </c>
    </row>
    <row r="21" spans="1:19" x14ac:dyDescent="0.25">
      <c r="A21">
        <v>20</v>
      </c>
      <c r="B21" t="s">
        <v>38</v>
      </c>
      <c r="C21">
        <v>-7.0791448360197101E-2</v>
      </c>
      <c r="D21">
        <v>6.8284279642174095E-2</v>
      </c>
      <c r="E21">
        <v>0.29986793876956203</v>
      </c>
      <c r="F21">
        <v>-9.5914445226736894E-2</v>
      </c>
      <c r="G21">
        <v>5.9790082221954498E-2</v>
      </c>
      <c r="H21">
        <v>0.108672940366838</v>
      </c>
      <c r="I21">
        <v>-6.1954629482201699E-2</v>
      </c>
      <c r="J21">
        <v>6.7751293147338604E-2</v>
      </c>
      <c r="K21">
        <v>0.36048462975942203</v>
      </c>
      <c r="L21">
        <v>-8.6440508825487303E-2</v>
      </c>
      <c r="M21">
        <v>5.9380039995598502E-2</v>
      </c>
      <c r="N21">
        <v>0.14547098418256099</v>
      </c>
      <c r="P21" t="str">
        <f t="shared" si="0"/>
        <v/>
      </c>
      <c r="Q21" t="str">
        <f t="shared" si="1"/>
        <v/>
      </c>
      <c r="R21" t="str">
        <f t="shared" si="2"/>
        <v/>
      </c>
      <c r="S21" t="str">
        <f t="shared" si="3"/>
        <v/>
      </c>
    </row>
    <row r="22" spans="1:19" x14ac:dyDescent="0.25">
      <c r="A22">
        <v>21</v>
      </c>
      <c r="B22" t="s">
        <v>40</v>
      </c>
      <c r="C22">
        <v>-0.31118624456175398</v>
      </c>
      <c r="D22">
        <v>7.0544243462539596E-2</v>
      </c>
      <c r="E22" s="1">
        <v>1.02789363234379E-5</v>
      </c>
      <c r="F22">
        <v>-0.27964290900488697</v>
      </c>
      <c r="G22">
        <v>5.76001072223149E-2</v>
      </c>
      <c r="H22" s="1">
        <v>1.2044594326793999E-6</v>
      </c>
      <c r="I22">
        <v>-0.32779722694714802</v>
      </c>
      <c r="J22">
        <v>6.9925590622889805E-2</v>
      </c>
      <c r="K22" s="1">
        <v>2.7615686802873202E-6</v>
      </c>
      <c r="L22">
        <v>-0.296890880302425</v>
      </c>
      <c r="M22">
        <v>5.6829078571752401E-2</v>
      </c>
      <c r="N22" s="1">
        <v>1.7483635326888701E-7</v>
      </c>
      <c r="P22" t="str">
        <f t="shared" si="0"/>
        <v>***</v>
      </c>
      <c r="Q22" t="str">
        <f t="shared" si="1"/>
        <v>***</v>
      </c>
      <c r="R22" t="str">
        <f t="shared" si="2"/>
        <v>***</v>
      </c>
      <c r="S22" t="str">
        <f t="shared" si="3"/>
        <v>***</v>
      </c>
    </row>
    <row r="23" spans="1:19" x14ac:dyDescent="0.25">
      <c r="A23">
        <v>22</v>
      </c>
      <c r="B23" t="s">
        <v>41</v>
      </c>
      <c r="C23">
        <v>2.8834198299798199E-2</v>
      </c>
      <c r="D23">
        <v>5.3402049512444101E-2</v>
      </c>
      <c r="E23">
        <v>0.58923459264351596</v>
      </c>
      <c r="F23">
        <v>3.0211864532766301E-2</v>
      </c>
      <c r="G23">
        <v>4.35112187398565E-2</v>
      </c>
      <c r="H23">
        <v>0.487464906111788</v>
      </c>
      <c r="I23">
        <v>1.8852079108023501E-2</v>
      </c>
      <c r="J23">
        <v>5.3034005197603401E-2</v>
      </c>
      <c r="K23">
        <v>0.72223636784753298</v>
      </c>
      <c r="L23">
        <v>1.8346219441695601E-2</v>
      </c>
      <c r="M23">
        <v>4.3034714516236902E-2</v>
      </c>
      <c r="N23">
        <v>0.66988044339032304</v>
      </c>
      <c r="P23" t="str">
        <f t="shared" si="0"/>
        <v/>
      </c>
      <c r="Q23" t="str">
        <f t="shared" si="1"/>
        <v/>
      </c>
      <c r="R23" t="str">
        <f t="shared" si="2"/>
        <v/>
      </c>
      <c r="S23" t="str">
        <f t="shared" si="3"/>
        <v/>
      </c>
    </row>
    <row r="24" spans="1:19" x14ac:dyDescent="0.25">
      <c r="A24">
        <v>23</v>
      </c>
      <c r="B24" t="s">
        <v>39</v>
      </c>
      <c r="C24">
        <v>-2.0781469424911901E-2</v>
      </c>
      <c r="D24">
        <v>8.3650624587117597E-2</v>
      </c>
      <c r="E24">
        <v>0.80380038553364597</v>
      </c>
      <c r="F24">
        <v>-7.5585730479502303E-2</v>
      </c>
      <c r="G24">
        <v>6.6181207200081804E-2</v>
      </c>
      <c r="H24">
        <v>0.25341136439710599</v>
      </c>
      <c r="I24">
        <v>-9.6222556141182507E-3</v>
      </c>
      <c r="J24">
        <v>8.2807752672758903E-2</v>
      </c>
      <c r="K24">
        <v>0.90749408696504497</v>
      </c>
      <c r="L24">
        <v>-5.6189550074639598E-2</v>
      </c>
      <c r="M24">
        <v>6.5252575810544194E-2</v>
      </c>
      <c r="N24">
        <v>0.38917826790783799</v>
      </c>
      <c r="P24" t="str">
        <f t="shared" si="0"/>
        <v/>
      </c>
      <c r="Q24" t="str">
        <f t="shared" si="1"/>
        <v/>
      </c>
      <c r="R24" t="str">
        <f t="shared" si="2"/>
        <v/>
      </c>
      <c r="S24" t="str">
        <f t="shared" si="3"/>
        <v/>
      </c>
    </row>
    <row r="25" spans="1:19" x14ac:dyDescent="0.25">
      <c r="A25">
        <v>24</v>
      </c>
      <c r="B25" t="s">
        <v>43</v>
      </c>
      <c r="C25">
        <v>-5.2196009054110697E-2</v>
      </c>
      <c r="D25">
        <v>1.2260346514331499E-2</v>
      </c>
      <c r="E25" s="1">
        <v>2.06907915878407E-5</v>
      </c>
      <c r="F25">
        <v>-4.7608194415122401E-2</v>
      </c>
      <c r="G25">
        <v>1.1253773914003401E-2</v>
      </c>
      <c r="H25" s="1">
        <v>2.3325500433050401E-5</v>
      </c>
      <c r="I25">
        <v>-5.6331778011777398E-2</v>
      </c>
      <c r="J25">
        <v>1.2122440058864601E-2</v>
      </c>
      <c r="K25" s="1">
        <v>3.3695888504992102E-6</v>
      </c>
      <c r="L25">
        <v>-5.1371360715243203E-2</v>
      </c>
      <c r="M25">
        <v>1.11252338709568E-2</v>
      </c>
      <c r="N25" s="1">
        <v>3.8829091155317002E-6</v>
      </c>
      <c r="P25" t="str">
        <f t="shared" si="0"/>
        <v>***</v>
      </c>
      <c r="Q25" t="str">
        <f t="shared" si="1"/>
        <v>***</v>
      </c>
      <c r="R25" t="str">
        <f t="shared" si="2"/>
        <v>***</v>
      </c>
      <c r="S25" t="str">
        <f t="shared" si="3"/>
        <v>***</v>
      </c>
    </row>
    <row r="26" spans="1:19" x14ac:dyDescent="0.25">
      <c r="A26">
        <v>25</v>
      </c>
      <c r="B26" t="s">
        <v>44</v>
      </c>
      <c r="C26">
        <v>6.3912931393263595E-2</v>
      </c>
      <c r="D26">
        <v>4.8302617010965901E-2</v>
      </c>
      <c r="E26">
        <v>0.185776388440546</v>
      </c>
      <c r="F26">
        <v>5.7727114435147102E-2</v>
      </c>
      <c r="G26">
        <v>4.5235675293530599E-2</v>
      </c>
      <c r="H26">
        <v>0.20190556692718201</v>
      </c>
      <c r="I26">
        <v>8.0063761351567994E-2</v>
      </c>
      <c r="J26">
        <v>4.7605848097256799E-2</v>
      </c>
      <c r="K26">
        <v>9.2606626294626904E-2</v>
      </c>
      <c r="L26">
        <v>6.6717220205457797E-2</v>
      </c>
      <c r="M26">
        <v>4.4512560341504803E-2</v>
      </c>
      <c r="N26">
        <v>0.13391506171485201</v>
      </c>
      <c r="P26" t="str">
        <f t="shared" si="0"/>
        <v/>
      </c>
      <c r="Q26" t="str">
        <f t="shared" si="1"/>
        <v/>
      </c>
      <c r="R26" t="str">
        <f t="shared" si="2"/>
        <v>^</v>
      </c>
      <c r="S26" t="str">
        <f t="shared" si="3"/>
        <v/>
      </c>
    </row>
    <row r="27" spans="1:19" x14ac:dyDescent="0.25">
      <c r="A27">
        <v>26</v>
      </c>
      <c r="B27" t="s">
        <v>131</v>
      </c>
      <c r="C27">
        <v>0.78354582674195605</v>
      </c>
      <c r="D27">
        <v>0.38431192729364499</v>
      </c>
      <c r="E27">
        <v>4.1467220501221203E-2</v>
      </c>
      <c r="F27">
        <v>0.71893881705625196</v>
      </c>
      <c r="G27">
        <v>0.36044866684350502</v>
      </c>
      <c r="H27">
        <v>4.60901860336628E-2</v>
      </c>
      <c r="I27">
        <v>-7.3984825430891604E-2</v>
      </c>
      <c r="J27">
        <v>5.2181123397838598E-2</v>
      </c>
      <c r="K27">
        <v>0.156235572221705</v>
      </c>
      <c r="L27">
        <v>-8.56308748481657E-2</v>
      </c>
      <c r="M27">
        <v>4.8107791565506798E-2</v>
      </c>
      <c r="N27">
        <v>7.5079342670339097E-2</v>
      </c>
      <c r="P27" t="str">
        <f t="shared" si="0"/>
        <v>*</v>
      </c>
      <c r="Q27" t="str">
        <f t="shared" si="1"/>
        <v>*</v>
      </c>
      <c r="R27" t="str">
        <f t="shared" si="2"/>
        <v/>
      </c>
      <c r="S27" t="str">
        <f t="shared" si="3"/>
        <v>^</v>
      </c>
    </row>
    <row r="28" spans="1:19" x14ac:dyDescent="0.25">
      <c r="A28">
        <v>27</v>
      </c>
      <c r="B28" t="s">
        <v>145</v>
      </c>
      <c r="C28">
        <v>0.40159287817533501</v>
      </c>
      <c r="D28">
        <v>0.44622371182645199</v>
      </c>
      <c r="E28">
        <v>0.36813034319732302</v>
      </c>
      <c r="F28">
        <v>0.30671338625058597</v>
      </c>
      <c r="G28">
        <v>0.41838645525476198</v>
      </c>
      <c r="H28">
        <v>0.46350578403777398</v>
      </c>
      <c r="I28">
        <v>-0.45686917338635602</v>
      </c>
      <c r="J28">
        <v>0.25216783041759699</v>
      </c>
      <c r="K28">
        <v>7.0022316606057802E-2</v>
      </c>
      <c r="L28">
        <v>-0.470653018588227</v>
      </c>
      <c r="M28">
        <v>0.238285889660936</v>
      </c>
      <c r="N28">
        <v>4.8249869478184597E-2</v>
      </c>
      <c r="P28" t="str">
        <f t="shared" si="0"/>
        <v/>
      </c>
      <c r="Q28" t="str">
        <f t="shared" si="1"/>
        <v/>
      </c>
      <c r="R28" t="str">
        <f t="shared" si="2"/>
        <v>^</v>
      </c>
      <c r="S28" t="str">
        <f t="shared" si="3"/>
        <v>*</v>
      </c>
    </row>
    <row r="29" spans="1:19" x14ac:dyDescent="0.25">
      <c r="A29">
        <v>28</v>
      </c>
      <c r="B29" t="s">
        <v>46</v>
      </c>
      <c r="C29">
        <v>0.70429954679156603</v>
      </c>
      <c r="D29">
        <v>0.41247822677859303</v>
      </c>
      <c r="E29">
        <v>8.7732320902343397E-2</v>
      </c>
      <c r="F29">
        <v>0.66020267837284896</v>
      </c>
      <c r="G29">
        <v>0.38699213942031002</v>
      </c>
      <c r="H29">
        <v>8.8010923702940197E-2</v>
      </c>
      <c r="I29">
        <v>-0.22022264183752999</v>
      </c>
      <c r="J29">
        <v>0.150396621495234</v>
      </c>
      <c r="K29">
        <v>0.14311768299546301</v>
      </c>
      <c r="L29">
        <v>-0.209605030730112</v>
      </c>
      <c r="M29">
        <v>0.14080882910895801</v>
      </c>
      <c r="N29">
        <v>0.13659833095865201</v>
      </c>
      <c r="P29" t="str">
        <f t="shared" si="0"/>
        <v>^</v>
      </c>
      <c r="Q29" t="str">
        <f t="shared" si="1"/>
        <v>^</v>
      </c>
      <c r="R29" t="str">
        <f t="shared" si="2"/>
        <v/>
      </c>
      <c r="S29" t="str">
        <f t="shared" si="3"/>
        <v/>
      </c>
    </row>
    <row r="30" spans="1:19" x14ac:dyDescent="0.25">
      <c r="A30">
        <v>29</v>
      </c>
      <c r="B30" t="s">
        <v>129</v>
      </c>
      <c r="C30">
        <v>0.305580021797764</v>
      </c>
      <c r="D30">
        <v>0.43310509080591097</v>
      </c>
      <c r="E30">
        <v>0.48046411362887897</v>
      </c>
      <c r="F30">
        <v>0.32250985274131799</v>
      </c>
      <c r="G30">
        <v>0.40643752004842598</v>
      </c>
      <c r="H30">
        <v>0.42748416116629601</v>
      </c>
      <c r="I30">
        <v>-0.51732656644388098</v>
      </c>
      <c r="J30">
        <v>0.19329841551520199</v>
      </c>
      <c r="K30">
        <v>7.4437661875796897E-3</v>
      </c>
      <c r="L30">
        <v>-0.45459853231585801</v>
      </c>
      <c r="M30">
        <v>0.182554607869754</v>
      </c>
      <c r="N30">
        <v>1.27669166747302E-2</v>
      </c>
      <c r="P30" t="str">
        <f t="shared" si="0"/>
        <v/>
      </c>
      <c r="Q30" t="str">
        <f t="shared" si="1"/>
        <v/>
      </c>
      <c r="R30" t="str">
        <f t="shared" si="2"/>
        <v>**</v>
      </c>
      <c r="S30" t="str">
        <f t="shared" si="3"/>
        <v>*</v>
      </c>
    </row>
    <row r="31" spans="1:19" x14ac:dyDescent="0.25">
      <c r="A31">
        <v>30</v>
      </c>
      <c r="B31" t="s">
        <v>130</v>
      </c>
      <c r="C31">
        <v>0.231183927985538</v>
      </c>
      <c r="D31">
        <v>0.43824225688173601</v>
      </c>
      <c r="E31">
        <v>0.59782877283031599</v>
      </c>
      <c r="F31">
        <v>0.21949325678262099</v>
      </c>
      <c r="G31">
        <v>0.41164437419316102</v>
      </c>
      <c r="H31">
        <v>0.59388761462666595</v>
      </c>
      <c r="I31">
        <v>-0.52931597642047601</v>
      </c>
      <c r="J31">
        <v>0.19599778777152099</v>
      </c>
      <c r="K31">
        <v>6.9209907231060396E-3</v>
      </c>
      <c r="L31">
        <v>-0.46039117721947398</v>
      </c>
      <c r="M31">
        <v>0.18336010148080101</v>
      </c>
      <c r="N31">
        <v>1.20438133607049E-2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1.16574727922708</v>
      </c>
      <c r="D32">
        <v>0.55577327094908502</v>
      </c>
      <c r="E32">
        <v>3.5947293685999401E-2</v>
      </c>
      <c r="F32">
        <v>1.0953118095065999</v>
      </c>
      <c r="G32">
        <v>0.52967082066321802</v>
      </c>
      <c r="H32">
        <v>3.8648447355040097E-2</v>
      </c>
      <c r="I32">
        <v>0.38046394094771002</v>
      </c>
      <c r="J32">
        <v>0.39596725428743201</v>
      </c>
      <c r="K32">
        <v>0.33662911217389802</v>
      </c>
      <c r="L32">
        <v>0.36440418638660499</v>
      </c>
      <c r="M32">
        <v>0.381014511476301</v>
      </c>
      <c r="N32">
        <v>0.33886765623686999</v>
      </c>
      <c r="P32" t="str">
        <f t="shared" si="4"/>
        <v>*</v>
      </c>
      <c r="Q32" t="str">
        <f t="shared" si="5"/>
        <v>*</v>
      </c>
      <c r="R32" t="str">
        <f t="shared" si="6"/>
        <v/>
      </c>
      <c r="S32" t="str">
        <f t="shared" si="7"/>
        <v/>
      </c>
    </row>
    <row r="33" spans="1:19" x14ac:dyDescent="0.25">
      <c r="A33">
        <v>32</v>
      </c>
      <c r="B33" t="s">
        <v>106</v>
      </c>
      <c r="C33">
        <v>0.14705951849157101</v>
      </c>
      <c r="D33">
        <v>0.14421712875352999</v>
      </c>
      <c r="E33">
        <v>0.30786644482766901</v>
      </c>
      <c r="F33">
        <v>0.155242155083401</v>
      </c>
      <c r="G33">
        <v>0.13514382568012301</v>
      </c>
      <c r="H33">
        <v>0.25067225081869299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-0.515397954398083</v>
      </c>
      <c r="D34">
        <v>0.44882191178008501</v>
      </c>
      <c r="E34">
        <v>0.25083025492579197</v>
      </c>
      <c r="F34">
        <v>-0.45247363948964198</v>
      </c>
      <c r="G34">
        <v>0.41844988841222303</v>
      </c>
      <c r="H34">
        <v>0.27955967565263001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-0.15813349648191499</v>
      </c>
      <c r="D35">
        <v>0.38403668430978899</v>
      </c>
      <c r="E35">
        <v>0.68051047256189701</v>
      </c>
      <c r="F35">
        <v>-0.11550384832175099</v>
      </c>
      <c r="G35">
        <v>0.35685585851767698</v>
      </c>
      <c r="H35">
        <v>0.74618722247614699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-0.29474715397860801</v>
      </c>
      <c r="D36">
        <v>0.38683888671484101</v>
      </c>
      <c r="E36">
        <v>0.44609715340219802</v>
      </c>
      <c r="F36">
        <v>-0.21456357516997601</v>
      </c>
      <c r="G36">
        <v>0.35979088523392599</v>
      </c>
      <c r="H36">
        <v>0.55093720133419199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-0.38238483170109799</v>
      </c>
      <c r="D37">
        <v>0.37524549588371298</v>
      </c>
      <c r="E37">
        <v>0.308190730771701</v>
      </c>
      <c r="F37">
        <v>-0.32214417009298102</v>
      </c>
      <c r="G37">
        <v>0.34815712209624</v>
      </c>
      <c r="H37">
        <v>0.35481826562084501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0.15894427087010601</v>
      </c>
      <c r="D38">
        <v>0.39760435057385002</v>
      </c>
      <c r="E38">
        <v>0.68933708227967505</v>
      </c>
      <c r="F38">
        <v>0.15165224058431301</v>
      </c>
      <c r="G38">
        <v>0.36956143203888703</v>
      </c>
      <c r="H38">
        <v>0.68154384641426102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-0.13344281800843</v>
      </c>
      <c r="D39">
        <v>0.42605997727618</v>
      </c>
      <c r="E39">
        <v>0.75412723290626804</v>
      </c>
      <c r="F39">
        <v>-0.107157925407462</v>
      </c>
      <c r="G39">
        <v>0.39453975485030102</v>
      </c>
      <c r="H39">
        <v>0.78592779072101304</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-6.3044276745891206E-2</v>
      </c>
      <c r="D40">
        <v>0.41682529679875302</v>
      </c>
      <c r="E40">
        <v>0.87977954932749602</v>
      </c>
      <c r="F40">
        <v>-1.0534579820073899E-3</v>
      </c>
      <c r="G40">
        <v>0.38410076922548703</v>
      </c>
      <c r="H40">
        <v>0.99781167632854795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-0.148251922673384</v>
      </c>
      <c r="D41">
        <v>0.40589772863833801</v>
      </c>
      <c r="E41">
        <v>0.71492888532243504</v>
      </c>
      <c r="F41">
        <v>-8.6923639834540101E-2</v>
      </c>
      <c r="G41">
        <v>0.37632727433222302</v>
      </c>
      <c r="H41">
        <v>0.81733123554796905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48</v>
      </c>
      <c r="C42">
        <v>-0.35219054804891198</v>
      </c>
      <c r="D42">
        <v>0.45252538789937202</v>
      </c>
      <c r="E42">
        <v>0.43640514974926198</v>
      </c>
      <c r="F42">
        <v>-0.341772216408193</v>
      </c>
      <c r="G42">
        <v>0.420264025971118</v>
      </c>
      <c r="H42">
        <v>0.41608497114131598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56</v>
      </c>
      <c r="C43">
        <v>-0.41752862023493398</v>
      </c>
      <c r="D43">
        <v>0.43854869107057398</v>
      </c>
      <c r="E43">
        <v>0.34106198201280002</v>
      </c>
      <c r="F43">
        <v>-0.40133096390040501</v>
      </c>
      <c r="G43">
        <v>0.40664004504781398</v>
      </c>
      <c r="H43">
        <v>0.32367007876691301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-0.14504885266833001</v>
      </c>
      <c r="D44">
        <v>0.40364879531436598</v>
      </c>
      <c r="E44">
        <v>0.71933761399207796</v>
      </c>
      <c r="F44">
        <v>-8.0730881799706403E-2</v>
      </c>
      <c r="G44">
        <v>0.374422226599749</v>
      </c>
      <c r="H44">
        <v>0.82928820934520897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60</v>
      </c>
      <c r="C45">
        <v>-0.17131023838954501</v>
      </c>
      <c r="D45">
        <v>0.40586509304745899</v>
      </c>
      <c r="E45">
        <v>0.67296177021811798</v>
      </c>
      <c r="F45">
        <v>-0.109579070138504</v>
      </c>
      <c r="G45">
        <v>0.37572977023566301</v>
      </c>
      <c r="H45">
        <v>0.77055936521066404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-0.39738412250107202</v>
      </c>
      <c r="D46">
        <v>0.46967897701526701</v>
      </c>
      <c r="E46">
        <v>0.39751033370365801</v>
      </c>
      <c r="F46">
        <v>-0.42269986328409298</v>
      </c>
      <c r="G46">
        <v>0.43173345134227398</v>
      </c>
      <c r="H46">
        <v>0.32754242603266698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54</v>
      </c>
      <c r="C47">
        <v>-4.1553829773820598E-2</v>
      </c>
      <c r="D47">
        <v>0.446173493521072</v>
      </c>
      <c r="E47">
        <v>0.92579727119038102</v>
      </c>
      <c r="F47">
        <v>6.4948834301846101E-2</v>
      </c>
      <c r="G47">
        <v>0.412166722987093</v>
      </c>
      <c r="H47">
        <v>0.87478852511236205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-7.5673324275494003E-2</v>
      </c>
      <c r="D48">
        <v>0.45853345473385398</v>
      </c>
      <c r="E48">
        <v>0.86891771158283304</v>
      </c>
      <c r="F48">
        <v>-6.8216569504563895E-2</v>
      </c>
      <c r="G48">
        <v>0.42735603178885001</v>
      </c>
      <c r="H48">
        <v>0.87317673701661203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51</v>
      </c>
      <c r="C49">
        <v>1.1993673498265001</v>
      </c>
      <c r="D49">
        <v>1.1036252632076999</v>
      </c>
      <c r="E49">
        <v>0.27714627083941801</v>
      </c>
      <c r="F49">
        <v>1.1238479562935699</v>
      </c>
      <c r="G49">
        <v>1.0680407206654501</v>
      </c>
      <c r="H49">
        <v>0.29268395971127498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-0.42248075640515798</v>
      </c>
      <c r="D50">
        <v>0.50586211316158902</v>
      </c>
      <c r="E50">
        <v>0.403622114759423</v>
      </c>
      <c r="F50">
        <v>-0.32046958117945401</v>
      </c>
      <c r="G50">
        <v>0.47140896358050799</v>
      </c>
      <c r="H50">
        <v>0.49662335856586098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-0.59109986593622599</v>
      </c>
      <c r="D51">
        <v>0.56388454993834802</v>
      </c>
      <c r="E51">
        <v>0.29451699748926602</v>
      </c>
      <c r="F51">
        <v>-0.485750795134548</v>
      </c>
      <c r="G51">
        <v>0.518665101235531</v>
      </c>
      <c r="H51">
        <v>0.34899504795912101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-1.37691208486178</v>
      </c>
      <c r="D52">
        <v>0.84002283875013295</v>
      </c>
      <c r="E52">
        <v>0.101184837643437</v>
      </c>
      <c r="F52">
        <v>-1.1235237213232201</v>
      </c>
      <c r="G52">
        <v>0.79585110032960904</v>
      </c>
      <c r="H52">
        <v>0.15803064327410499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0.23610079761929301</v>
      </c>
      <c r="D53">
        <v>0.65411044698708498</v>
      </c>
      <c r="E53">
        <v>0.71813724581988003</v>
      </c>
      <c r="F53">
        <v>0.13543874504459899</v>
      </c>
      <c r="G53">
        <v>0.61642150793652595</v>
      </c>
      <c r="H53">
        <v>0.82609098213438104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49</v>
      </c>
      <c r="C54">
        <v>-9.4216649597458901E-2</v>
      </c>
      <c r="D54">
        <v>0.87369828971800301</v>
      </c>
      <c r="E54">
        <v>0.91412531263992902</v>
      </c>
      <c r="F54">
        <v>4.6366534178005701E-2</v>
      </c>
      <c r="G54">
        <v>0.81722050981198002</v>
      </c>
      <c r="H54">
        <v>0.95475480295150505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-0.57624216930535999</v>
      </c>
      <c r="D55">
        <v>0.45833254058610201</v>
      </c>
      <c r="E55">
        <v>0.20866029350336701</v>
      </c>
      <c r="F55">
        <v>-0.56216937098045805</v>
      </c>
      <c r="G55">
        <v>0.432170036770126</v>
      </c>
      <c r="H55">
        <v>0.19332487235622201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-0.63327642139388796</v>
      </c>
      <c r="D56">
        <v>0.40891417735456598</v>
      </c>
      <c r="E56">
        <v>0.121459126770338</v>
      </c>
      <c r="F56">
        <v>-0.63200922868135201</v>
      </c>
      <c r="G56">
        <v>0.385560824643077</v>
      </c>
      <c r="H56">
        <v>0.10117273435125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-0.80102506945417995</v>
      </c>
      <c r="D57">
        <v>0.39783836068988698</v>
      </c>
      <c r="E57">
        <v>4.4067991091287298E-2</v>
      </c>
      <c r="F57">
        <v>-0.79150284348887001</v>
      </c>
      <c r="G57">
        <v>0.37628807153971899</v>
      </c>
      <c r="H57">
        <v>3.5426521406391902E-2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-0.45146210290660599</v>
      </c>
      <c r="D58">
        <v>0.44401751076548401</v>
      </c>
      <c r="E58">
        <v>0.30926455152793803</v>
      </c>
      <c r="F58">
        <v>-0.521679771878373</v>
      </c>
      <c r="G58">
        <v>0.418545436531162</v>
      </c>
      <c r="H58">
        <v>0.21261342586432699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-0.86405873167793801</v>
      </c>
      <c r="D59">
        <v>0.40454914135915598</v>
      </c>
      <c r="E59">
        <v>3.2691148755029001E-2</v>
      </c>
      <c r="F59">
        <v>-0.84222818987806303</v>
      </c>
      <c r="G59">
        <v>0.38264429068617201</v>
      </c>
      <c r="H59">
        <v>2.7730824339195801E-2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-0.56277782512402297</v>
      </c>
      <c r="D60">
        <v>0.39477282785521001</v>
      </c>
      <c r="E60">
        <v>0.153991385302717</v>
      </c>
      <c r="F60">
        <v>-0.56291504760237798</v>
      </c>
      <c r="G60">
        <v>0.373138679234299</v>
      </c>
      <c r="H60">
        <v>0.131402380009635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-0.37035805803942101</v>
      </c>
      <c r="D61">
        <v>0.45101720656149102</v>
      </c>
      <c r="E61">
        <v>0.41155416668654998</v>
      </c>
      <c r="F61">
        <v>-0.43457648992153097</v>
      </c>
      <c r="G61">
        <v>0.42571161223892701</v>
      </c>
      <c r="H61">
        <v>0.30733798838561099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-0.450997119387399</v>
      </c>
      <c r="D62">
        <v>0.42343581374936601</v>
      </c>
      <c r="E62">
        <v>0.286835344611585</v>
      </c>
      <c r="F62">
        <v>-0.43059353217650098</v>
      </c>
      <c r="G62">
        <v>0.39616012528793398</v>
      </c>
      <c r="H62">
        <v>0.27707309395965102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-0.66859168838813898</v>
      </c>
      <c r="D63">
        <v>0.42030740660296401</v>
      </c>
      <c r="E63">
        <v>0.11167244821172</v>
      </c>
      <c r="F63">
        <v>-0.61959445910322397</v>
      </c>
      <c r="G63">
        <v>0.39629811457860198</v>
      </c>
      <c r="H63">
        <v>0.117945499336975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-0.50566999895364395</v>
      </c>
      <c r="D64">
        <v>0.437730144184865</v>
      </c>
      <c r="E64">
        <v>0.24800466596899601</v>
      </c>
      <c r="F64">
        <v>-0.55981850969963798</v>
      </c>
      <c r="G64">
        <v>0.413425174557362</v>
      </c>
      <c r="H64">
        <v>0.17570487679699801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-0.51804316059515298</v>
      </c>
      <c r="D65">
        <v>0.40992501533048198</v>
      </c>
      <c r="E65">
        <v>0.20631940257372999</v>
      </c>
      <c r="F65">
        <v>-0.567174506875747</v>
      </c>
      <c r="G65">
        <v>0.38750243090277497</v>
      </c>
      <c r="H65">
        <v>0.14328496593253701</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-0.55474350512024395</v>
      </c>
      <c r="D66">
        <v>0.43934288091677698</v>
      </c>
      <c r="E66">
        <v>0.20670908478136901</v>
      </c>
      <c r="F66">
        <v>-0.46687186283681598</v>
      </c>
      <c r="G66">
        <v>0.41481336016852</v>
      </c>
      <c r="H66">
        <v>0.26037780329066001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-0.73758936889122695</v>
      </c>
      <c r="D67">
        <v>0.424136186918254</v>
      </c>
      <c r="E67">
        <v>8.2027903749800998E-2</v>
      </c>
      <c r="F67">
        <v>-0.72066165625575296</v>
      </c>
      <c r="G67">
        <v>0.39985986522768502</v>
      </c>
      <c r="H67">
        <v>7.1500491142295203E-2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-0.28870053481783903</v>
      </c>
      <c r="D68">
        <v>0.49645156006291902</v>
      </c>
      <c r="E68">
        <v>0.56088458218644999</v>
      </c>
      <c r="F68">
        <v>-0.21986190642648001</v>
      </c>
      <c r="G68">
        <v>0.46791775280750098</v>
      </c>
      <c r="H68">
        <v>0.63844577358238597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0.70649934126812397</v>
      </c>
      <c r="D69">
        <v>1.0543511791887501</v>
      </c>
      <c r="E69">
        <v>0.50280697310471401</v>
      </c>
      <c r="F69">
        <v>0.59511339670552299</v>
      </c>
      <c r="G69">
        <v>0.99438312343645197</v>
      </c>
      <c r="H69">
        <v>0.54952306416788799</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-0.43929045869181899</v>
      </c>
      <c r="D70">
        <v>0.58529861008807205</v>
      </c>
      <c r="E70">
        <v>0.452929089741469</v>
      </c>
      <c r="F70">
        <v>-0.29063550002550398</v>
      </c>
      <c r="G70">
        <v>0.54430112855299095</v>
      </c>
      <c r="H70">
        <v>0.593368612131143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-1.3341959920386399</v>
      </c>
      <c r="D71">
        <v>0.84056519250338502</v>
      </c>
      <c r="E71">
        <v>0.112453640116346</v>
      </c>
      <c r="F71">
        <v>-0.99808668780795595</v>
      </c>
      <c r="G71">
        <v>0.80046426994272002</v>
      </c>
      <c r="H71">
        <v>0.212439760718551</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0.12160330477282701</v>
      </c>
      <c r="D2">
        <v>0.190910328563097</v>
      </c>
      <c r="E2">
        <v>0.52414727559585705</v>
      </c>
      <c r="F2">
        <v>9.0712474420481998E-2</v>
      </c>
      <c r="G2">
        <v>0.17346500617772201</v>
      </c>
      <c r="H2">
        <v>0.60101326315919601</v>
      </c>
      <c r="I2">
        <v>0.11368477395875</v>
      </c>
      <c r="J2">
        <v>0.188838984898484</v>
      </c>
      <c r="K2">
        <v>0.54716107734477704</v>
      </c>
      <c r="L2">
        <v>8.2208683230222998E-2</v>
      </c>
      <c r="M2">
        <v>0.17015663515128501</v>
      </c>
      <c r="N2">
        <v>0.62899964501125305</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6.8843449865119604E-3</v>
      </c>
      <c r="D3">
        <v>7.63741366862703E-2</v>
      </c>
      <c r="E3">
        <v>0.92817616809218295</v>
      </c>
      <c r="F3">
        <v>-9.1138763047623698E-3</v>
      </c>
      <c r="G3">
        <v>6.7609786169606403E-2</v>
      </c>
      <c r="H3">
        <v>0.89276910384534602</v>
      </c>
      <c r="I3" s="1">
        <v>5.9217671437862198E-5</v>
      </c>
      <c r="J3">
        <v>7.4433642416634305E-2</v>
      </c>
      <c r="K3">
        <v>0.99936522170286701</v>
      </c>
      <c r="L3">
        <v>-1.29268024632474E-2</v>
      </c>
      <c r="M3">
        <v>6.5812304767113902E-2</v>
      </c>
      <c r="N3">
        <v>0.84428204324034895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-0.162330138672515</v>
      </c>
      <c r="D4">
        <v>7.9339968539038894E-2</v>
      </c>
      <c r="E4">
        <v>4.0755672471043801E-2</v>
      </c>
      <c r="F4">
        <v>-0.14654594914762101</v>
      </c>
      <c r="G4">
        <v>6.7740238298432606E-2</v>
      </c>
      <c r="H4">
        <v>3.0514151430025699E-2</v>
      </c>
      <c r="I4">
        <v>-0.165470459162639</v>
      </c>
      <c r="J4">
        <v>7.7708500110740306E-2</v>
      </c>
      <c r="K4">
        <v>3.32233303945157E-2</v>
      </c>
      <c r="L4">
        <v>-0.14917364098132599</v>
      </c>
      <c r="M4">
        <v>6.5768852644275996E-2</v>
      </c>
      <c r="N4">
        <v>2.3320049206886399E-2</v>
      </c>
      <c r="P4" t="str">
        <f t="shared" si="0"/>
        <v>*</v>
      </c>
      <c r="Q4" t="str">
        <f t="shared" si="1"/>
        <v>*</v>
      </c>
      <c r="R4" t="str">
        <f t="shared" si="2"/>
        <v>*</v>
      </c>
      <c r="S4" t="str">
        <f t="shared" si="3"/>
        <v>*</v>
      </c>
    </row>
    <row r="5" spans="1:19" x14ac:dyDescent="0.25">
      <c r="A5">
        <v>4</v>
      </c>
      <c r="B5" t="s">
        <v>25</v>
      </c>
      <c r="C5">
        <v>-2.6839078791924501E-2</v>
      </c>
      <c r="D5">
        <v>8.2102083597549405E-2</v>
      </c>
      <c r="E5">
        <v>0.743744371739535</v>
      </c>
      <c r="F5">
        <v>-4.1841094018643797E-2</v>
      </c>
      <c r="G5">
        <v>7.0864215686297999E-2</v>
      </c>
      <c r="H5">
        <v>0.55489544945958502</v>
      </c>
      <c r="I5">
        <v>-2.4916911477860501E-2</v>
      </c>
      <c r="J5">
        <v>7.9518953114257093E-2</v>
      </c>
      <c r="K5">
        <v>0.754018134193571</v>
      </c>
      <c r="L5">
        <v>-3.54851922017324E-2</v>
      </c>
      <c r="M5">
        <v>6.8630248887645698E-2</v>
      </c>
      <c r="N5">
        <v>0.60512204898105304</v>
      </c>
      <c r="P5" t="str">
        <f t="shared" si="0"/>
        <v/>
      </c>
      <c r="Q5" t="str">
        <f t="shared" si="1"/>
        <v/>
      </c>
      <c r="R5" t="str">
        <f t="shared" si="2"/>
        <v/>
      </c>
      <c r="S5" t="str">
        <f t="shared" si="3"/>
        <v/>
      </c>
    </row>
    <row r="6" spans="1:19" x14ac:dyDescent="0.25">
      <c r="A6">
        <v>5</v>
      </c>
      <c r="B6" t="s">
        <v>26</v>
      </c>
      <c r="C6">
        <v>6.41872152255204E-2</v>
      </c>
      <c r="D6">
        <v>0.139325323932498</v>
      </c>
      <c r="E6">
        <v>0.64501365679030598</v>
      </c>
      <c r="F6">
        <v>0.107349081188439</v>
      </c>
      <c r="G6">
        <v>0.123396831518873</v>
      </c>
      <c r="H6">
        <v>0.38432769554704899</v>
      </c>
      <c r="I6">
        <v>5.6333100566028103E-2</v>
      </c>
      <c r="J6">
        <v>0.135442632485064</v>
      </c>
      <c r="K6">
        <v>0.67746961991671795</v>
      </c>
      <c r="L6">
        <v>8.9890853895478198E-2</v>
      </c>
      <c r="M6">
        <v>0.119347161897971</v>
      </c>
      <c r="N6">
        <v>0.45133693059990798</v>
      </c>
      <c r="P6" t="str">
        <f t="shared" si="0"/>
        <v/>
      </c>
      <c r="Q6" t="str">
        <f t="shared" si="1"/>
        <v/>
      </c>
      <c r="R6" t="str">
        <f t="shared" si="2"/>
        <v/>
      </c>
      <c r="S6" t="str">
        <f t="shared" si="3"/>
        <v/>
      </c>
    </row>
    <row r="7" spans="1:19" x14ac:dyDescent="0.25">
      <c r="A7">
        <v>6</v>
      </c>
      <c r="B7" t="s">
        <v>30</v>
      </c>
      <c r="C7">
        <v>8.6826181600847402E-2</v>
      </c>
      <c r="D7">
        <v>9.3166553674700503E-2</v>
      </c>
      <c r="E7">
        <v>0.35136451881714498</v>
      </c>
      <c r="F7">
        <v>7.8341322383336395E-2</v>
      </c>
      <c r="G7">
        <v>8.0076175794214097E-2</v>
      </c>
      <c r="H7">
        <v>0.32790868367874998</v>
      </c>
      <c r="I7">
        <v>0.111946568324124</v>
      </c>
      <c r="J7">
        <v>9.1827024052345094E-2</v>
      </c>
      <c r="K7">
        <v>0.22280523439300601</v>
      </c>
      <c r="L7">
        <v>0.10504888457516</v>
      </c>
      <c r="M7">
        <v>7.8871178564281594E-2</v>
      </c>
      <c r="N7">
        <v>0.182891543292758</v>
      </c>
      <c r="P7" t="str">
        <f t="shared" si="0"/>
        <v/>
      </c>
      <c r="Q7" t="str">
        <f t="shared" si="1"/>
        <v/>
      </c>
      <c r="R7" t="str">
        <f t="shared" si="2"/>
        <v/>
      </c>
      <c r="S7" t="str">
        <f t="shared" si="3"/>
        <v/>
      </c>
    </row>
    <row r="8" spans="1:19" x14ac:dyDescent="0.25">
      <c r="A8">
        <v>7</v>
      </c>
      <c r="B8" t="s">
        <v>27</v>
      </c>
      <c r="C8">
        <v>-7.5499354574810607E-2</v>
      </c>
      <c r="D8">
        <v>0.14566546302023001</v>
      </c>
      <c r="E8">
        <v>0.60424444684460399</v>
      </c>
      <c r="F8">
        <v>-0.10392314364692599</v>
      </c>
      <c r="G8">
        <v>0.12685025151399901</v>
      </c>
      <c r="H8">
        <v>0.41263895867711797</v>
      </c>
      <c r="I8">
        <v>-5.9060547440869297E-2</v>
      </c>
      <c r="J8">
        <v>0.14073944627878601</v>
      </c>
      <c r="K8">
        <v>0.67474510799099796</v>
      </c>
      <c r="L8">
        <v>-9.2247207110969301E-2</v>
      </c>
      <c r="M8">
        <v>0.121479647526148</v>
      </c>
      <c r="N8">
        <v>0.44763515727842601</v>
      </c>
      <c r="P8" t="str">
        <f t="shared" si="0"/>
        <v/>
      </c>
      <c r="Q8" t="str">
        <f t="shared" si="1"/>
        <v/>
      </c>
      <c r="R8" t="str">
        <f t="shared" si="2"/>
        <v/>
      </c>
      <c r="S8" t="str">
        <f t="shared" si="3"/>
        <v/>
      </c>
    </row>
    <row r="9" spans="1:19" x14ac:dyDescent="0.25">
      <c r="A9">
        <v>8</v>
      </c>
      <c r="B9" t="s">
        <v>29</v>
      </c>
      <c r="C9">
        <v>-5.6186232643810098E-2</v>
      </c>
      <c r="D9">
        <v>8.6557920190886095E-2</v>
      </c>
      <c r="E9">
        <v>0.51626264121591403</v>
      </c>
      <c r="F9">
        <v>-4.3890641233920002E-2</v>
      </c>
      <c r="G9">
        <v>7.3773106237159297E-2</v>
      </c>
      <c r="H9">
        <v>0.55188294936766003</v>
      </c>
      <c r="I9">
        <v>-3.9247566277862203E-2</v>
      </c>
      <c r="J9">
        <v>8.5558165353737906E-2</v>
      </c>
      <c r="K9">
        <v>0.64643252457544298</v>
      </c>
      <c r="L9">
        <v>-2.7998758945757499E-2</v>
      </c>
      <c r="M9">
        <v>7.2883198291457105E-2</v>
      </c>
      <c r="N9">
        <v>0.70086037686223601</v>
      </c>
      <c r="P9" t="str">
        <f t="shared" si="0"/>
        <v/>
      </c>
      <c r="Q9" t="str">
        <f t="shared" si="1"/>
        <v/>
      </c>
      <c r="R9" t="str">
        <f t="shared" si="2"/>
        <v/>
      </c>
      <c r="S9" t="str">
        <f t="shared" si="3"/>
        <v/>
      </c>
    </row>
    <row r="10" spans="1:19" x14ac:dyDescent="0.25">
      <c r="A10">
        <v>9</v>
      </c>
      <c r="B10" t="s">
        <v>28</v>
      </c>
      <c r="C10">
        <v>-3.63338629664035E-2</v>
      </c>
      <c r="D10">
        <v>0.263936901931975</v>
      </c>
      <c r="E10">
        <v>0.89050820828018895</v>
      </c>
      <c r="F10">
        <v>-5.6456865990441599E-2</v>
      </c>
      <c r="G10">
        <v>0.23519173200114299</v>
      </c>
      <c r="H10">
        <v>0.810294492275624</v>
      </c>
      <c r="I10">
        <v>0.107767972711953</v>
      </c>
      <c r="J10">
        <v>0.25136645702974098</v>
      </c>
      <c r="K10">
        <v>0.66812079250734602</v>
      </c>
      <c r="L10">
        <v>8.5934897128870896E-2</v>
      </c>
      <c r="M10">
        <v>0.22414193850901101</v>
      </c>
      <c r="N10">
        <v>0.701426914644946</v>
      </c>
      <c r="P10" t="str">
        <f t="shared" si="0"/>
        <v/>
      </c>
      <c r="Q10" t="str">
        <f t="shared" si="1"/>
        <v/>
      </c>
      <c r="R10" t="str">
        <f t="shared" si="2"/>
        <v/>
      </c>
      <c r="S10" t="str">
        <f t="shared" si="3"/>
        <v/>
      </c>
    </row>
    <row r="11" spans="1:19" x14ac:dyDescent="0.25">
      <c r="A11">
        <v>10</v>
      </c>
      <c r="B11" t="s">
        <v>31</v>
      </c>
      <c r="C11">
        <v>-5.0663627824760402E-2</v>
      </c>
      <c r="D11">
        <v>1.5667532606523898E-2</v>
      </c>
      <c r="E11">
        <v>1.2221064181259201E-3</v>
      </c>
      <c r="F11">
        <v>-5.45538286044197E-2</v>
      </c>
      <c r="G11">
        <v>1.3957596329954599E-2</v>
      </c>
      <c r="H11" s="1">
        <v>9.2855436010514902E-5</v>
      </c>
      <c r="I11">
        <v>-4.43610040879477E-2</v>
      </c>
      <c r="J11">
        <v>1.5363357181729599E-2</v>
      </c>
      <c r="K11">
        <v>3.8837202895540802E-3</v>
      </c>
      <c r="L11">
        <v>-4.8249464425663802E-2</v>
      </c>
      <c r="M11">
        <v>1.36507178656413E-2</v>
      </c>
      <c r="N11">
        <v>4.08433960846328E-4</v>
      </c>
      <c r="P11" t="str">
        <f t="shared" si="0"/>
        <v>**</v>
      </c>
      <c r="Q11" t="str">
        <f t="shared" si="1"/>
        <v>***</v>
      </c>
      <c r="R11" t="str">
        <f t="shared" si="2"/>
        <v>**</v>
      </c>
      <c r="S11" t="str">
        <f t="shared" si="3"/>
        <v>***</v>
      </c>
    </row>
    <row r="12" spans="1:19" x14ac:dyDescent="0.25">
      <c r="A12">
        <v>11</v>
      </c>
      <c r="B12" t="s">
        <v>173</v>
      </c>
      <c r="C12">
        <v>5.9642570530847303E-2</v>
      </c>
      <c r="D12">
        <v>9.4071094958708606E-2</v>
      </c>
      <c r="E12">
        <v>0.52607044146293103</v>
      </c>
      <c r="F12">
        <v>6.03529454065235E-2</v>
      </c>
      <c r="G12">
        <v>8.8771928787553203E-2</v>
      </c>
      <c r="H12">
        <v>0.49658981621964599</v>
      </c>
      <c r="I12">
        <v>2.5760728586570001E-2</v>
      </c>
      <c r="J12">
        <v>9.2291939737855197E-2</v>
      </c>
      <c r="K12">
        <v>0.78015105239323801</v>
      </c>
      <c r="L12">
        <v>2.6778368782596498E-2</v>
      </c>
      <c r="M12">
        <v>8.7069900748672893E-2</v>
      </c>
      <c r="N12">
        <v>0.75842458945907398</v>
      </c>
      <c r="P12" t="str">
        <f t="shared" si="0"/>
        <v/>
      </c>
      <c r="Q12" t="str">
        <f t="shared" si="1"/>
        <v/>
      </c>
      <c r="R12" t="str">
        <f t="shared" si="2"/>
        <v/>
      </c>
      <c r="S12" t="str">
        <f t="shared" si="3"/>
        <v/>
      </c>
    </row>
    <row r="13" spans="1:19" x14ac:dyDescent="0.25">
      <c r="A13">
        <v>12</v>
      </c>
      <c r="B13" t="s">
        <v>32</v>
      </c>
      <c r="C13">
        <v>5.8057950137513401E-2</v>
      </c>
      <c r="D13">
        <v>3.9730717866975199E-2</v>
      </c>
      <c r="E13">
        <v>0.14393691263864899</v>
      </c>
      <c r="F13">
        <v>4.1659741146983897E-2</v>
      </c>
      <c r="G13">
        <v>3.5596642439533401E-2</v>
      </c>
      <c r="H13">
        <v>0.24186906821757001</v>
      </c>
      <c r="I13">
        <v>5.7957665293815103E-2</v>
      </c>
      <c r="J13">
        <v>3.8950421762998601E-2</v>
      </c>
      <c r="K13">
        <v>0.13675470075871601</v>
      </c>
      <c r="L13">
        <v>3.96759184387123E-2</v>
      </c>
      <c r="M13">
        <v>3.4799712064078302E-2</v>
      </c>
      <c r="N13">
        <v>0.25423546414326997</v>
      </c>
      <c r="P13" t="str">
        <f t="shared" si="0"/>
        <v/>
      </c>
      <c r="Q13" t="str">
        <f t="shared" si="1"/>
        <v/>
      </c>
      <c r="R13" t="str">
        <f t="shared" si="2"/>
        <v/>
      </c>
      <c r="S13" t="str">
        <f t="shared" si="3"/>
        <v/>
      </c>
    </row>
    <row r="14" spans="1:19" x14ac:dyDescent="0.25">
      <c r="A14">
        <v>13</v>
      </c>
      <c r="B14" t="s">
        <v>33</v>
      </c>
      <c r="C14">
        <v>1.33073510105332E-2</v>
      </c>
      <c r="D14">
        <v>1.4024339070368701E-2</v>
      </c>
      <c r="E14">
        <v>0.342683963350077</v>
      </c>
      <c r="F14">
        <v>1.0035697603741E-2</v>
      </c>
      <c r="G14">
        <v>1.29045475100075E-2</v>
      </c>
      <c r="H14">
        <v>0.43675361435429799</v>
      </c>
      <c r="I14">
        <v>1.19509432870832E-2</v>
      </c>
      <c r="J14">
        <v>1.3929480173561401E-2</v>
      </c>
      <c r="K14">
        <v>0.39091429439815401</v>
      </c>
      <c r="L14">
        <v>9.1701962682186507E-3</v>
      </c>
      <c r="M14">
        <v>1.28216027716036E-2</v>
      </c>
      <c r="N14">
        <v>0.47447650806708602</v>
      </c>
      <c r="P14" t="str">
        <f t="shared" si="0"/>
        <v/>
      </c>
      <c r="Q14" t="str">
        <f t="shared" si="1"/>
        <v/>
      </c>
      <c r="R14" t="str">
        <f t="shared" si="2"/>
        <v/>
      </c>
      <c r="S14" t="str">
        <f t="shared" si="3"/>
        <v/>
      </c>
    </row>
    <row r="15" spans="1:19" x14ac:dyDescent="0.25">
      <c r="A15">
        <v>14</v>
      </c>
      <c r="B15" t="s">
        <v>118</v>
      </c>
      <c r="C15">
        <v>-7.3535331534648803E-3</v>
      </c>
      <c r="D15">
        <v>1.74756593453704E-2</v>
      </c>
      <c r="E15">
        <v>0.67391050477679704</v>
      </c>
      <c r="F15">
        <v>-5.6805670168916696E-3</v>
      </c>
      <c r="G15">
        <v>1.53924721744627E-2</v>
      </c>
      <c r="H15">
        <v>0.71209165931456897</v>
      </c>
      <c r="I15">
        <v>-7.5031033528511898E-3</v>
      </c>
      <c r="J15">
        <v>1.71740419136527E-2</v>
      </c>
      <c r="K15">
        <v>0.66219381956810897</v>
      </c>
      <c r="L15">
        <v>-5.18231972368306E-3</v>
      </c>
      <c r="M15">
        <v>1.5106115966310099E-2</v>
      </c>
      <c r="N15">
        <v>0.73155254652702195</v>
      </c>
      <c r="P15" t="str">
        <f t="shared" si="0"/>
        <v/>
      </c>
      <c r="Q15" t="str">
        <f t="shared" si="1"/>
        <v/>
      </c>
      <c r="R15" t="str">
        <f t="shared" si="2"/>
        <v/>
      </c>
      <c r="S15" t="str">
        <f t="shared" si="3"/>
        <v/>
      </c>
    </row>
    <row r="16" spans="1:19" x14ac:dyDescent="0.25">
      <c r="A16">
        <v>15</v>
      </c>
      <c r="B16" t="s">
        <v>34</v>
      </c>
      <c r="C16">
        <v>4.77471493865427E-3</v>
      </c>
      <c r="D16">
        <v>1.53784318923062E-3</v>
      </c>
      <c r="E16">
        <v>1.9039960366356E-3</v>
      </c>
      <c r="F16">
        <v>4.4664704106996697E-3</v>
      </c>
      <c r="G16">
        <v>1.2580732723988699E-3</v>
      </c>
      <c r="H16">
        <v>3.8487039089055099E-4</v>
      </c>
      <c r="I16">
        <v>5.1564817485870501E-3</v>
      </c>
      <c r="J16">
        <v>1.4904471426009599E-3</v>
      </c>
      <c r="K16">
        <v>5.4080207641593603E-4</v>
      </c>
      <c r="L16">
        <v>4.8318644463338396E-3</v>
      </c>
      <c r="M16">
        <v>1.2117096462074899E-3</v>
      </c>
      <c r="N16" s="1">
        <v>6.6733223060915699E-5</v>
      </c>
      <c r="P16" t="str">
        <f t="shared" si="0"/>
        <v>**</v>
      </c>
      <c r="Q16" t="str">
        <f t="shared" si="1"/>
        <v>***</v>
      </c>
      <c r="R16" t="str">
        <f t="shared" si="2"/>
        <v>***</v>
      </c>
      <c r="S16" t="str">
        <f t="shared" si="3"/>
        <v>***</v>
      </c>
    </row>
    <row r="17" spans="1:19" x14ac:dyDescent="0.25">
      <c r="A17">
        <v>16</v>
      </c>
      <c r="B17" t="s">
        <v>35</v>
      </c>
      <c r="C17">
        <v>-2.2748316206655499E-3</v>
      </c>
      <c r="D17">
        <v>6.9120302413834805E-4</v>
      </c>
      <c r="E17">
        <v>9.9789579859133103E-4</v>
      </c>
      <c r="F17">
        <v>-2.0658260777416202E-3</v>
      </c>
      <c r="G17">
        <v>6.5163814405598899E-4</v>
      </c>
      <c r="H17">
        <v>1.52331766111729E-3</v>
      </c>
      <c r="I17">
        <v>-1.9860912256230499E-3</v>
      </c>
      <c r="J17">
        <v>6.2599508768639901E-4</v>
      </c>
      <c r="K17">
        <v>1.5103131195334199E-3</v>
      </c>
      <c r="L17">
        <v>-1.71472224068571E-3</v>
      </c>
      <c r="M17">
        <v>5.8561801954261296E-4</v>
      </c>
      <c r="N17">
        <v>3.4108882117362201E-3</v>
      </c>
      <c r="P17" t="str">
        <f t="shared" si="0"/>
        <v>***</v>
      </c>
      <c r="Q17" t="str">
        <f t="shared" si="1"/>
        <v>**</v>
      </c>
      <c r="R17" t="str">
        <f t="shared" si="2"/>
        <v>**</v>
      </c>
      <c r="S17" t="str">
        <f t="shared" si="3"/>
        <v>**</v>
      </c>
    </row>
    <row r="18" spans="1:19" x14ac:dyDescent="0.25">
      <c r="A18">
        <v>17</v>
      </c>
      <c r="B18" t="s">
        <v>36</v>
      </c>
      <c r="C18">
        <v>4.7578390710867297E-4</v>
      </c>
      <c r="D18">
        <v>3.5157787531999698E-4</v>
      </c>
      <c r="E18">
        <v>0.17596565108343901</v>
      </c>
      <c r="F18">
        <v>7.0879863975326497E-4</v>
      </c>
      <c r="G18">
        <v>3.0696401841819298E-4</v>
      </c>
      <c r="H18">
        <v>2.0940197168264001E-2</v>
      </c>
      <c r="I18">
        <v>4.2311179246269301E-4</v>
      </c>
      <c r="J18">
        <v>3.4252904332923598E-4</v>
      </c>
      <c r="K18">
        <v>0.21673444361741001</v>
      </c>
      <c r="L18">
        <v>6.4403896252354501E-4</v>
      </c>
      <c r="M18">
        <v>2.9943009501728598E-4</v>
      </c>
      <c r="N18">
        <v>3.1485472202716497E-2</v>
      </c>
      <c r="P18" t="str">
        <f t="shared" si="0"/>
        <v/>
      </c>
      <c r="Q18" t="str">
        <f t="shared" si="1"/>
        <v>*</v>
      </c>
      <c r="R18" t="str">
        <f t="shared" si="2"/>
        <v/>
      </c>
      <c r="S18" t="str">
        <f t="shared" si="3"/>
        <v>*</v>
      </c>
    </row>
    <row r="19" spans="1:19" x14ac:dyDescent="0.25">
      <c r="A19">
        <v>18</v>
      </c>
      <c r="B19" t="s">
        <v>37</v>
      </c>
      <c r="C19">
        <v>3.3593435505316599E-2</v>
      </c>
      <c r="D19">
        <v>6.5085487771379305E-2</v>
      </c>
      <c r="E19">
        <v>0.60575435929795496</v>
      </c>
      <c r="F19">
        <v>-2.6123207546744701E-3</v>
      </c>
      <c r="G19">
        <v>5.7972733473908702E-2</v>
      </c>
      <c r="H19">
        <v>0.96405853041896605</v>
      </c>
      <c r="I19">
        <v>3.6005417341628897E-2</v>
      </c>
      <c r="J19">
        <v>6.3776274156908994E-2</v>
      </c>
      <c r="K19">
        <v>0.57237431617827605</v>
      </c>
      <c r="L19">
        <v>1.5539270480817099E-4</v>
      </c>
      <c r="M19">
        <v>5.6809955285019802E-2</v>
      </c>
      <c r="N19">
        <v>0.99781754298523895</v>
      </c>
      <c r="P19" t="str">
        <f t="shared" si="0"/>
        <v/>
      </c>
      <c r="Q19" t="str">
        <f t="shared" si="1"/>
        <v/>
      </c>
      <c r="R19" t="str">
        <f t="shared" si="2"/>
        <v/>
      </c>
      <c r="S19" t="str">
        <f t="shared" si="3"/>
        <v/>
      </c>
    </row>
    <row r="20" spans="1:19" x14ac:dyDescent="0.25">
      <c r="A20">
        <v>19</v>
      </c>
      <c r="B20" t="s">
        <v>38</v>
      </c>
      <c r="C20">
        <v>-1.75626968015578E-3</v>
      </c>
      <c r="D20">
        <v>9.4388374586087606E-2</v>
      </c>
      <c r="E20">
        <v>0.98515474374575396</v>
      </c>
      <c r="F20">
        <v>-2.42710777875099E-2</v>
      </c>
      <c r="G20">
        <v>8.27524283747368E-2</v>
      </c>
      <c r="H20">
        <v>0.76929478815313701</v>
      </c>
      <c r="I20">
        <v>1.84551405601385E-2</v>
      </c>
      <c r="J20">
        <v>9.2872392375530702E-2</v>
      </c>
      <c r="K20">
        <v>0.84248566352983201</v>
      </c>
      <c r="L20">
        <v>-7.6680574781532902E-3</v>
      </c>
      <c r="M20">
        <v>8.1582698321108094E-2</v>
      </c>
      <c r="N20">
        <v>0.92511612999914095</v>
      </c>
      <c r="P20" t="str">
        <f t="shared" si="0"/>
        <v/>
      </c>
      <c r="Q20" t="str">
        <f t="shared" si="1"/>
        <v/>
      </c>
      <c r="R20" t="str">
        <f t="shared" si="2"/>
        <v/>
      </c>
      <c r="S20" t="str">
        <f t="shared" si="3"/>
        <v/>
      </c>
    </row>
    <row r="21" spans="1:19" x14ac:dyDescent="0.25">
      <c r="A21">
        <v>20</v>
      </c>
      <c r="B21" t="s">
        <v>40</v>
      </c>
      <c r="C21">
        <v>-0.290178067846111</v>
      </c>
      <c r="D21">
        <v>0.100471463492495</v>
      </c>
      <c r="E21">
        <v>3.8749772920390101E-3</v>
      </c>
      <c r="F21">
        <v>-0.272419552279206</v>
      </c>
      <c r="G21">
        <v>8.3443224824316306E-2</v>
      </c>
      <c r="H21">
        <v>1.0956868437822201E-3</v>
      </c>
      <c r="I21">
        <v>-0.29886626943927103</v>
      </c>
      <c r="J21">
        <v>9.8188008189779102E-2</v>
      </c>
      <c r="K21">
        <v>2.3359765716021198E-3</v>
      </c>
      <c r="L21">
        <v>-0.27730522992608703</v>
      </c>
      <c r="M21">
        <v>8.1183841680601193E-2</v>
      </c>
      <c r="N21">
        <v>6.3602232631380495E-4</v>
      </c>
      <c r="P21" t="str">
        <f t="shared" si="0"/>
        <v>**</v>
      </c>
      <c r="Q21" t="str">
        <f t="shared" si="1"/>
        <v>**</v>
      </c>
      <c r="R21" t="str">
        <f t="shared" si="2"/>
        <v>**</v>
      </c>
      <c r="S21" t="str">
        <f t="shared" si="3"/>
        <v>***</v>
      </c>
    </row>
    <row r="22" spans="1:19" x14ac:dyDescent="0.25">
      <c r="A22">
        <v>21</v>
      </c>
      <c r="B22" t="s">
        <v>41</v>
      </c>
      <c r="C22">
        <v>0.13850516105815</v>
      </c>
      <c r="D22">
        <v>7.6691231630220194E-2</v>
      </c>
      <c r="E22">
        <v>7.0916716829363693E-2</v>
      </c>
      <c r="F22">
        <v>0.10536486755487399</v>
      </c>
      <c r="G22">
        <v>6.3357976572179606E-2</v>
      </c>
      <c r="H22">
        <v>9.6310689895488702E-2</v>
      </c>
      <c r="I22">
        <v>0.12811712442911599</v>
      </c>
      <c r="J22">
        <v>7.5521756079598504E-2</v>
      </c>
      <c r="K22">
        <v>8.9805098356126697E-2</v>
      </c>
      <c r="L22">
        <v>9.4302664199049896E-2</v>
      </c>
      <c r="M22">
        <v>6.2154940398237497E-2</v>
      </c>
      <c r="N22">
        <v>0.129211369595125</v>
      </c>
      <c r="P22" t="str">
        <f t="shared" si="0"/>
        <v>^</v>
      </c>
      <c r="Q22" t="str">
        <f t="shared" si="1"/>
        <v>^</v>
      </c>
      <c r="R22" t="str">
        <f t="shared" si="2"/>
        <v>^</v>
      </c>
      <c r="S22" t="str">
        <f t="shared" si="3"/>
        <v/>
      </c>
    </row>
    <row r="23" spans="1:19" x14ac:dyDescent="0.25">
      <c r="A23">
        <v>22</v>
      </c>
      <c r="B23" t="s">
        <v>39</v>
      </c>
      <c r="C23">
        <v>0.158988572490908</v>
      </c>
      <c r="D23">
        <v>0.123566134298544</v>
      </c>
      <c r="E23">
        <v>0.19821008310989499</v>
      </c>
      <c r="F23">
        <v>9.5409984905328704E-2</v>
      </c>
      <c r="G23">
        <v>0.100853860442834</v>
      </c>
      <c r="H23">
        <v>0.34413729375944002</v>
      </c>
      <c r="I23">
        <v>0.16860671207136901</v>
      </c>
      <c r="J23">
        <v>0.122026878724666</v>
      </c>
      <c r="K23">
        <v>0.167058362585676</v>
      </c>
      <c r="L23">
        <v>0.112268015893941</v>
      </c>
      <c r="M23">
        <v>9.9024688003173197E-2</v>
      </c>
      <c r="N23">
        <v>0.25690461664058001</v>
      </c>
      <c r="P23" t="str">
        <f t="shared" si="0"/>
        <v/>
      </c>
      <c r="Q23" t="str">
        <f t="shared" si="1"/>
        <v/>
      </c>
      <c r="R23" t="str">
        <f t="shared" si="2"/>
        <v/>
      </c>
      <c r="S23" t="str">
        <f t="shared" si="3"/>
        <v/>
      </c>
    </row>
    <row r="24" spans="1:19" x14ac:dyDescent="0.25">
      <c r="A24">
        <v>23</v>
      </c>
      <c r="B24" t="s">
        <v>43</v>
      </c>
      <c r="C24">
        <v>-3.7725766542780599E-2</v>
      </c>
      <c r="D24">
        <v>1.7746287178691401E-2</v>
      </c>
      <c r="E24">
        <v>3.3516586953207902E-2</v>
      </c>
      <c r="F24">
        <v>-3.5077647253326703E-2</v>
      </c>
      <c r="G24">
        <v>1.6414342126824698E-2</v>
      </c>
      <c r="H24">
        <v>3.2597009880692598E-2</v>
      </c>
      <c r="I24">
        <v>-4.0741685942361702E-2</v>
      </c>
      <c r="J24">
        <v>1.7323180086064299E-2</v>
      </c>
      <c r="K24">
        <v>1.86798283497519E-2</v>
      </c>
      <c r="L24">
        <v>-3.7760297904368099E-2</v>
      </c>
      <c r="M24">
        <v>1.59827183032904E-2</v>
      </c>
      <c r="N24">
        <v>1.814869182148E-2</v>
      </c>
      <c r="P24" t="str">
        <f t="shared" si="0"/>
        <v>*</v>
      </c>
      <c r="Q24" t="str">
        <f t="shared" si="1"/>
        <v>*</v>
      </c>
      <c r="R24" t="str">
        <f t="shared" si="2"/>
        <v>*</v>
      </c>
      <c r="S24" t="str">
        <f t="shared" si="3"/>
        <v>*</v>
      </c>
    </row>
    <row r="25" spans="1:19" x14ac:dyDescent="0.25">
      <c r="A25">
        <v>24</v>
      </c>
      <c r="B25" t="s">
        <v>44</v>
      </c>
      <c r="C25">
        <v>0.106422282656743</v>
      </c>
      <c r="D25">
        <v>7.9276017136921603E-2</v>
      </c>
      <c r="E25">
        <v>0.179457516456099</v>
      </c>
      <c r="F25">
        <v>0.102839766350258</v>
      </c>
      <c r="G25">
        <v>7.49229563134758E-2</v>
      </c>
      <c r="H25">
        <v>0.16987458757056001</v>
      </c>
      <c r="I25">
        <v>0.109295900452839</v>
      </c>
      <c r="J25">
        <v>7.8028546567140505E-2</v>
      </c>
      <c r="K25">
        <v>0.16129876000117099</v>
      </c>
      <c r="L25">
        <v>0.107756193233475</v>
      </c>
      <c r="M25">
        <v>7.3924733044023E-2</v>
      </c>
      <c r="N25">
        <v>0.144937763610473</v>
      </c>
      <c r="P25" t="str">
        <f t="shared" si="0"/>
        <v/>
      </c>
      <c r="Q25" t="str">
        <f t="shared" si="1"/>
        <v/>
      </c>
      <c r="R25" t="str">
        <f t="shared" si="2"/>
        <v/>
      </c>
      <c r="S25" t="str">
        <f t="shared" si="3"/>
        <v/>
      </c>
    </row>
    <row r="26" spans="1:19" x14ac:dyDescent="0.25">
      <c r="A26">
        <v>25</v>
      </c>
      <c r="B26" t="s">
        <v>131</v>
      </c>
      <c r="C26">
        <v>4.3101756385152699E-2</v>
      </c>
      <c r="D26">
        <v>0.73232289602281297</v>
      </c>
      <c r="E26">
        <v>0.953066630134772</v>
      </c>
      <c r="F26">
        <v>-1.78622603904698E-2</v>
      </c>
      <c r="G26">
        <v>0.71053627182732804</v>
      </c>
      <c r="H26">
        <v>0.97994399253231101</v>
      </c>
      <c r="I26">
        <v>-8.7431482423707393E-2</v>
      </c>
      <c r="J26">
        <v>7.6437591034066596E-2</v>
      </c>
      <c r="K26">
        <v>0.25269483667959097</v>
      </c>
      <c r="L26">
        <v>-9.8987932696277495E-2</v>
      </c>
      <c r="M26">
        <v>7.0854265128508995E-2</v>
      </c>
      <c r="N26">
        <v>0.16239437025850101</v>
      </c>
      <c r="P26" t="str">
        <f t="shared" si="0"/>
        <v/>
      </c>
      <c r="Q26" t="str">
        <f t="shared" si="1"/>
        <v/>
      </c>
      <c r="R26" t="str">
        <f t="shared" si="2"/>
        <v/>
      </c>
      <c r="S26" t="str">
        <f t="shared" si="3"/>
        <v/>
      </c>
    </row>
    <row r="27" spans="1:19" x14ac:dyDescent="0.25">
      <c r="A27">
        <v>26</v>
      </c>
      <c r="B27" t="s">
        <v>145</v>
      </c>
      <c r="C27">
        <v>0.13144365681797601</v>
      </c>
      <c r="D27">
        <v>0.77484843505040302</v>
      </c>
      <c r="E27">
        <v>0.86529491920922796</v>
      </c>
      <c r="F27">
        <v>4.46112724130837E-2</v>
      </c>
      <c r="G27">
        <v>0.75040182639780595</v>
      </c>
      <c r="H27">
        <v>0.952593812509547</v>
      </c>
      <c r="I27">
        <v>-0.21529712474679</v>
      </c>
      <c r="J27">
        <v>0.35759032779084199</v>
      </c>
      <c r="K27">
        <v>0.54712248723435797</v>
      </c>
      <c r="L27">
        <v>-0.26979344934114302</v>
      </c>
      <c r="M27">
        <v>0.33902104211270601</v>
      </c>
      <c r="N27">
        <v>0.42614742747864698</v>
      </c>
      <c r="P27" t="str">
        <f t="shared" si="0"/>
        <v/>
      </c>
      <c r="Q27" t="str">
        <f t="shared" si="1"/>
        <v/>
      </c>
      <c r="R27" t="str">
        <f t="shared" si="2"/>
        <v/>
      </c>
      <c r="S27" t="str">
        <f t="shared" si="3"/>
        <v/>
      </c>
    </row>
    <row r="28" spans="1:19" x14ac:dyDescent="0.25">
      <c r="A28">
        <v>27</v>
      </c>
      <c r="B28" t="s">
        <v>46</v>
      </c>
      <c r="C28">
        <v>-5.5875074469555801E-2</v>
      </c>
      <c r="D28">
        <v>0.76395608551172001</v>
      </c>
      <c r="E28">
        <v>0.94169541314426997</v>
      </c>
      <c r="F28">
        <v>-4.2762222870693298E-2</v>
      </c>
      <c r="G28">
        <v>0.73927455794958297</v>
      </c>
      <c r="H28">
        <v>0.953873293585491</v>
      </c>
      <c r="I28">
        <v>-0.22050698723468701</v>
      </c>
      <c r="J28">
        <v>0.225180490923889</v>
      </c>
      <c r="K28">
        <v>0.32745868131540401</v>
      </c>
      <c r="L28">
        <v>-0.16779989194677999</v>
      </c>
      <c r="M28">
        <v>0.210885915649901</v>
      </c>
      <c r="N28">
        <v>0.42621202635329097</v>
      </c>
      <c r="P28" t="str">
        <f t="shared" si="0"/>
        <v/>
      </c>
      <c r="Q28" t="str">
        <f t="shared" si="1"/>
        <v/>
      </c>
      <c r="R28" t="str">
        <f t="shared" si="2"/>
        <v/>
      </c>
      <c r="S28" t="str">
        <f t="shared" si="3"/>
        <v/>
      </c>
    </row>
    <row r="29" spans="1:19" x14ac:dyDescent="0.25">
      <c r="A29">
        <v>28</v>
      </c>
      <c r="B29" t="s">
        <v>129</v>
      </c>
      <c r="C29">
        <v>-0.681834798199766</v>
      </c>
      <c r="D29">
        <v>0.783575956806976</v>
      </c>
      <c r="E29">
        <v>0.38421412712035402</v>
      </c>
      <c r="F29">
        <v>-0.59647939580253695</v>
      </c>
      <c r="G29">
        <v>0.75855681963107202</v>
      </c>
      <c r="H29">
        <v>0.43167154695608301</v>
      </c>
      <c r="I29">
        <v>-0.71460030264724606</v>
      </c>
      <c r="J29">
        <v>0.28757298212790899</v>
      </c>
      <c r="K29">
        <v>1.29574921419141E-2</v>
      </c>
      <c r="L29">
        <v>-0.58490801523922098</v>
      </c>
      <c r="M29">
        <v>0.27313115261877902</v>
      </c>
      <c r="N29">
        <v>3.2234431024406998E-2</v>
      </c>
      <c r="P29" t="str">
        <f t="shared" si="0"/>
        <v/>
      </c>
      <c r="Q29" t="str">
        <f t="shared" si="1"/>
        <v/>
      </c>
      <c r="R29" t="str">
        <f t="shared" si="2"/>
        <v>*</v>
      </c>
      <c r="S29" t="str">
        <f t="shared" si="3"/>
        <v>*</v>
      </c>
    </row>
    <row r="30" spans="1:19" x14ac:dyDescent="0.25">
      <c r="A30">
        <v>29</v>
      </c>
      <c r="B30" t="s">
        <v>130</v>
      </c>
      <c r="C30">
        <v>-0.120940221844812</v>
      </c>
      <c r="D30">
        <v>0.81969063837793599</v>
      </c>
      <c r="E30">
        <v>0.88270285851631702</v>
      </c>
      <c r="F30">
        <v>-0.121801112174542</v>
      </c>
      <c r="G30">
        <v>0.79107636062499398</v>
      </c>
      <c r="H30">
        <v>0.87763430208418602</v>
      </c>
      <c r="I30">
        <v>-0.21381637595859701</v>
      </c>
      <c r="J30">
        <v>0.34752792682705402</v>
      </c>
      <c r="K30">
        <v>0.53838997611642003</v>
      </c>
      <c r="L30">
        <v>-0.14847453997160001</v>
      </c>
      <c r="M30">
        <v>0.32851483869470599</v>
      </c>
      <c r="N30">
        <v>0.65130004997425295</v>
      </c>
      <c r="P30" t="str">
        <f t="shared" si="0"/>
        <v/>
      </c>
      <c r="Q30" t="str">
        <f t="shared" si="1"/>
        <v/>
      </c>
      <c r="R30" t="str">
        <f t="shared" si="2"/>
        <v/>
      </c>
      <c r="S30" t="str">
        <f t="shared" si="3"/>
        <v/>
      </c>
    </row>
    <row r="31" spans="1:19" x14ac:dyDescent="0.25">
      <c r="A31">
        <v>30</v>
      </c>
      <c r="B31" t="s">
        <v>45</v>
      </c>
      <c r="C31">
        <v>0.34431428003754599</v>
      </c>
      <c r="D31">
        <v>1.0521786946476599</v>
      </c>
      <c r="E31">
        <v>0.74348685510625401</v>
      </c>
      <c r="F31">
        <v>0.34992060648189399</v>
      </c>
      <c r="G31">
        <v>1.0212879264607599</v>
      </c>
      <c r="H31">
        <v>0.73187924329972098</v>
      </c>
      <c r="I31">
        <v>0.181808204085217</v>
      </c>
      <c r="J31">
        <v>0.73935355423557303</v>
      </c>
      <c r="K31">
        <v>0.80575842394101604</v>
      </c>
      <c r="L31">
        <v>0.23351348416414</v>
      </c>
      <c r="M31">
        <v>0.71535541960180205</v>
      </c>
      <c r="N31">
        <v>0.74409902741910405</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2.2613111915181599E-2</v>
      </c>
      <c r="D32">
        <v>0.25961740311042802</v>
      </c>
      <c r="E32">
        <v>0.93059069017831997</v>
      </c>
      <c r="F32">
        <v>4.7842422470824202E-2</v>
      </c>
      <c r="G32">
        <v>0.24662595783239699</v>
      </c>
      <c r="H32">
        <v>0.84618544896591297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-0.809611470418098</v>
      </c>
      <c r="D33">
        <v>0.67668955045128998</v>
      </c>
      <c r="E33">
        <v>0.23152892016113799</v>
      </c>
      <c r="F33">
        <v>-0.74262516392057498</v>
      </c>
      <c r="G33">
        <v>0.64670811469406697</v>
      </c>
      <c r="H33">
        <v>0.25083820749637398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-0.47403524684029602</v>
      </c>
      <c r="D34">
        <v>0.56309023320837903</v>
      </c>
      <c r="E34">
        <v>0.39987417336883901</v>
      </c>
      <c r="F34">
        <v>-0.34327969048789198</v>
      </c>
      <c r="G34">
        <v>0.51772503970975403</v>
      </c>
      <c r="H34">
        <v>0.50729593051227395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-0.59755543072280104</v>
      </c>
      <c r="D35">
        <v>0.54878696053069598</v>
      </c>
      <c r="E35">
        <v>0.27621300713767</v>
      </c>
      <c r="F35">
        <v>-0.47062168844008301</v>
      </c>
      <c r="G35">
        <v>0.50382423976201296</v>
      </c>
      <c r="H35">
        <v>0.350252858554498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-0.35781592863207401</v>
      </c>
      <c r="D36">
        <v>0.58309083680245399</v>
      </c>
      <c r="E36">
        <v>0.53944410016928701</v>
      </c>
      <c r="F36">
        <v>-0.25324816605311001</v>
      </c>
      <c r="G36">
        <v>0.53686870742706205</v>
      </c>
      <c r="H36">
        <v>0.63713136757001798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-0.45156489688323997</v>
      </c>
      <c r="D37">
        <v>0.63833722861589004</v>
      </c>
      <c r="E37">
        <v>0.47931293308818801</v>
      </c>
      <c r="F37">
        <v>-0.352339063779537</v>
      </c>
      <c r="G37">
        <v>0.58846783403940395</v>
      </c>
      <c r="H37">
        <v>0.54934646824293198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-0.70790586456134696</v>
      </c>
      <c r="D38">
        <v>0.61659559282045495</v>
      </c>
      <c r="E38">
        <v>0.25093232881648703</v>
      </c>
      <c r="F38">
        <v>-0.60481547043314099</v>
      </c>
      <c r="G38">
        <v>0.56976724527070799</v>
      </c>
      <c r="H38">
        <v>0.28845672243682602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-0.55370954155118501</v>
      </c>
      <c r="D39">
        <v>0.60599268438665599</v>
      </c>
      <c r="E39">
        <v>0.36086233904008902</v>
      </c>
      <c r="F39">
        <v>-0.40132148953341301</v>
      </c>
      <c r="G39">
        <v>0.55765139471833203</v>
      </c>
      <c r="H39">
        <v>0.47173205542994601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57</v>
      </c>
      <c r="C40">
        <v>-1.1940452537213699</v>
      </c>
      <c r="D40">
        <v>0.804064621964659</v>
      </c>
      <c r="E40">
        <v>0.13754076350071201</v>
      </c>
      <c r="F40">
        <v>-0.98802238444236901</v>
      </c>
      <c r="G40">
        <v>0.725136959720179</v>
      </c>
      <c r="H40">
        <v>0.17303002088387501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-0.26596446829571702</v>
      </c>
      <c r="D41">
        <v>0.62600162321411301</v>
      </c>
      <c r="E41">
        <v>0.67093708336527502</v>
      </c>
      <c r="F41">
        <v>-6.5392763607138693E-2</v>
      </c>
      <c r="G41">
        <v>0.57772897659406497</v>
      </c>
      <c r="H41">
        <v>0.909880443991955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-0.98866174847487498</v>
      </c>
      <c r="D42">
        <v>0.64652886640398599</v>
      </c>
      <c r="E42">
        <v>0.126218778249863</v>
      </c>
      <c r="F42">
        <v>-0.79492623839802001</v>
      </c>
      <c r="G42">
        <v>0.596422823074788</v>
      </c>
      <c r="H42">
        <v>0.18258979581887499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-0.744692499389499</v>
      </c>
      <c r="D43">
        <v>0.63450444785507298</v>
      </c>
      <c r="E43">
        <v>0.24053123232103499</v>
      </c>
      <c r="F43">
        <v>-0.66132592669191304</v>
      </c>
      <c r="G43">
        <v>0.58455949179316802</v>
      </c>
      <c r="H43">
        <v>0.25791893054795501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-0.361401044773066</v>
      </c>
      <c r="D44">
        <v>1.02227058825481</v>
      </c>
      <c r="E44">
        <v>0.72369281118816098</v>
      </c>
      <c r="F44">
        <v>-0.28615009395167601</v>
      </c>
      <c r="G44">
        <v>0.95197554148758001</v>
      </c>
      <c r="H44">
        <v>0.76373054982027799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52</v>
      </c>
      <c r="C45">
        <v>-0.70910982742889594</v>
      </c>
      <c r="D45">
        <v>0.66157253577044695</v>
      </c>
      <c r="E45">
        <v>0.28378516689831901</v>
      </c>
      <c r="F45">
        <v>-0.52966683526094005</v>
      </c>
      <c r="G45">
        <v>0.61540930021876505</v>
      </c>
      <c r="H45">
        <v>0.389417570953142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-0.56627236370619805</v>
      </c>
      <c r="D46">
        <v>0.63074134743117805</v>
      </c>
      <c r="E46">
        <v>0.36929828676855903</v>
      </c>
      <c r="F46">
        <v>-0.46350567521305402</v>
      </c>
      <c r="G46">
        <v>0.58411119816457402</v>
      </c>
      <c r="H46">
        <v>0.427473169520733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-1.5564060825597099</v>
      </c>
      <c r="D47">
        <v>0.83368006977616405</v>
      </c>
      <c r="E47">
        <v>6.1914086207785303E-2</v>
      </c>
      <c r="F47">
        <v>-1.3126552232743001</v>
      </c>
      <c r="G47">
        <v>0.77894068172099995</v>
      </c>
      <c r="H47">
        <v>9.1953857137942005E-2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-0.26285092344091499</v>
      </c>
      <c r="D48">
        <v>0.69017709411796102</v>
      </c>
      <c r="E48">
        <v>0.70331780565065105</v>
      </c>
      <c r="F48">
        <v>-0.180529809164649</v>
      </c>
      <c r="G48">
        <v>0.64230966133145595</v>
      </c>
      <c r="H48">
        <v>0.77866168677541103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-0.35578580219623301</v>
      </c>
      <c r="D49">
        <v>0.97297225421585598</v>
      </c>
      <c r="E49">
        <v>0.71461207240469504</v>
      </c>
      <c r="F49">
        <v>-1.78787022641759E-2</v>
      </c>
      <c r="G49">
        <v>0.88471745644041899</v>
      </c>
      <c r="H49">
        <v>0.98387714684485905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-6.9781496706052104E-2</v>
      </c>
      <c r="D50">
        <v>0.77067934230220803</v>
      </c>
      <c r="E50">
        <v>0.92785378987150302</v>
      </c>
      <c r="F50">
        <v>-0.10918115121275999</v>
      </c>
      <c r="G50">
        <v>0.71957339843429602</v>
      </c>
      <c r="H50">
        <v>0.87939958819929598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-2.0419069258941702</v>
      </c>
      <c r="D51">
        <v>1.19239880968917</v>
      </c>
      <c r="E51">
        <v>8.68163065977028E-2</v>
      </c>
      <c r="F51">
        <v>-1.8578618343745099</v>
      </c>
      <c r="G51">
        <v>1.13251521733796</v>
      </c>
      <c r="H51">
        <v>0.100906638072302</v>
      </c>
      <c r="I51" t="s">
        <v>170</v>
      </c>
      <c r="J51" t="s">
        <v>170</v>
      </c>
      <c r="K51" t="s">
        <v>170</v>
      </c>
      <c r="L51" t="s">
        <v>170</v>
      </c>
      <c r="M51" t="s">
        <v>170</v>
      </c>
      <c r="N51" t="s">
        <v>170</v>
      </c>
      <c r="P51" t="str">
        <f t="shared" si="4"/>
        <v>^</v>
      </c>
      <c r="Q51" t="str">
        <f t="shared" si="5"/>
        <v/>
      </c>
      <c r="R51" t="str">
        <f t="shared" si="6"/>
        <v/>
      </c>
      <c r="S51" t="str">
        <f t="shared" si="7"/>
        <v/>
      </c>
    </row>
    <row r="52" spans="1:19" x14ac:dyDescent="0.25">
      <c r="A52">
        <v>51</v>
      </c>
      <c r="B52" t="s">
        <v>75</v>
      </c>
      <c r="C52">
        <v>0.78229471997791</v>
      </c>
      <c r="D52">
        <v>0.84305395620342505</v>
      </c>
      <c r="E52">
        <v>0.35344408921479198</v>
      </c>
      <c r="F52">
        <v>0.65688458918526704</v>
      </c>
      <c r="G52">
        <v>0.79854245746714803</v>
      </c>
      <c r="H52">
        <v>0.41073296002154502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0.38543642405858702</v>
      </c>
      <c r="D53">
        <v>0.75220366190621102</v>
      </c>
      <c r="E53">
        <v>0.60836433035174697</v>
      </c>
      <c r="F53">
        <v>0.32234883453666702</v>
      </c>
      <c r="G53">
        <v>0.71203154523964596</v>
      </c>
      <c r="H53">
        <v>0.65075248659512797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0.56656767459048196</v>
      </c>
      <c r="D54">
        <v>0.85454520711848303</v>
      </c>
      <c r="E54">
        <v>0.50732740460949599</v>
      </c>
      <c r="F54">
        <v>0.44003111549833601</v>
      </c>
      <c r="G54">
        <v>0.80601043536572503</v>
      </c>
      <c r="H54">
        <v>0.58510907616010599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72</v>
      </c>
      <c r="C55">
        <v>0.32264395140173402</v>
      </c>
      <c r="D55">
        <v>0.76117304386547502</v>
      </c>
      <c r="E55">
        <v>0.67165532219101398</v>
      </c>
      <c r="F55">
        <v>0.24654741909799299</v>
      </c>
      <c r="G55">
        <v>0.72242434911511999</v>
      </c>
      <c r="H55">
        <v>0.73289443113996799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0.285594237121507</v>
      </c>
      <c r="D56">
        <v>0.75709733530756396</v>
      </c>
      <c r="E56">
        <v>0.70600817479014599</v>
      </c>
      <c r="F56">
        <v>0.21305116454497899</v>
      </c>
      <c r="G56">
        <v>0.71676239361711203</v>
      </c>
      <c r="H56">
        <v>0.76628252859590396</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0.49798243193316799</v>
      </c>
      <c r="D57">
        <v>0.76947022634333095</v>
      </c>
      <c r="E57">
        <v>0.51751823679910303</v>
      </c>
      <c r="F57">
        <v>0.44791606764251901</v>
      </c>
      <c r="G57">
        <v>0.72768701606406005</v>
      </c>
      <c r="H57">
        <v>0.53820215185431297</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0.28246036128643998</v>
      </c>
      <c r="D58">
        <v>0.80881565010578904</v>
      </c>
      <c r="E58">
        <v>0.72691880646470597</v>
      </c>
      <c r="F58">
        <v>0.33986523445842398</v>
      </c>
      <c r="G58">
        <v>0.75268741586155696</v>
      </c>
      <c r="H58">
        <v>0.65160350556745095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78</v>
      </c>
      <c r="C59">
        <v>0.574403861988939</v>
      </c>
      <c r="D59">
        <v>0.74973243940877299</v>
      </c>
      <c r="E59">
        <v>0.44358994876193097</v>
      </c>
      <c r="F59">
        <v>0.50002011456123396</v>
      </c>
      <c r="G59">
        <v>0.70976014398794895</v>
      </c>
      <c r="H59">
        <v>0.48112663105882397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71</v>
      </c>
      <c r="C60">
        <v>0.64833967165647599</v>
      </c>
      <c r="D60">
        <v>0.79352847247892</v>
      </c>
      <c r="E60">
        <v>0.41390904883795099</v>
      </c>
      <c r="F60">
        <v>0.50600974613282601</v>
      </c>
      <c r="G60">
        <v>0.75166176015979302</v>
      </c>
      <c r="H60">
        <v>0.50082763600317504</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77</v>
      </c>
      <c r="C61">
        <v>0.58067433448258399</v>
      </c>
      <c r="D61">
        <v>0.79112845907348905</v>
      </c>
      <c r="E61">
        <v>0.46295948837054701</v>
      </c>
      <c r="F61">
        <v>0.53297243720221399</v>
      </c>
      <c r="G61">
        <v>0.74639781340554101</v>
      </c>
      <c r="H61">
        <v>0.47519039813512898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80</v>
      </c>
      <c r="C62">
        <v>0.45480886697249201</v>
      </c>
      <c r="D62">
        <v>0.80255578178674802</v>
      </c>
      <c r="E62">
        <v>0.57091759290899202</v>
      </c>
      <c r="F62">
        <v>0.41992273461287299</v>
      </c>
      <c r="G62">
        <v>0.75967192661567795</v>
      </c>
      <c r="H62">
        <v>0.58042191987386704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0.486026644760639</v>
      </c>
      <c r="D63">
        <v>0.79460845116301504</v>
      </c>
      <c r="E63">
        <v>0.54076569709478695</v>
      </c>
      <c r="F63">
        <v>0.35901859614984499</v>
      </c>
      <c r="G63">
        <v>0.74765100998885303</v>
      </c>
      <c r="H63">
        <v>0.63108843808649895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0.84463837722794999</v>
      </c>
      <c r="D64">
        <v>0.86693486980301704</v>
      </c>
      <c r="E64">
        <v>0.32991691832236703</v>
      </c>
      <c r="F64">
        <v>0.870787856400003</v>
      </c>
      <c r="G64">
        <v>0.81789957569871896</v>
      </c>
      <c r="H64">
        <v>0.28702821555568298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0.15901843849899999</v>
      </c>
      <c r="D65">
        <v>0.89003204174797801</v>
      </c>
      <c r="E65">
        <v>0.85819999080928899</v>
      </c>
      <c r="F65">
        <v>8.7257407415535004E-2</v>
      </c>
      <c r="G65">
        <v>0.84431979908044197</v>
      </c>
      <c r="H65">
        <v>0.91768805487885596</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0.12686096254054299</v>
      </c>
      <c r="D66">
        <v>1.2950382209526301</v>
      </c>
      <c r="E66">
        <v>0.92196465779103898</v>
      </c>
      <c r="F66">
        <v>0.28894182552053599</v>
      </c>
      <c r="G66">
        <v>1.2344329470493101</v>
      </c>
      <c r="H66">
        <v>0.81493182692877697</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1.97054162582541</v>
      </c>
      <c r="D67">
        <v>1.71297770665644</v>
      </c>
      <c r="E67">
        <v>0.24999548576277</v>
      </c>
      <c r="F67">
        <v>1.8471668268321899</v>
      </c>
      <c r="G67">
        <v>1.6325696542736201</v>
      </c>
      <c r="H67">
        <v>0.25786679555190101</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-0.42315624981802902</v>
      </c>
      <c r="D2">
        <v>0.27018577568890201</v>
      </c>
      <c r="E2">
        <v>0.11730934932888901</v>
      </c>
      <c r="F2">
        <v>-0.47647957592873202</v>
      </c>
      <c r="G2">
        <v>0.24515269859723701</v>
      </c>
      <c r="H2">
        <v>5.1943316475974402E-2</v>
      </c>
      <c r="I2">
        <v>-0.404262914535228</v>
      </c>
      <c r="J2">
        <v>0.26826457977417201</v>
      </c>
      <c r="K2">
        <v>0.131821939185811</v>
      </c>
      <c r="L2">
        <v>-0.47288091732246601</v>
      </c>
      <c r="M2">
        <v>0.24427404122138899</v>
      </c>
      <c r="N2">
        <v>5.2884563133256797E-2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-2.34500704349874E-2</v>
      </c>
      <c r="D3">
        <v>7.2332826943910203E-2</v>
      </c>
      <c r="E3">
        <v>0.74578905082444402</v>
      </c>
      <c r="F3">
        <v>-2.3826867105233299E-2</v>
      </c>
      <c r="G3">
        <v>6.3275132454303204E-2</v>
      </c>
      <c r="H3">
        <v>0.70650081553376198</v>
      </c>
      <c r="I3">
        <v>7.5405163140987203E-4</v>
      </c>
      <c r="J3">
        <v>7.1315410991866696E-2</v>
      </c>
      <c r="K3">
        <v>0.99156374567484495</v>
      </c>
      <c r="L3">
        <v>-3.0369319247136799E-3</v>
      </c>
      <c r="M3">
        <v>6.2343488359733801E-2</v>
      </c>
      <c r="N3">
        <v>0.96114809778922605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-0.16593912550331499</v>
      </c>
      <c r="D4">
        <v>8.6466114939453997E-2</v>
      </c>
      <c r="E4">
        <v>5.4968746488673899E-2</v>
      </c>
      <c r="F4">
        <v>-0.18838659683019701</v>
      </c>
      <c r="G4">
        <v>7.2331527345154495E-2</v>
      </c>
      <c r="H4">
        <v>9.2011636145663198E-3</v>
      </c>
      <c r="I4">
        <v>-0.12852963729710801</v>
      </c>
      <c r="J4">
        <v>8.4968077681676094E-2</v>
      </c>
      <c r="K4">
        <v>0.130360586694523</v>
      </c>
      <c r="L4">
        <v>-0.15994030300287801</v>
      </c>
      <c r="M4">
        <v>7.0909885521894006E-2</v>
      </c>
      <c r="N4">
        <v>2.4099260150248498E-2</v>
      </c>
      <c r="P4" t="str">
        <f t="shared" si="0"/>
        <v>^</v>
      </c>
      <c r="Q4" t="str">
        <f t="shared" si="1"/>
        <v>**</v>
      </c>
      <c r="R4" t="str">
        <f t="shared" si="2"/>
        <v/>
      </c>
      <c r="S4" t="str">
        <f t="shared" si="3"/>
        <v>*</v>
      </c>
    </row>
    <row r="5" spans="1:19" x14ac:dyDescent="0.25">
      <c r="A5">
        <v>4</v>
      </c>
      <c r="B5" t="s">
        <v>25</v>
      </c>
      <c r="C5">
        <v>0.10623895096428</v>
      </c>
      <c r="D5">
        <v>9.6720534447062398E-2</v>
      </c>
      <c r="E5">
        <v>0.272024826572137</v>
      </c>
      <c r="F5">
        <v>0.13251068851961201</v>
      </c>
      <c r="G5">
        <v>8.3623724292994001E-2</v>
      </c>
      <c r="H5">
        <v>0.113055790449755</v>
      </c>
      <c r="I5">
        <v>0.11503713950205099</v>
      </c>
      <c r="J5">
        <v>9.4899587955890596E-2</v>
      </c>
      <c r="K5">
        <v>0.225436400181007</v>
      </c>
      <c r="L5">
        <v>0.141794863159942</v>
      </c>
      <c r="M5">
        <v>8.1973670957497594E-2</v>
      </c>
      <c r="N5">
        <v>8.3672976086377193E-2</v>
      </c>
      <c r="P5" t="str">
        <f t="shared" si="0"/>
        <v/>
      </c>
      <c r="Q5" t="str">
        <f t="shared" si="1"/>
        <v/>
      </c>
      <c r="R5" t="str">
        <f t="shared" si="2"/>
        <v/>
      </c>
      <c r="S5" t="str">
        <f t="shared" si="3"/>
        <v>^</v>
      </c>
    </row>
    <row r="6" spans="1:19" x14ac:dyDescent="0.25">
      <c r="A6">
        <v>5</v>
      </c>
      <c r="B6" t="s">
        <v>26</v>
      </c>
      <c r="C6">
        <v>0.114534456729234</v>
      </c>
      <c r="D6">
        <v>0.17646415040740801</v>
      </c>
      <c r="E6">
        <v>0.51630459374746995</v>
      </c>
      <c r="F6">
        <v>0.116831103088797</v>
      </c>
      <c r="G6">
        <v>0.15674918375679101</v>
      </c>
      <c r="H6">
        <v>0.45606749169108901</v>
      </c>
      <c r="I6">
        <v>0.125785436747684</v>
      </c>
      <c r="J6">
        <v>0.170781240198804</v>
      </c>
      <c r="K6">
        <v>0.46140846700664501</v>
      </c>
      <c r="L6">
        <v>0.129679890135982</v>
      </c>
      <c r="M6">
        <v>0.14982725118715701</v>
      </c>
      <c r="N6">
        <v>0.38674828902244102</v>
      </c>
      <c r="P6" t="str">
        <f t="shared" si="0"/>
        <v/>
      </c>
      <c r="Q6" t="str">
        <f t="shared" si="1"/>
        <v/>
      </c>
      <c r="R6" t="str">
        <f t="shared" si="2"/>
        <v/>
      </c>
      <c r="S6" t="str">
        <f t="shared" si="3"/>
        <v/>
      </c>
    </row>
    <row r="7" spans="1:19" x14ac:dyDescent="0.25">
      <c r="A7">
        <v>6</v>
      </c>
      <c r="B7" t="s">
        <v>30</v>
      </c>
      <c r="C7">
        <v>-4.9722106520891901E-2</v>
      </c>
      <c r="D7">
        <v>9.2770898258127302E-2</v>
      </c>
      <c r="E7">
        <v>0.59198160728139004</v>
      </c>
      <c r="F7">
        <v>-2.67894578959984E-2</v>
      </c>
      <c r="G7">
        <v>7.7389681115003203E-2</v>
      </c>
      <c r="H7">
        <v>0.72922008628896595</v>
      </c>
      <c r="I7">
        <v>-7.4426910941218699E-2</v>
      </c>
      <c r="J7">
        <v>9.0687739241735996E-2</v>
      </c>
      <c r="K7">
        <v>0.41182041669578601</v>
      </c>
      <c r="L7">
        <v>-6.8452268322669305E-2</v>
      </c>
      <c r="M7">
        <v>7.5318468184882706E-2</v>
      </c>
      <c r="N7">
        <v>0.36343576859302001</v>
      </c>
      <c r="P7" t="str">
        <f t="shared" si="0"/>
        <v/>
      </c>
      <c r="Q7" t="str">
        <f t="shared" si="1"/>
        <v/>
      </c>
      <c r="R7" t="str">
        <f t="shared" si="2"/>
        <v/>
      </c>
      <c r="S7" t="str">
        <f t="shared" si="3"/>
        <v/>
      </c>
    </row>
    <row r="8" spans="1:19" x14ac:dyDescent="0.25">
      <c r="A8">
        <v>7</v>
      </c>
      <c r="B8" t="s">
        <v>27</v>
      </c>
      <c r="C8">
        <v>-7.2041491617423306E-2</v>
      </c>
      <c r="D8">
        <v>0.18144495947695399</v>
      </c>
      <c r="E8">
        <v>0.69133558687220498</v>
      </c>
      <c r="F8">
        <v>-2.1208472308483502E-2</v>
      </c>
      <c r="G8">
        <v>0.158589835774748</v>
      </c>
      <c r="H8">
        <v>0.89361481727647696</v>
      </c>
      <c r="I8">
        <v>-0.108656915869386</v>
      </c>
      <c r="J8">
        <v>0.16974254510967601</v>
      </c>
      <c r="K8">
        <v>0.52208954022312404</v>
      </c>
      <c r="L8">
        <v>-8.6042111060587595E-2</v>
      </c>
      <c r="M8">
        <v>0.14648310089438701</v>
      </c>
      <c r="N8">
        <v>0.55694454757435896</v>
      </c>
      <c r="P8" t="str">
        <f t="shared" si="0"/>
        <v/>
      </c>
      <c r="Q8" t="str">
        <f t="shared" si="1"/>
        <v/>
      </c>
      <c r="R8" t="str">
        <f t="shared" si="2"/>
        <v/>
      </c>
      <c r="S8" t="str">
        <f t="shared" si="3"/>
        <v/>
      </c>
    </row>
    <row r="9" spans="1:19" x14ac:dyDescent="0.25">
      <c r="A9">
        <v>8</v>
      </c>
      <c r="B9" t="s">
        <v>29</v>
      </c>
      <c r="C9">
        <v>-0.105326591005242</v>
      </c>
      <c r="D9">
        <v>8.3121193605630903E-2</v>
      </c>
      <c r="E9">
        <v>0.20510350724909099</v>
      </c>
      <c r="F9">
        <v>-7.9603374547884798E-2</v>
      </c>
      <c r="G9">
        <v>6.9563862548061794E-2</v>
      </c>
      <c r="H9">
        <v>0.25249062200872402</v>
      </c>
      <c r="I9">
        <v>-0.113061133212667</v>
      </c>
      <c r="J9">
        <v>8.1892737328862E-2</v>
      </c>
      <c r="K9">
        <v>0.16740190801254401</v>
      </c>
      <c r="L9">
        <v>-9.9243265375901404E-2</v>
      </c>
      <c r="M9">
        <v>6.8475172309942101E-2</v>
      </c>
      <c r="N9">
        <v>0.147244860389775</v>
      </c>
      <c r="P9" t="str">
        <f t="shared" si="0"/>
        <v/>
      </c>
      <c r="Q9" t="str">
        <f t="shared" si="1"/>
        <v/>
      </c>
      <c r="R9" t="str">
        <f t="shared" si="2"/>
        <v/>
      </c>
      <c r="S9" t="str">
        <f t="shared" si="3"/>
        <v/>
      </c>
    </row>
    <row r="10" spans="1:19" x14ac:dyDescent="0.25">
      <c r="A10">
        <v>9</v>
      </c>
      <c r="B10" t="s">
        <v>28</v>
      </c>
      <c r="C10">
        <v>7.7366640336021197E-2</v>
      </c>
      <c r="D10">
        <v>0.269112728407089</v>
      </c>
      <c r="E10">
        <v>0.77373880195327904</v>
      </c>
      <c r="F10">
        <v>0.160485915488676</v>
      </c>
      <c r="G10">
        <v>0.23274339761738699</v>
      </c>
      <c r="H10">
        <v>0.49048342092470698</v>
      </c>
      <c r="I10">
        <v>4.1017865687659402E-2</v>
      </c>
      <c r="J10">
        <v>0.26561809455156798</v>
      </c>
      <c r="K10">
        <v>0.87727526200855399</v>
      </c>
      <c r="L10">
        <v>0.10765742799899899</v>
      </c>
      <c r="M10">
        <v>0.22923780763551899</v>
      </c>
      <c r="N10">
        <v>0.63861790226627002</v>
      </c>
      <c r="P10" t="str">
        <f t="shared" si="0"/>
        <v/>
      </c>
      <c r="Q10" t="str">
        <f t="shared" si="1"/>
        <v/>
      </c>
      <c r="R10" t="str">
        <f t="shared" si="2"/>
        <v/>
      </c>
      <c r="S10" t="str">
        <f t="shared" si="3"/>
        <v/>
      </c>
    </row>
    <row r="11" spans="1:19" x14ac:dyDescent="0.25">
      <c r="A11">
        <v>10</v>
      </c>
      <c r="B11" t="s">
        <v>31</v>
      </c>
      <c r="C11">
        <v>-8.2057525799909395E-2</v>
      </c>
      <c r="D11">
        <v>1.7504235825056301E-2</v>
      </c>
      <c r="E11" s="1">
        <v>2.76067613769193E-6</v>
      </c>
      <c r="F11">
        <v>-8.3641410232430005E-2</v>
      </c>
      <c r="G11">
        <v>1.5650516070374699E-2</v>
      </c>
      <c r="H11" s="1">
        <v>9.0755697497127602E-8</v>
      </c>
      <c r="I11">
        <v>-7.54324081574691E-2</v>
      </c>
      <c r="J11">
        <v>1.7153325592545302E-2</v>
      </c>
      <c r="K11" s="1">
        <v>1.09485513618557E-5</v>
      </c>
      <c r="L11">
        <v>-7.5446989933705702E-2</v>
      </c>
      <c r="M11">
        <v>1.52447290351843E-2</v>
      </c>
      <c r="N11" s="1">
        <v>7.4574987906009297E-7</v>
      </c>
      <c r="P11" t="str">
        <f t="shared" si="0"/>
        <v>***</v>
      </c>
      <c r="Q11" t="str">
        <f t="shared" si="1"/>
        <v>***</v>
      </c>
      <c r="R11" t="str">
        <f t="shared" si="2"/>
        <v>***</v>
      </c>
      <c r="S11" t="str">
        <f t="shared" si="3"/>
        <v>***</v>
      </c>
    </row>
    <row r="12" spans="1:19" x14ac:dyDescent="0.25">
      <c r="A12">
        <v>11</v>
      </c>
      <c r="B12" t="s">
        <v>173</v>
      </c>
      <c r="C12">
        <v>-4.6588557730317696E-3</v>
      </c>
      <c r="D12">
        <v>9.5175484662520904E-2</v>
      </c>
      <c r="E12">
        <v>0.96095901006620799</v>
      </c>
      <c r="F12">
        <v>9.0426017529168096E-3</v>
      </c>
      <c r="G12">
        <v>8.7522279303372294E-2</v>
      </c>
      <c r="H12">
        <v>0.91771081773860197</v>
      </c>
      <c r="I12">
        <v>2.8283747314951101E-2</v>
      </c>
      <c r="J12">
        <v>9.3123304141082996E-2</v>
      </c>
      <c r="K12">
        <v>0.76133845916814402</v>
      </c>
      <c r="L12">
        <v>4.3771996413638402E-2</v>
      </c>
      <c r="M12">
        <v>8.5551019221686606E-2</v>
      </c>
      <c r="N12">
        <v>0.60889747918502402</v>
      </c>
      <c r="P12" t="str">
        <f t="shared" si="0"/>
        <v/>
      </c>
      <c r="Q12" t="str">
        <f t="shared" si="1"/>
        <v/>
      </c>
      <c r="R12" t="str">
        <f t="shared" si="2"/>
        <v/>
      </c>
      <c r="S12" t="str">
        <f t="shared" si="3"/>
        <v/>
      </c>
    </row>
    <row r="13" spans="1:19" x14ac:dyDescent="0.25">
      <c r="A13">
        <v>12</v>
      </c>
      <c r="B13" t="s">
        <v>32</v>
      </c>
      <c r="C13">
        <v>-8.9358998442526597E-3</v>
      </c>
      <c r="D13">
        <v>4.9701213621383702E-2</v>
      </c>
      <c r="E13">
        <v>0.85731556035481604</v>
      </c>
      <c r="F13">
        <v>3.50247015118174E-3</v>
      </c>
      <c r="G13">
        <v>4.4418145901403902E-2</v>
      </c>
      <c r="H13">
        <v>0.93715015453606998</v>
      </c>
      <c r="I13">
        <v>-1.6715571292780999E-2</v>
      </c>
      <c r="J13">
        <v>4.8624983162288402E-2</v>
      </c>
      <c r="K13">
        <v>0.73102296257773602</v>
      </c>
      <c r="L13">
        <v>-5.4153997364868303E-3</v>
      </c>
      <c r="M13">
        <v>4.3379723130004898E-2</v>
      </c>
      <c r="N13">
        <v>0.90065249910644596</v>
      </c>
      <c r="P13" t="str">
        <f t="shared" si="0"/>
        <v/>
      </c>
      <c r="Q13" t="str">
        <f t="shared" si="1"/>
        <v/>
      </c>
      <c r="R13" t="str">
        <f t="shared" si="2"/>
        <v/>
      </c>
      <c r="S13" t="str">
        <f t="shared" si="3"/>
        <v/>
      </c>
    </row>
    <row r="14" spans="1:19" x14ac:dyDescent="0.25">
      <c r="A14">
        <v>13</v>
      </c>
      <c r="B14" t="s">
        <v>33</v>
      </c>
      <c r="C14">
        <v>2.2231646360160898E-2</v>
      </c>
      <c r="D14">
        <v>1.00637830452613E-2</v>
      </c>
      <c r="E14">
        <v>2.7169460412686901E-2</v>
      </c>
      <c r="F14">
        <v>1.93148533735172E-2</v>
      </c>
      <c r="G14">
        <v>9.0108999013490901E-3</v>
      </c>
      <c r="H14">
        <v>3.20730651313317E-2</v>
      </c>
      <c r="I14">
        <v>1.9994113288806101E-2</v>
      </c>
      <c r="J14">
        <v>9.9649622853588398E-3</v>
      </c>
      <c r="K14">
        <v>4.4809170619372299E-2</v>
      </c>
      <c r="L14">
        <v>1.8075760500015501E-2</v>
      </c>
      <c r="M14">
        <v>8.9592753881328705E-3</v>
      </c>
      <c r="N14">
        <v>4.3638446077268703E-2</v>
      </c>
      <c r="P14" t="str">
        <f t="shared" si="0"/>
        <v>*</v>
      </c>
      <c r="Q14" t="str">
        <f t="shared" si="1"/>
        <v>*</v>
      </c>
      <c r="R14" t="str">
        <f t="shared" si="2"/>
        <v>*</v>
      </c>
      <c r="S14" t="str">
        <f t="shared" si="3"/>
        <v>*</v>
      </c>
    </row>
    <row r="15" spans="1:19" x14ac:dyDescent="0.25">
      <c r="A15">
        <v>14</v>
      </c>
      <c r="B15" t="s">
        <v>118</v>
      </c>
      <c r="C15">
        <v>-1.5797804394377401E-2</v>
      </c>
      <c r="D15">
        <v>1.7847821161242401E-2</v>
      </c>
      <c r="E15">
        <v>0.37608161234068299</v>
      </c>
      <c r="F15">
        <v>-1.36925856192541E-2</v>
      </c>
      <c r="G15">
        <v>1.5466677343052401E-2</v>
      </c>
      <c r="H15">
        <v>0.37599707532645099</v>
      </c>
      <c r="I15">
        <v>-1.21236128713721E-2</v>
      </c>
      <c r="J15">
        <v>1.7547182474927401E-2</v>
      </c>
      <c r="K15">
        <v>0.48961891283729703</v>
      </c>
      <c r="L15">
        <v>-1.14511939775623E-2</v>
      </c>
      <c r="M15">
        <v>1.51810817033237E-2</v>
      </c>
      <c r="N15">
        <v>0.45066498777903102</v>
      </c>
      <c r="P15" t="str">
        <f t="shared" si="0"/>
        <v/>
      </c>
      <c r="Q15" t="str">
        <f t="shared" si="1"/>
        <v/>
      </c>
      <c r="R15" t="str">
        <f t="shared" si="2"/>
        <v/>
      </c>
      <c r="S15" t="str">
        <f t="shared" si="3"/>
        <v/>
      </c>
    </row>
    <row r="16" spans="1:19" x14ac:dyDescent="0.25">
      <c r="A16">
        <v>15</v>
      </c>
      <c r="B16" t="s">
        <v>34</v>
      </c>
      <c r="C16">
        <v>3.4154466064787699E-3</v>
      </c>
      <c r="D16">
        <v>1.4450463461846499E-3</v>
      </c>
      <c r="E16">
        <v>1.8100536665427699E-2</v>
      </c>
      <c r="F16">
        <v>3.0755386850609499E-3</v>
      </c>
      <c r="G16">
        <v>1.1518360345434599E-3</v>
      </c>
      <c r="H16">
        <v>7.5824485731881197E-3</v>
      </c>
      <c r="I16">
        <v>3.1929905622380202E-3</v>
      </c>
      <c r="J16">
        <v>1.4279996931772E-3</v>
      </c>
      <c r="K16">
        <v>2.53525395920919E-2</v>
      </c>
      <c r="L16">
        <v>2.8942591870250401E-3</v>
      </c>
      <c r="M16">
        <v>1.1293375718058199E-3</v>
      </c>
      <c r="N16">
        <v>1.0383373233103E-2</v>
      </c>
      <c r="P16" t="str">
        <f t="shared" si="0"/>
        <v>*</v>
      </c>
      <c r="Q16" t="str">
        <f t="shared" si="1"/>
        <v>**</v>
      </c>
      <c r="R16" t="str">
        <f t="shared" si="2"/>
        <v>*</v>
      </c>
      <c r="S16" t="str">
        <f t="shared" si="3"/>
        <v>*</v>
      </c>
    </row>
    <row r="17" spans="1:19" x14ac:dyDescent="0.25">
      <c r="A17">
        <v>16</v>
      </c>
      <c r="B17" t="s">
        <v>35</v>
      </c>
      <c r="C17">
        <v>-1.0663694120145199E-3</v>
      </c>
      <c r="D17">
        <v>5.2713345878117597E-4</v>
      </c>
      <c r="E17">
        <v>4.3077367483344203E-2</v>
      </c>
      <c r="F17">
        <v>-9.5273807984936904E-4</v>
      </c>
      <c r="G17">
        <v>4.9397811192224096E-4</v>
      </c>
      <c r="H17">
        <v>5.3767488764180998E-2</v>
      </c>
      <c r="I17">
        <v>-8.7452555575080802E-4</v>
      </c>
      <c r="J17">
        <v>5.1646282712332001E-4</v>
      </c>
      <c r="K17">
        <v>9.0398727874360402E-2</v>
      </c>
      <c r="L17">
        <v>-7.5200778784433498E-4</v>
      </c>
      <c r="M17">
        <v>4.8313709145999601E-4</v>
      </c>
      <c r="N17">
        <v>0.119586830405782</v>
      </c>
      <c r="P17" t="str">
        <f t="shared" si="0"/>
        <v>*</v>
      </c>
      <c r="Q17" t="str">
        <f t="shared" si="1"/>
        <v>^</v>
      </c>
      <c r="R17" t="str">
        <f t="shared" si="2"/>
        <v>^</v>
      </c>
      <c r="S17" t="str">
        <f t="shared" si="3"/>
        <v/>
      </c>
    </row>
    <row r="18" spans="1:19" x14ac:dyDescent="0.25">
      <c r="A18">
        <v>17</v>
      </c>
      <c r="B18" t="s">
        <v>36</v>
      </c>
      <c r="C18">
        <v>1.2311759520699801E-3</v>
      </c>
      <c r="D18">
        <v>3.5264983588040099E-4</v>
      </c>
      <c r="E18">
        <v>4.8083142173316302E-4</v>
      </c>
      <c r="F18">
        <v>1.2697301933649501E-3</v>
      </c>
      <c r="G18">
        <v>2.97930598449647E-4</v>
      </c>
      <c r="H18" s="1">
        <v>2.0275774254696701E-5</v>
      </c>
      <c r="I18">
        <v>1.11754062789427E-3</v>
      </c>
      <c r="J18">
        <v>3.4678677849481302E-4</v>
      </c>
      <c r="K18">
        <v>1.2705128625485299E-3</v>
      </c>
      <c r="L18">
        <v>1.1310226527075399E-3</v>
      </c>
      <c r="M18">
        <v>2.92232299070983E-4</v>
      </c>
      <c r="N18">
        <v>1.08707629340749E-4</v>
      </c>
      <c r="P18" t="str">
        <f t="shared" si="0"/>
        <v>***</v>
      </c>
      <c r="Q18" t="str">
        <f t="shared" si="1"/>
        <v>***</v>
      </c>
      <c r="R18" t="str">
        <f t="shared" si="2"/>
        <v>**</v>
      </c>
      <c r="S18" t="str">
        <f t="shared" si="3"/>
        <v>***</v>
      </c>
    </row>
    <row r="19" spans="1:19" x14ac:dyDescent="0.25">
      <c r="A19">
        <v>18</v>
      </c>
      <c r="B19" t="s">
        <v>37</v>
      </c>
      <c r="C19">
        <v>-8.9503856452347999E-2</v>
      </c>
      <c r="D19">
        <v>6.8233774579027101E-2</v>
      </c>
      <c r="E19">
        <v>0.18961339105983399</v>
      </c>
      <c r="F19">
        <v>-6.6472349211331605E-2</v>
      </c>
      <c r="G19">
        <v>6.0615266727907902E-2</v>
      </c>
      <c r="H19">
        <v>0.27280439952362001</v>
      </c>
      <c r="I19">
        <v>-8.8031090357442707E-2</v>
      </c>
      <c r="J19">
        <v>6.6994704282068607E-2</v>
      </c>
      <c r="K19">
        <v>0.188845958443841</v>
      </c>
      <c r="L19">
        <v>-6.8264765999034902E-2</v>
      </c>
      <c r="M19">
        <v>5.9413914955703598E-2</v>
      </c>
      <c r="N19">
        <v>0.25056862796158302</v>
      </c>
      <c r="P19" t="str">
        <f t="shared" si="0"/>
        <v/>
      </c>
      <c r="Q19" t="str">
        <f t="shared" si="1"/>
        <v/>
      </c>
      <c r="R19" t="str">
        <f t="shared" si="2"/>
        <v/>
      </c>
      <c r="S19" t="str">
        <f t="shared" si="3"/>
        <v/>
      </c>
    </row>
    <row r="20" spans="1:19" x14ac:dyDescent="0.25">
      <c r="A20">
        <v>19</v>
      </c>
      <c r="B20" t="s">
        <v>38</v>
      </c>
      <c r="C20">
        <v>-0.16545899868015501</v>
      </c>
      <c r="D20">
        <v>0.102560213662507</v>
      </c>
      <c r="E20">
        <v>0.106682298163621</v>
      </c>
      <c r="F20">
        <v>-0.17428332638513899</v>
      </c>
      <c r="G20">
        <v>9.0286020400356701E-2</v>
      </c>
      <c r="H20">
        <v>5.3563887662368297E-2</v>
      </c>
      <c r="I20">
        <v>-0.15215046545654801</v>
      </c>
      <c r="J20">
        <v>0.100791692021634</v>
      </c>
      <c r="K20">
        <v>0.131157358712468</v>
      </c>
      <c r="L20">
        <v>-0.16131627883324201</v>
      </c>
      <c r="M20">
        <v>8.87328068330272E-2</v>
      </c>
      <c r="N20">
        <v>6.9064070750885095E-2</v>
      </c>
      <c r="P20" t="str">
        <f t="shared" si="0"/>
        <v/>
      </c>
      <c r="Q20" t="str">
        <f t="shared" si="1"/>
        <v>^</v>
      </c>
      <c r="R20" t="str">
        <f t="shared" si="2"/>
        <v/>
      </c>
      <c r="S20" t="str">
        <f t="shared" si="3"/>
        <v>^</v>
      </c>
    </row>
    <row r="21" spans="1:19" x14ac:dyDescent="0.25">
      <c r="A21">
        <v>20</v>
      </c>
      <c r="B21" t="s">
        <v>40</v>
      </c>
      <c r="C21">
        <v>-0.30680895841301398</v>
      </c>
      <c r="D21">
        <v>0.103052877080457</v>
      </c>
      <c r="E21">
        <v>2.9089479817990798E-3</v>
      </c>
      <c r="F21">
        <v>-0.26704631532450901</v>
      </c>
      <c r="G21">
        <v>8.3512870144940105E-2</v>
      </c>
      <c r="H21">
        <v>1.3854435825367199E-3</v>
      </c>
      <c r="I21">
        <v>-0.33462502393899402</v>
      </c>
      <c r="J21">
        <v>0.101799492659178</v>
      </c>
      <c r="K21">
        <v>1.0122519327002699E-3</v>
      </c>
      <c r="L21">
        <v>-0.30785112719962698</v>
      </c>
      <c r="M21">
        <v>8.1976198033943404E-2</v>
      </c>
      <c r="N21">
        <v>1.7308413180048201E-4</v>
      </c>
      <c r="P21" t="str">
        <f t="shared" si="0"/>
        <v>**</v>
      </c>
      <c r="Q21" t="str">
        <f t="shared" si="1"/>
        <v>**</v>
      </c>
      <c r="R21" t="str">
        <f t="shared" si="2"/>
        <v>**</v>
      </c>
      <c r="S21" t="str">
        <f t="shared" si="3"/>
        <v>***</v>
      </c>
    </row>
    <row r="22" spans="1:19" x14ac:dyDescent="0.25">
      <c r="A22">
        <v>21</v>
      </c>
      <c r="B22" t="s">
        <v>41</v>
      </c>
      <c r="C22">
        <v>-3.4504687347692402E-2</v>
      </c>
      <c r="D22">
        <v>7.7688668059921001E-2</v>
      </c>
      <c r="E22">
        <v>0.65694097462895495</v>
      </c>
      <c r="F22">
        <v>1.0511572994920299E-2</v>
      </c>
      <c r="G22">
        <v>6.2369385159785497E-2</v>
      </c>
      <c r="H22">
        <v>0.86616053637124701</v>
      </c>
      <c r="I22">
        <v>-7.4433142109607206E-2</v>
      </c>
      <c r="J22">
        <v>7.6324773520802094E-2</v>
      </c>
      <c r="K22">
        <v>0.32945311561570501</v>
      </c>
      <c r="L22">
        <v>-3.80729683287079E-2</v>
      </c>
      <c r="M22">
        <v>6.0860118697816497E-2</v>
      </c>
      <c r="N22">
        <v>0.531589433313857</v>
      </c>
      <c r="P22" t="str">
        <f t="shared" si="0"/>
        <v/>
      </c>
      <c r="Q22" t="str">
        <f t="shared" si="1"/>
        <v/>
      </c>
      <c r="R22" t="str">
        <f t="shared" si="2"/>
        <v/>
      </c>
      <c r="S22" t="str">
        <f t="shared" si="3"/>
        <v/>
      </c>
    </row>
    <row r="23" spans="1:19" x14ac:dyDescent="0.25">
      <c r="A23">
        <v>22</v>
      </c>
      <c r="B23" t="s">
        <v>39</v>
      </c>
      <c r="C23">
        <v>-0.12557421845365799</v>
      </c>
      <c r="D23">
        <v>0.119992125150686</v>
      </c>
      <c r="E23">
        <v>0.29532078658264899</v>
      </c>
      <c r="F23">
        <v>-0.163167996994838</v>
      </c>
      <c r="G23">
        <v>9.2607251714256295E-2</v>
      </c>
      <c r="H23">
        <v>7.8080209227316497E-2</v>
      </c>
      <c r="I23">
        <v>-0.142600071493068</v>
      </c>
      <c r="J23">
        <v>0.11646440118847499</v>
      </c>
      <c r="K23">
        <v>0.22079794187499299</v>
      </c>
      <c r="L23">
        <v>-0.17056991493166401</v>
      </c>
      <c r="M23">
        <v>8.9799184510261906E-2</v>
      </c>
      <c r="N23">
        <v>5.7504085556318002E-2</v>
      </c>
      <c r="P23" t="str">
        <f t="shared" si="0"/>
        <v/>
      </c>
      <c r="Q23" t="str">
        <f t="shared" si="1"/>
        <v>^</v>
      </c>
      <c r="R23" t="str">
        <f t="shared" si="2"/>
        <v/>
      </c>
      <c r="S23" t="str">
        <f t="shared" si="3"/>
        <v>^</v>
      </c>
    </row>
    <row r="24" spans="1:19" x14ac:dyDescent="0.25">
      <c r="A24">
        <v>23</v>
      </c>
      <c r="B24" t="s">
        <v>43</v>
      </c>
      <c r="C24">
        <v>-6.2325833296900501E-2</v>
      </c>
      <c r="D24">
        <v>1.7694731058746398E-2</v>
      </c>
      <c r="E24">
        <v>4.2784870911738399E-4</v>
      </c>
      <c r="F24">
        <v>-5.4347111212923002E-2</v>
      </c>
      <c r="G24">
        <v>1.6064094931294098E-2</v>
      </c>
      <c r="H24">
        <v>7.1661618616147501E-4</v>
      </c>
      <c r="I24">
        <v>-7.0555517659113998E-2</v>
      </c>
      <c r="J24">
        <v>1.7325377563887599E-2</v>
      </c>
      <c r="K24" s="1">
        <v>4.6535216133847298E-5</v>
      </c>
      <c r="L24">
        <v>-6.3022855520308702E-2</v>
      </c>
      <c r="M24">
        <v>1.5798666004728099E-2</v>
      </c>
      <c r="N24" s="1">
        <v>6.6317434640231706E-5</v>
      </c>
      <c r="P24" t="str">
        <f t="shared" si="0"/>
        <v>***</v>
      </c>
      <c r="Q24" t="str">
        <f t="shared" si="1"/>
        <v>***</v>
      </c>
      <c r="R24" t="str">
        <f t="shared" si="2"/>
        <v>***</v>
      </c>
      <c r="S24" t="str">
        <f t="shared" si="3"/>
        <v>***</v>
      </c>
    </row>
    <row r="25" spans="1:19" x14ac:dyDescent="0.25">
      <c r="A25">
        <v>24</v>
      </c>
      <c r="B25" t="s">
        <v>44</v>
      </c>
      <c r="C25">
        <v>2.9817350315453201E-2</v>
      </c>
      <c r="D25">
        <v>6.4700353114512402E-2</v>
      </c>
      <c r="E25">
        <v>0.64490409068205801</v>
      </c>
      <c r="F25">
        <v>2.17580095243383E-2</v>
      </c>
      <c r="G25">
        <v>6.0447840796538803E-2</v>
      </c>
      <c r="H25">
        <v>0.71888688509138698</v>
      </c>
      <c r="I25">
        <v>5.1215242630107703E-2</v>
      </c>
      <c r="J25">
        <v>6.2271128445228099E-2</v>
      </c>
      <c r="K25">
        <v>0.410817606964195</v>
      </c>
      <c r="L25">
        <v>3.6183013629808199E-2</v>
      </c>
      <c r="M25">
        <v>5.8040202721637499E-2</v>
      </c>
      <c r="N25">
        <v>0.53301319431318706</v>
      </c>
      <c r="P25" t="str">
        <f t="shared" si="0"/>
        <v/>
      </c>
      <c r="Q25" t="str">
        <f t="shared" si="1"/>
        <v/>
      </c>
      <c r="R25" t="str">
        <f t="shared" si="2"/>
        <v/>
      </c>
      <c r="S25" t="str">
        <f t="shared" si="3"/>
        <v/>
      </c>
    </row>
    <row r="26" spans="1:19" x14ac:dyDescent="0.25">
      <c r="A26">
        <v>25</v>
      </c>
      <c r="B26" t="s">
        <v>131</v>
      </c>
      <c r="C26">
        <v>1.2297243404982501</v>
      </c>
      <c r="D26">
        <v>0.484696029078027</v>
      </c>
      <c r="E26">
        <v>1.1177367352312E-2</v>
      </c>
      <c r="F26">
        <v>1.2145989778680499</v>
      </c>
      <c r="G26">
        <v>0.465867035700606</v>
      </c>
      <c r="H26">
        <v>9.12914934688242E-3</v>
      </c>
      <c r="I26">
        <v>-5.7323406197635901E-2</v>
      </c>
      <c r="J26">
        <v>7.2862403458737707E-2</v>
      </c>
      <c r="K26">
        <v>0.43143698504603201</v>
      </c>
      <c r="L26">
        <v>-6.8530188899194003E-2</v>
      </c>
      <c r="M26">
        <v>6.6914071455544094E-2</v>
      </c>
      <c r="N26">
        <v>0.30576342444118298</v>
      </c>
      <c r="P26" t="str">
        <f t="shared" si="0"/>
        <v>*</v>
      </c>
      <c r="Q26" t="str">
        <f t="shared" si="1"/>
        <v>**</v>
      </c>
      <c r="R26" t="str">
        <f t="shared" si="2"/>
        <v/>
      </c>
      <c r="S26" t="str">
        <f t="shared" si="3"/>
        <v/>
      </c>
    </row>
    <row r="27" spans="1:19" x14ac:dyDescent="0.25">
      <c r="A27">
        <v>26</v>
      </c>
      <c r="B27" t="s">
        <v>145</v>
      </c>
      <c r="C27">
        <v>0.65802580465558402</v>
      </c>
      <c r="D27">
        <v>0.60501002872529197</v>
      </c>
      <c r="E27">
        <v>0.27675939592076398</v>
      </c>
      <c r="F27">
        <v>0.62892640302731195</v>
      </c>
      <c r="G27">
        <v>0.57966602784109</v>
      </c>
      <c r="H27">
        <v>0.27793024130900901</v>
      </c>
      <c r="I27">
        <v>-0.66515226732746602</v>
      </c>
      <c r="J27">
        <v>0.35795140137303899</v>
      </c>
      <c r="K27">
        <v>6.3137852632517505E-2</v>
      </c>
      <c r="L27">
        <v>-0.65413349626504602</v>
      </c>
      <c r="M27">
        <v>0.33798527273152601</v>
      </c>
      <c r="N27">
        <v>5.29423904777254E-2</v>
      </c>
      <c r="P27" t="str">
        <f t="shared" si="0"/>
        <v/>
      </c>
      <c r="Q27" t="str">
        <f t="shared" si="1"/>
        <v/>
      </c>
      <c r="R27" t="str">
        <f t="shared" si="2"/>
        <v>^</v>
      </c>
      <c r="S27" t="str">
        <f t="shared" si="3"/>
        <v>^</v>
      </c>
    </row>
    <row r="28" spans="1:19" x14ac:dyDescent="0.25">
      <c r="A28">
        <v>27</v>
      </c>
      <c r="B28" t="s">
        <v>46</v>
      </c>
      <c r="C28">
        <v>1.14492476211981</v>
      </c>
      <c r="D28">
        <v>0.528844026584111</v>
      </c>
      <c r="E28">
        <v>3.0390951644732E-2</v>
      </c>
      <c r="F28">
        <v>1.1226073705606101</v>
      </c>
      <c r="G28">
        <v>0.50582781234711904</v>
      </c>
      <c r="H28">
        <v>2.6463135436028001E-2</v>
      </c>
      <c r="I28">
        <v>-0.189502142920319</v>
      </c>
      <c r="J28">
        <v>0.20644644345865301</v>
      </c>
      <c r="K28">
        <v>0.35865866152324999</v>
      </c>
      <c r="L28">
        <v>-0.19446137585267301</v>
      </c>
      <c r="M28">
        <v>0.19289960222573699</v>
      </c>
      <c r="N28">
        <v>0.313408232297959</v>
      </c>
      <c r="P28" t="str">
        <f t="shared" si="0"/>
        <v>*</v>
      </c>
      <c r="Q28" t="str">
        <f t="shared" si="1"/>
        <v>*</v>
      </c>
      <c r="R28" t="str">
        <f t="shared" si="2"/>
        <v/>
      </c>
      <c r="S28" t="str">
        <f t="shared" si="3"/>
        <v/>
      </c>
    </row>
    <row r="29" spans="1:19" x14ac:dyDescent="0.25">
      <c r="A29">
        <v>28</v>
      </c>
      <c r="B29" t="s">
        <v>129</v>
      </c>
      <c r="C29">
        <v>0.92304848710536203</v>
      </c>
      <c r="D29">
        <v>0.55883201203926103</v>
      </c>
      <c r="E29">
        <v>9.8586360543006193E-2</v>
      </c>
      <c r="F29">
        <v>0.91490120189846502</v>
      </c>
      <c r="G29">
        <v>0.53456147555543998</v>
      </c>
      <c r="H29">
        <v>8.6989114626613698E-2</v>
      </c>
      <c r="I29">
        <v>-0.35180254223512297</v>
      </c>
      <c r="J29">
        <v>0.26199849173516898</v>
      </c>
      <c r="K29">
        <v>0.17934790990695801</v>
      </c>
      <c r="L29">
        <v>-0.35770130701167302</v>
      </c>
      <c r="M29">
        <v>0.24664039678536201</v>
      </c>
      <c r="N29">
        <v>0.146976303568115</v>
      </c>
      <c r="P29" t="str">
        <f t="shared" si="0"/>
        <v>^</v>
      </c>
      <c r="Q29" t="str">
        <f t="shared" si="1"/>
        <v>^</v>
      </c>
      <c r="R29" t="str">
        <f t="shared" si="2"/>
        <v/>
      </c>
      <c r="S29" t="str">
        <f t="shared" si="3"/>
        <v/>
      </c>
    </row>
    <row r="30" spans="1:19" x14ac:dyDescent="0.25">
      <c r="A30">
        <v>29</v>
      </c>
      <c r="B30" t="s">
        <v>130</v>
      </c>
      <c r="C30">
        <v>0.37088830576315102</v>
      </c>
      <c r="D30">
        <v>0.55150355973205201</v>
      </c>
      <c r="E30">
        <v>0.50126294547558203</v>
      </c>
      <c r="F30">
        <v>0.42951079679376297</v>
      </c>
      <c r="G30">
        <v>0.52708831709444903</v>
      </c>
      <c r="H30">
        <v>0.415144185731668</v>
      </c>
      <c r="I30">
        <v>-0.71120992977251596</v>
      </c>
      <c r="J30">
        <v>0.24093500342680699</v>
      </c>
      <c r="K30">
        <v>3.1585111826409901E-3</v>
      </c>
      <c r="L30">
        <v>-0.61876516356404498</v>
      </c>
      <c r="M30">
        <v>0.22327825915779401</v>
      </c>
      <c r="N30">
        <v>5.5837473015228197E-3</v>
      </c>
      <c r="P30" t="str">
        <f t="shared" si="0"/>
        <v/>
      </c>
      <c r="Q30" t="str">
        <f t="shared" si="1"/>
        <v/>
      </c>
      <c r="R30" t="str">
        <f t="shared" si="2"/>
        <v>**</v>
      </c>
      <c r="S30" t="str">
        <f t="shared" si="3"/>
        <v>**</v>
      </c>
    </row>
    <row r="31" spans="1:19" x14ac:dyDescent="0.25">
      <c r="A31">
        <v>30</v>
      </c>
      <c r="B31" t="s">
        <v>45</v>
      </c>
      <c r="C31">
        <v>1.6613962023924</v>
      </c>
      <c r="D31">
        <v>0.68971792464179404</v>
      </c>
      <c r="E31">
        <v>1.6004833086385201E-2</v>
      </c>
      <c r="F31">
        <v>1.6529328781830801</v>
      </c>
      <c r="G31">
        <v>0.66322360180764295</v>
      </c>
      <c r="H31">
        <v>1.2692918897625499E-2</v>
      </c>
      <c r="I31">
        <v>0.46901765001832102</v>
      </c>
      <c r="J31">
        <v>0.47334252734950899</v>
      </c>
      <c r="K31">
        <v>0.32175242643735302</v>
      </c>
      <c r="L31">
        <v>0.48783941321324098</v>
      </c>
      <c r="M31">
        <v>0.45314516775200703</v>
      </c>
      <c r="N31">
        <v>0.28167545071183597</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0.170604070554117</v>
      </c>
      <c r="D32">
        <v>0.185764018253051</v>
      </c>
      <c r="E32">
        <v>0.358414009052473</v>
      </c>
      <c r="F32">
        <v>0.16512586789356601</v>
      </c>
      <c r="G32">
        <v>0.172702190870339</v>
      </c>
      <c r="H32">
        <v>0.33900620258848102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67</v>
      </c>
      <c r="C33">
        <v>-0.12017381416782801</v>
      </c>
      <c r="D33">
        <v>0.57574277636678906</v>
      </c>
      <c r="E33">
        <v>0.834660342137717</v>
      </c>
      <c r="F33">
        <v>2.88203153802063E-3</v>
      </c>
      <c r="G33">
        <v>0.55399184022634096</v>
      </c>
      <c r="H33">
        <v>0.99584918417812796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0.62931555495199598</v>
      </c>
      <c r="D34">
        <v>0.62107430659795504</v>
      </c>
      <c r="E34">
        <v>0.31093152637416599</v>
      </c>
      <c r="F34">
        <v>0.58417597074724903</v>
      </c>
      <c r="G34">
        <v>0.59374696817192196</v>
      </c>
      <c r="H34">
        <v>0.32517434974057802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0.20166493820558001</v>
      </c>
      <c r="D35">
        <v>0.61230865166092197</v>
      </c>
      <c r="E35">
        <v>0.74188981794808095</v>
      </c>
      <c r="F35">
        <v>0.242676956976487</v>
      </c>
      <c r="G35">
        <v>0.583623648278632</v>
      </c>
      <c r="H35">
        <v>0.677548529470126</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-9.8043038782846495E-2</v>
      </c>
      <c r="D36">
        <v>0.69739319798683197</v>
      </c>
      <c r="E36">
        <v>0.88819778062955601</v>
      </c>
      <c r="F36">
        <v>1.88880556495964E-3</v>
      </c>
      <c r="G36">
        <v>0.66641164781346296</v>
      </c>
      <c r="H36">
        <v>0.99773856476571798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1.60723033478808E-2</v>
      </c>
      <c r="D37">
        <v>0.58768452660845805</v>
      </c>
      <c r="E37">
        <v>0.97818175617096603</v>
      </c>
      <c r="F37">
        <v>9.2360136518806493E-2</v>
      </c>
      <c r="G37">
        <v>0.56430996698505498</v>
      </c>
      <c r="H37">
        <v>0.86999159931732595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-0.35713140999948001</v>
      </c>
      <c r="D38">
        <v>0.56765387318010896</v>
      </c>
      <c r="E38">
        <v>0.529260112799955</v>
      </c>
      <c r="F38">
        <v>-0.26427716000940099</v>
      </c>
      <c r="G38">
        <v>0.546681121805765</v>
      </c>
      <c r="H38">
        <v>0.62879680732675802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5.9148414896033702E-2</v>
      </c>
      <c r="D39">
        <v>0.60604557497297395</v>
      </c>
      <c r="E39">
        <v>0.92225206449553498</v>
      </c>
      <c r="F39">
        <v>0.18605984287760199</v>
      </c>
      <c r="G39">
        <v>0.57772062559492798</v>
      </c>
      <c r="H39">
        <v>0.74740837055459897</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0.22816322833401601</v>
      </c>
      <c r="D40">
        <v>0.60000359378317203</v>
      </c>
      <c r="E40">
        <v>0.70374517339169596</v>
      </c>
      <c r="F40">
        <v>0.30678488331972198</v>
      </c>
      <c r="G40">
        <v>0.57524404966326104</v>
      </c>
      <c r="H40">
        <v>0.59381722676943205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0.124520689536966</v>
      </c>
      <c r="D41">
        <v>0.59496240175149195</v>
      </c>
      <c r="E41">
        <v>0.83422053463427204</v>
      </c>
      <c r="F41">
        <v>0.24305661663450401</v>
      </c>
      <c r="G41">
        <v>0.57010178301715198</v>
      </c>
      <c r="H41">
        <v>0.66986085299387199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-4.3546503190613498E-2</v>
      </c>
      <c r="D42">
        <v>0.84283359447115003</v>
      </c>
      <c r="E42">
        <v>0.958794202589629</v>
      </c>
      <c r="F42">
        <v>3.9861361156333902E-2</v>
      </c>
      <c r="G42">
        <v>0.79166953732064804</v>
      </c>
      <c r="H42">
        <v>0.95984267481857299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4.29023631267723E-2</v>
      </c>
      <c r="D43">
        <v>0.66079692305769699</v>
      </c>
      <c r="E43">
        <v>0.94823356738156295</v>
      </c>
      <c r="F43">
        <v>2.5735855048836999E-2</v>
      </c>
      <c r="G43">
        <v>0.63197916631545004</v>
      </c>
      <c r="H43">
        <v>0.96751701879748198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4.3919477197218303E-2</v>
      </c>
      <c r="D44">
        <v>0.66809125766795396</v>
      </c>
      <c r="E44">
        <v>0.94758582938771796</v>
      </c>
      <c r="F44">
        <v>6.7181807183186698E-2</v>
      </c>
      <c r="G44">
        <v>0.64003337867069099</v>
      </c>
      <c r="H44">
        <v>0.91640270891417397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51</v>
      </c>
      <c r="C45">
        <v>1.17828992015209</v>
      </c>
      <c r="D45">
        <v>1.1979372850751899</v>
      </c>
      <c r="E45">
        <v>0.32531271518062199</v>
      </c>
      <c r="F45">
        <v>1.1700381683213701</v>
      </c>
      <c r="G45">
        <v>1.1665531892134999</v>
      </c>
      <c r="H45">
        <v>0.31586693316618503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-9.2852124927500695E-2</v>
      </c>
      <c r="D46">
        <v>0.81874966498360502</v>
      </c>
      <c r="E46">
        <v>0.90970771441268194</v>
      </c>
      <c r="F46">
        <v>-6.5547756285318795E-2</v>
      </c>
      <c r="G46">
        <v>0.76966522993771602</v>
      </c>
      <c r="H46">
        <v>0.93213102420271898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-0.38767304627666299</v>
      </c>
      <c r="D47">
        <v>0.70414825368631895</v>
      </c>
      <c r="E47">
        <v>0.58193807802083197</v>
      </c>
      <c r="F47">
        <v>-0.32680175651564802</v>
      </c>
      <c r="G47">
        <v>0.67119953773763097</v>
      </c>
      <c r="H47">
        <v>0.62633479334791098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6.3153437781333602E-2</v>
      </c>
      <c r="D48">
        <v>0.61922322523325701</v>
      </c>
      <c r="E48">
        <v>0.91876607250204101</v>
      </c>
      <c r="F48">
        <v>0.16004630816375001</v>
      </c>
      <c r="G48">
        <v>0.58805153456882697</v>
      </c>
      <c r="H48">
        <v>0.785496116890115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-0.665728209509169</v>
      </c>
      <c r="D49">
        <v>0.76368442038384998</v>
      </c>
      <c r="E49">
        <v>0.38335455418299802</v>
      </c>
      <c r="F49">
        <v>-0.56826144975314097</v>
      </c>
      <c r="G49">
        <v>0.715034611597273</v>
      </c>
      <c r="H49">
        <v>0.42676895586817798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-0.97335063655030996</v>
      </c>
      <c r="D50">
        <v>1.23568571635154</v>
      </c>
      <c r="E50">
        <v>0.43087173315435501</v>
      </c>
      <c r="F50">
        <v>-0.45919819771143999</v>
      </c>
      <c r="G50">
        <v>1.1653882816222201</v>
      </c>
      <c r="H50">
        <v>0.69355873011708502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0.30330988756932997</v>
      </c>
      <c r="D51">
        <v>0.99647284986009799</v>
      </c>
      <c r="E51">
        <v>0.76083574157943901</v>
      </c>
      <c r="F51">
        <v>0.47117742864490297</v>
      </c>
      <c r="G51">
        <v>0.94274866558161197</v>
      </c>
      <c r="H51">
        <v>0.61722215109812895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79</v>
      </c>
      <c r="C52">
        <v>-1.4155209372730799</v>
      </c>
      <c r="D52">
        <v>0.47873440162134101</v>
      </c>
      <c r="E52">
        <v>3.1085165633641899E-3</v>
      </c>
      <c r="F52">
        <v>-1.4859610038072499</v>
      </c>
      <c r="G52">
        <v>0.452277568618838</v>
      </c>
      <c r="H52">
        <v>1.0179910384527501E-3</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72</v>
      </c>
      <c r="C53">
        <v>-1.68949130811086</v>
      </c>
      <c r="D53">
        <v>0.51793248173835604</v>
      </c>
      <c r="E53">
        <v>1.1063249464510201E-3</v>
      </c>
      <c r="F53">
        <v>-1.7070020708982201</v>
      </c>
      <c r="G53">
        <v>0.48935037417510802</v>
      </c>
      <c r="H53">
        <v>4.8609802178928502E-4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75</v>
      </c>
      <c r="C54">
        <v>-1.3980078878400799</v>
      </c>
      <c r="D54">
        <v>0.569836371345812</v>
      </c>
      <c r="E54">
        <v>1.4153267386464601E-2</v>
      </c>
      <c r="F54">
        <v>-1.45411953611906</v>
      </c>
      <c r="G54">
        <v>0.53613952437322798</v>
      </c>
      <c r="H54">
        <v>6.68375304138935E-3</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78</v>
      </c>
      <c r="C55">
        <v>-1.2289222928691499</v>
      </c>
      <c r="D55">
        <v>0.476460919947785</v>
      </c>
      <c r="E55">
        <v>9.9008803503777294E-3</v>
      </c>
      <c r="F55">
        <v>-1.2914399339531699</v>
      </c>
      <c r="G55">
        <v>0.45021799303968202</v>
      </c>
      <c r="H55">
        <v>4.1245325512520503E-3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-0.84027479691865203</v>
      </c>
      <c r="D56">
        <v>0.63535322022015395</v>
      </c>
      <c r="E56">
        <v>0.185991148903215</v>
      </c>
      <c r="F56">
        <v>-0.936520768156478</v>
      </c>
      <c r="G56">
        <v>0.60300557649634801</v>
      </c>
      <c r="H56">
        <v>0.120402095365234</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70</v>
      </c>
      <c r="C57">
        <v>-1.03706254904284</v>
      </c>
      <c r="D57">
        <v>0.50782956396233403</v>
      </c>
      <c r="E57">
        <v>4.1136965901105001E-2</v>
      </c>
      <c r="F57">
        <v>-1.13306394301582</v>
      </c>
      <c r="G57">
        <v>0.474387180081353</v>
      </c>
      <c r="H57">
        <v>1.69182629962502E-2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-1.0882534427055499</v>
      </c>
      <c r="D58">
        <v>0.53104673216980403</v>
      </c>
      <c r="E58">
        <v>4.0436584363970601E-2</v>
      </c>
      <c r="F58">
        <v>-1.2543749303009599</v>
      </c>
      <c r="G58">
        <v>0.49957752264245397</v>
      </c>
      <c r="H58">
        <v>1.20433549959627E-2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82</v>
      </c>
      <c r="C59">
        <v>-1.0263062658519599</v>
      </c>
      <c r="D59">
        <v>0.51303219918731602</v>
      </c>
      <c r="E59">
        <v>4.5449380135550999E-2</v>
      </c>
      <c r="F59">
        <v>-1.1405817859984899</v>
      </c>
      <c r="G59">
        <v>0.48565152415406798</v>
      </c>
      <c r="H59">
        <v>1.8846158122433E-2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74</v>
      </c>
      <c r="C60">
        <v>-1.0321164540972501</v>
      </c>
      <c r="D60">
        <v>0.52528402942031505</v>
      </c>
      <c r="E60">
        <v>4.9428927997205399E-2</v>
      </c>
      <c r="F60">
        <v>-1.10555501179958</v>
      </c>
      <c r="G60">
        <v>0.49482541688515003</v>
      </c>
      <c r="H60">
        <v>2.5467781235891999E-2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77</v>
      </c>
      <c r="C61">
        <v>-1.22807015748766</v>
      </c>
      <c r="D61">
        <v>0.49021062602551702</v>
      </c>
      <c r="E61">
        <v>1.2238605378482099E-2</v>
      </c>
      <c r="F61">
        <v>-1.3984703220008801</v>
      </c>
      <c r="G61">
        <v>0.46332348579349197</v>
      </c>
      <c r="H61">
        <v>2.5415902644104101E-3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68</v>
      </c>
      <c r="C62">
        <v>-1.2551653558543401</v>
      </c>
      <c r="D62">
        <v>0.66512825564067501</v>
      </c>
      <c r="E62">
        <v>5.91465078079828E-2</v>
      </c>
      <c r="F62">
        <v>-1.28268034487903</v>
      </c>
      <c r="G62">
        <v>0.63171132191400903</v>
      </c>
      <c r="H62">
        <v>4.23072673531798E-2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76</v>
      </c>
      <c r="C63">
        <v>-1.6771088892953101</v>
      </c>
      <c r="D63">
        <v>0.58863677146679005</v>
      </c>
      <c r="E63">
        <v>4.3837511161849401E-3</v>
      </c>
      <c r="F63">
        <v>-1.6588359199923</v>
      </c>
      <c r="G63">
        <v>0.55439140584845004</v>
      </c>
      <c r="H63">
        <v>2.76997729765788E-3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80</v>
      </c>
      <c r="C64">
        <v>-1.1163401651139599</v>
      </c>
      <c r="D64">
        <v>0.63327054132736305</v>
      </c>
      <c r="E64">
        <v>7.79313354750127E-2</v>
      </c>
      <c r="F64">
        <v>-1.0776914157494</v>
      </c>
      <c r="G64">
        <v>0.59507932135351205</v>
      </c>
      <c r="H64">
        <v>7.0140132482727005E-2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81</v>
      </c>
      <c r="C65">
        <v>-1.50884759944627</v>
      </c>
      <c r="D65">
        <v>0.52389031775253003</v>
      </c>
      <c r="E65">
        <v>3.9757048840821704E-3</v>
      </c>
      <c r="F65">
        <v>-1.5199039840170001</v>
      </c>
      <c r="G65">
        <v>0.49453898084361703</v>
      </c>
      <c r="H65">
        <v>2.1165198698687802E-3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69</v>
      </c>
      <c r="C66">
        <v>-0.14287442899653299</v>
      </c>
      <c r="D66">
        <v>1.42494496615662</v>
      </c>
      <c r="E66">
        <v>0.92013264974241604</v>
      </c>
      <c r="F66">
        <v>-0.55704084683307098</v>
      </c>
      <c r="G66">
        <v>1.3259146732062601</v>
      </c>
      <c r="H66">
        <v>0.67439912924593304</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-0.86873924506781497</v>
      </c>
      <c r="D67">
        <v>0.65935145764353698</v>
      </c>
      <c r="E67">
        <v>0.18764888090204801</v>
      </c>
      <c r="F67">
        <v>-0.79864439154561795</v>
      </c>
      <c r="G67">
        <v>0.61314062542750802</v>
      </c>
      <c r="H67">
        <v>0.192729512648981</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-2.2189574864566599</v>
      </c>
      <c r="D68">
        <v>1.15217837012744</v>
      </c>
      <c r="E68">
        <v>5.41193368307877E-2</v>
      </c>
      <c r="F68">
        <v>-1.88718372772459</v>
      </c>
      <c r="G68">
        <v>1.09896328368958</v>
      </c>
      <c r="H68">
        <v>8.5935326715306501E-2</v>
      </c>
      <c r="I68" t="s">
        <v>170</v>
      </c>
      <c r="J68" t="s">
        <v>170</v>
      </c>
      <c r="K68" t="s">
        <v>170</v>
      </c>
      <c r="L68" t="s">
        <v>170</v>
      </c>
      <c r="M68" t="s">
        <v>170</v>
      </c>
      <c r="N68" t="s">
        <v>170</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5" workbookViewId="0">
      <selection activeCell="D79" sqref="D79"/>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19" t="s">
        <v>630</v>
      </c>
      <c r="C1" s="119"/>
      <c r="D1" s="119"/>
      <c r="E1" s="119"/>
      <c r="F1" s="119"/>
      <c r="G1" s="119"/>
      <c r="H1" s="119"/>
      <c r="I1" s="119"/>
      <c r="J1" s="119"/>
      <c r="K1" s="119"/>
    </row>
    <row r="2" spans="2:12" x14ac:dyDescent="0.25">
      <c r="C2" s="13" t="s">
        <v>161</v>
      </c>
      <c r="D2" s="14" t="s">
        <v>162</v>
      </c>
      <c r="E2" s="14" t="s">
        <v>163</v>
      </c>
      <c r="F2" s="13" t="s">
        <v>164</v>
      </c>
      <c r="G2" s="14" t="s">
        <v>165</v>
      </c>
      <c r="H2" s="14" t="s">
        <v>166</v>
      </c>
      <c r="I2" s="13" t="s">
        <v>167</v>
      </c>
      <c r="J2" s="14" t="s">
        <v>168</v>
      </c>
      <c r="K2" s="14" t="s">
        <v>169</v>
      </c>
    </row>
    <row r="3" spans="2:12" x14ac:dyDescent="0.25">
      <c r="B3" s="107" t="s">
        <v>123</v>
      </c>
      <c r="C3" s="15" t="str">
        <f>_xlfn.CONCAT(FIXED(VLOOKUP($L3,outW!$B:N,2,0),4)," ",VLOOKUP($L3,outW!$B:$Z,15,0))</f>
        <v xml:space="preserve">-0.0089 </v>
      </c>
      <c r="D3" s="28" t="str">
        <f>_xlfn.CONCAT(FIXED(VLOOKUP($L3,outWF!$B:O,2,0),4)," ",VLOOKUP($L3,outWF!$B:$Z,15,0))</f>
        <v xml:space="preserve">0.1120 </v>
      </c>
      <c r="E3" s="28" t="str">
        <f>_xlfn.CONCAT(FIXED(VLOOKUP($L3,outWM!$B:P,2,0),4)," ",VLOOKUP($L3,outWM!$B:$Z,15,0))</f>
        <v xml:space="preserve">-0.2001 </v>
      </c>
      <c r="F3" s="15" t="str">
        <f>_xlfn.CONCAT(FIXED(VLOOKUP($L3,outB!$B:Q,2,0),4)," ",VLOOKUP($L3,outB!$B:$Z,15,0))</f>
        <v>-0.2099 ^</v>
      </c>
      <c r="G3" s="28" t="str">
        <f>_xlfn.CONCAT(FIXED(VLOOKUP($L3,outBF!$B:R,2,0),4)," ",VLOOKUP($L3,outBF!$B:$Z,15,0))</f>
        <v xml:space="preserve">-0.1847 </v>
      </c>
      <c r="H3" s="28" t="str">
        <f>_xlfn.CONCAT(FIXED(VLOOKUP($L3,outBM!$B:S,2,0),4)," ",VLOOKUP($L3,outBM!$B:$Z,15,0))</f>
        <v xml:space="preserve">-0.2560 </v>
      </c>
      <c r="I3" s="15" t="str">
        <f>_xlfn.CONCAT(FIXED(VLOOKUP($L3,outH!$B:T,2,0),4)," ",VLOOKUP($L3,outH!$B:$Z,15,0))</f>
        <v xml:space="preserve">-0.1220 </v>
      </c>
      <c r="J3" s="28" t="str">
        <f>_xlfn.CONCAT(FIXED(VLOOKUP($L3,outHF!$B:U,2,0),4)," ",VLOOKUP($L3,outHF!$B:$Z,15,0))</f>
        <v xml:space="preserve">0.1216 </v>
      </c>
      <c r="K3" s="28" t="str">
        <f>_xlfn.CONCAT(FIXED(VLOOKUP($L3,outHM!$B:V,2,0),4)," ",VLOOKUP($L3,outHM!$B:$Z,15,0))</f>
        <v xml:space="preserve">-0.4232 </v>
      </c>
      <c r="L3" s="11" t="s">
        <v>120</v>
      </c>
    </row>
    <row r="4" spans="2:12" x14ac:dyDescent="0.25">
      <c r="B4" s="108" t="s">
        <v>1</v>
      </c>
      <c r="C4" s="13" t="str">
        <f>_xlfn.CONCAT("(",FIXED(VLOOKUP($L3,outW!$B:G,3,0),4),")")</f>
        <v>(0.0789)</v>
      </c>
      <c r="D4" s="29" t="str">
        <f>_xlfn.CONCAT("(",FIXED(VLOOKUP($L3,outWF!$B:H,3,0),4),")")</f>
        <v>(0.1001)</v>
      </c>
      <c r="E4" s="29" t="str">
        <f>_xlfn.CONCAT("(",FIXED(VLOOKUP($L3,outWM!$B:I,3,0),4),")")</f>
        <v>(0.1351)</v>
      </c>
      <c r="F4" s="13" t="str">
        <f>_xlfn.CONCAT("(",FIXED(VLOOKUP($L3,outB!$B:J,3,0),4),")")</f>
        <v>(0.1208)</v>
      </c>
      <c r="G4" s="29" t="str">
        <f>_xlfn.CONCAT("(",FIXED(VLOOKUP($L3,outBF!$B:K,3,0),4),")")</f>
        <v>(0.1459)</v>
      </c>
      <c r="H4" s="29" t="str">
        <f>_xlfn.CONCAT("(",FIXED(VLOOKUP($L3,outBM!$B:L,3,0),4),")")</f>
        <v>(0.2179)</v>
      </c>
      <c r="I4" s="13" t="str">
        <f>_xlfn.CONCAT("(",FIXED(VLOOKUP($L3,outH!$B:M,3,0),4),")")</f>
        <v>(0.1548)</v>
      </c>
      <c r="J4" s="29" t="str">
        <f>_xlfn.CONCAT("(",FIXED(VLOOKUP($L3,outHF!$B:N,3,0),4),")")</f>
        <v>(0.1909)</v>
      </c>
      <c r="K4" s="29" t="str">
        <f>_xlfn.CONCAT("(",FIXED(VLOOKUP($L3,outHM!$B:O,3,0),4),")")</f>
        <v>(0.2702)</v>
      </c>
    </row>
    <row r="5" spans="2:12" x14ac:dyDescent="0.25">
      <c r="B5" s="107" t="s">
        <v>0</v>
      </c>
      <c r="C5" s="15" t="str">
        <f>_xlfn.CONCAT(FIXED(VLOOKUP($L5,outW!$B:N,2,0),4)," ",VLOOKUP($L5,outW!$B:$Z,15,0))</f>
        <v xml:space="preserve">-0.0457 </v>
      </c>
      <c r="D5" s="28" t="str">
        <f>_xlfn.CONCAT(FIXED(VLOOKUP($L5,outWF!$B:O,2,0),4)," ",VLOOKUP($L5,outWF!$B:$Z,15,0))</f>
        <v xml:space="preserve">-0.0761 </v>
      </c>
      <c r="E5" s="28" t="str">
        <f>_xlfn.CONCAT(FIXED(VLOOKUP($L5,outWM!$B:P,2,0),4)," ",VLOOKUP($L5,outWM!$B:$Z,15,0))</f>
        <v xml:space="preserve">-0.0169 </v>
      </c>
      <c r="F5" s="15" t="str">
        <f>_xlfn.CONCAT(FIXED(VLOOKUP($L5,outB!$B:Q,2,0),4)," ",VLOOKUP($L5,outB!$B:$Z,15,0))</f>
        <v xml:space="preserve">0.0269 </v>
      </c>
      <c r="G5" s="28" t="str">
        <f>_xlfn.CONCAT(FIXED(VLOOKUP($L5,outBF!$B:R,2,0),4)," ",VLOOKUP($L5,outBF!$B:$Z,15,0))</f>
        <v xml:space="preserve">0.0485 </v>
      </c>
      <c r="H5" s="28" t="str">
        <f>_xlfn.CONCAT(FIXED(VLOOKUP($L5,outBM!$B:S,2,0),4)," ",VLOOKUP($L5,outBM!$B:$Z,15,0))</f>
        <v xml:space="preserve">0.0023 </v>
      </c>
      <c r="I5" s="15" t="str">
        <f>_xlfn.CONCAT(FIXED(VLOOKUP($L5,outH!$B:T,2,0),4)," ",VLOOKUP($L5,outH!$B:$Z,15,0))</f>
        <v xml:space="preserve">-0.0057 </v>
      </c>
      <c r="J5" s="28" t="str">
        <f>_xlfn.CONCAT(FIXED(VLOOKUP($L5,outHF!$B:U,2,0),4)," ",VLOOKUP($L5,outHF!$B:$Z,15,0))</f>
        <v xml:space="preserve">0.0069 </v>
      </c>
      <c r="K5" s="28" t="str">
        <f>_xlfn.CONCAT(FIXED(VLOOKUP($L5,outHM!$B:V,2,0),4)," ",VLOOKUP($L5,outHM!$B:$Z,15,0))</f>
        <v xml:space="preserve">-0.0235 </v>
      </c>
      <c r="L5" s="11" t="s">
        <v>10</v>
      </c>
    </row>
    <row r="6" spans="2:12" x14ac:dyDescent="0.25">
      <c r="B6" s="108" t="s">
        <v>1</v>
      </c>
      <c r="C6" s="13" t="str">
        <f>_xlfn.CONCAT("(",FIXED(VLOOKUP($L5,outW!$B:G,3,0),4),")")</f>
        <v>(0.0337)</v>
      </c>
      <c r="D6" s="29" t="str">
        <f>_xlfn.CONCAT("(",FIXED(VLOOKUP($L5,outWF!$B:H,3,0),4),")")</f>
        <v>(0.0537)</v>
      </c>
      <c r="E6" s="29" t="str">
        <f>_xlfn.CONCAT("(",FIXED(VLOOKUP($L5,outWM!$B:I,3,0),4),")")</f>
        <v>(0.0442)</v>
      </c>
      <c r="F6" s="13" t="str">
        <f>_xlfn.CONCAT("(",FIXED(VLOOKUP($L5,outB!$B:J,3,0),4),")")</f>
        <v>(0.0384)</v>
      </c>
      <c r="G6" s="29" t="str">
        <f>_xlfn.CONCAT("(",FIXED(VLOOKUP($L5,outBF!$B:K,3,0),4),")")</f>
        <v>(0.0549)</v>
      </c>
      <c r="H6" s="29" t="str">
        <f>_xlfn.CONCAT("(",FIXED(VLOOKUP($L5,outBM!$B:L,3,0),4),")")</f>
        <v>(0.0543)</v>
      </c>
      <c r="I6" s="13" t="str">
        <f>_xlfn.CONCAT("(",FIXED(VLOOKUP($L5,outH!$B:M,3,0),4),")")</f>
        <v>(0.0513)</v>
      </c>
      <c r="J6" s="29" t="str">
        <f>_xlfn.CONCAT("(",FIXED(VLOOKUP($L5,outHF!$B:N,3,0),4),")")</f>
        <v>(0.0764)</v>
      </c>
      <c r="K6" s="29" t="str">
        <f>_xlfn.CONCAT("(",FIXED(VLOOKUP($L5,outHM!$B:O,3,0),4),")")</f>
        <v>(0.0723)</v>
      </c>
    </row>
    <row r="7" spans="2:12" x14ac:dyDescent="0.25">
      <c r="B7" s="107" t="s">
        <v>2</v>
      </c>
      <c r="C7" s="15" t="str">
        <f>_xlfn.CONCAT(FIXED(VLOOKUP($L7,outW!$B:N,2,0),4)," ",VLOOKUP($L7,outW!$B:$Z,15,0))</f>
        <v xml:space="preserve">-0.0270 </v>
      </c>
      <c r="D7" s="28" t="str">
        <f>_xlfn.CONCAT(FIXED(VLOOKUP($L7,outWF!$B:O,2,0),4)," ",VLOOKUP($L7,outWF!$B:$Z,15,0))</f>
        <v>-0.1021 ^</v>
      </c>
      <c r="E7" s="28" t="str">
        <f>_xlfn.CONCAT(FIXED(VLOOKUP($L7,outWM!$B:P,2,0),4)," ",VLOOKUP($L7,outWM!$B:$Z,15,0))</f>
        <v xml:space="preserve">0.0564 </v>
      </c>
      <c r="F7" s="15" t="str">
        <f>_xlfn.CONCAT(FIXED(VLOOKUP($L7,outB!$B:Q,2,0),4)," ",VLOOKUP($L7,outB!$B:$Z,15,0))</f>
        <v>-0.0725 ^</v>
      </c>
      <c r="G7" s="28" t="str">
        <f>_xlfn.CONCAT(FIXED(VLOOKUP($L7,outBF!$B:R,2,0),4)," ",VLOOKUP($L7,outBF!$B:$Z,15,0))</f>
        <v xml:space="preserve">-0.0811 </v>
      </c>
      <c r="H7" s="28" t="str">
        <f>_xlfn.CONCAT(FIXED(VLOOKUP($L7,outBM!$B:S,2,0),4)," ",VLOOKUP($L7,outBM!$B:$Z,15,0))</f>
        <v xml:space="preserve">-0.0548 </v>
      </c>
      <c r="I7" s="15" t="str">
        <f>_xlfn.CONCAT(FIXED(VLOOKUP($L7,outH!$B:T,2,0),4)," ",VLOOKUP($L7,outH!$B:$Z,15,0))</f>
        <v>-0.1768 **</v>
      </c>
      <c r="J7" s="28" t="str">
        <f>_xlfn.CONCAT(FIXED(VLOOKUP($L7,outHF!$B:U,2,0),4)," ",VLOOKUP($L7,outHF!$B:$Z,15,0))</f>
        <v>-0.1623 *</v>
      </c>
      <c r="K7" s="28" t="str">
        <f>_xlfn.CONCAT(FIXED(VLOOKUP($L7,outHM!$B:V,2,0),4)," ",VLOOKUP($L7,outHM!$B:$Z,15,0))</f>
        <v>-0.1659 ^</v>
      </c>
      <c r="L7" s="11" t="s">
        <v>12</v>
      </c>
    </row>
    <row r="8" spans="2:12" x14ac:dyDescent="0.25">
      <c r="B8" s="108" t="s">
        <v>1</v>
      </c>
      <c r="C8" s="13" t="str">
        <f>_xlfn.CONCAT("(",FIXED(VLOOKUP($L7,outW!$B:G,3,0),4),")")</f>
        <v>(0.0396)</v>
      </c>
      <c r="D8" s="29" t="str">
        <f>_xlfn.CONCAT("(",FIXED(VLOOKUP($L7,outWF!$B:H,3,0),4),")")</f>
        <v>(0.0570)</v>
      </c>
      <c r="E8" s="29" t="str">
        <f>_xlfn.CONCAT("(",FIXED(VLOOKUP($L7,outWM!$B:I,3,0),4),")")</f>
        <v>(0.0563)</v>
      </c>
      <c r="F8" s="13" t="str">
        <f>_xlfn.CONCAT("(",FIXED(VLOOKUP($L7,outB!$B:J,3,0),4),")")</f>
        <v>(0.0423)</v>
      </c>
      <c r="G8" s="29" t="str">
        <f>_xlfn.CONCAT("(",FIXED(VLOOKUP($L7,outBF!$B:K,3,0),4),")")</f>
        <v>(0.0561)</v>
      </c>
      <c r="H8" s="29" t="str">
        <f>_xlfn.CONCAT("(",FIXED(VLOOKUP($L7,outBM!$B:L,3,0),4),")")</f>
        <v>(0.0658)</v>
      </c>
      <c r="I8" s="13" t="str">
        <f>_xlfn.CONCAT("(",FIXED(VLOOKUP($L7,outH!$B:M,3,0),4),")")</f>
        <v>(0.0573)</v>
      </c>
      <c r="J8" s="29" t="str">
        <f>_xlfn.CONCAT("(",FIXED(VLOOKUP($L7,outHF!$B:N,3,0),4),")")</f>
        <v>(0.0793)</v>
      </c>
      <c r="K8" s="29" t="str">
        <f>_xlfn.CONCAT("(",FIXED(VLOOKUP($L7,outHM!$B:O,3,0),4),")")</f>
        <v>(0.0865)</v>
      </c>
    </row>
    <row r="9" spans="2:12" x14ac:dyDescent="0.25">
      <c r="B9" s="107" t="s">
        <v>31</v>
      </c>
      <c r="C9" s="15" t="str">
        <f>_xlfn.CONCAT(FIXED(VLOOKUP($L9,outW!$B:N,2,0),4)," ",VLOOKUP($L9,outW!$B:$Z,15,0))</f>
        <v>-0.0553 ***</v>
      </c>
      <c r="D9" s="28" t="str">
        <f>_xlfn.CONCAT(FIXED(VLOOKUP($L9,outWF!$B:O,2,0),4)," ",VLOOKUP($L9,outWF!$B:$Z,15,0))</f>
        <v>-0.0513 ***</v>
      </c>
      <c r="E9" s="28" t="str">
        <f>_xlfn.CONCAT(FIXED(VLOOKUP($L9,outWM!$B:P,2,0),4)," ",VLOOKUP($L9,outWM!$B:$Z,15,0))</f>
        <v>-0.0629 ***</v>
      </c>
      <c r="F9" s="15" t="str">
        <f>_xlfn.CONCAT(FIXED(VLOOKUP($L9,outB!$B:Q,2,0),4)," ",VLOOKUP($L9,outB!$B:$Z,15,0))</f>
        <v>-0.0512 ***</v>
      </c>
      <c r="G9" s="28" t="str">
        <f>_xlfn.CONCAT(FIXED(VLOOKUP($L9,outBF!$B:R,2,0),4)," ",VLOOKUP($L9,outBF!$B:$Z,15,0))</f>
        <v>-0.0543 ***</v>
      </c>
      <c r="H9" s="28" t="str">
        <f>_xlfn.CONCAT(FIXED(VLOOKUP($L9,outBM!$B:S,2,0),4)," ",VLOOKUP($L9,outBM!$B:$Z,15,0))</f>
        <v>-0.0572 ***</v>
      </c>
      <c r="I9" s="15" t="str">
        <f>_xlfn.CONCAT(FIXED(VLOOKUP($L9,outH!$B:T,2,0),4)," ",VLOOKUP($L9,outH!$B:$Z,15,0))</f>
        <v>-0.0636 ***</v>
      </c>
      <c r="J9" s="28" t="str">
        <f>_xlfn.CONCAT(FIXED(VLOOKUP($L9,outHF!$B:U,2,0),4)," ",VLOOKUP($L9,outHF!$B:$Z,15,0))</f>
        <v>-0.0507 **</v>
      </c>
      <c r="K9" s="28" t="str">
        <f>_xlfn.CONCAT(FIXED(VLOOKUP($L9,outHM!$B:V,2,0),4)," ",VLOOKUP($L9,outHM!$B:$Z,15,0))</f>
        <v>-0.0821 ***</v>
      </c>
      <c r="L9" s="11" t="s">
        <v>31</v>
      </c>
    </row>
    <row r="10" spans="2:12" x14ac:dyDescent="0.25">
      <c r="B10" s="108"/>
      <c r="C10" s="13" t="str">
        <f>_xlfn.CONCAT("(",FIXED(VLOOKUP($L9,outW!$B:G,3,0),4),")")</f>
        <v>(0.0075)</v>
      </c>
      <c r="D10" s="29" t="str">
        <f>_xlfn.CONCAT("(",FIXED(VLOOKUP($L9,outWF!$B:H,3,0),4),")")</f>
        <v>(0.0110)</v>
      </c>
      <c r="E10" s="29" t="str">
        <f>_xlfn.CONCAT("(",FIXED(VLOOKUP($L9,outWM!$B:I,3,0),4),")")</f>
        <v>(0.0106)</v>
      </c>
      <c r="F10" s="13" t="str">
        <f>_xlfn.CONCAT("(",FIXED(VLOOKUP($L9,outB!$B:J,3,0),4),")")</f>
        <v>(0.0075)</v>
      </c>
      <c r="G10" s="29" t="str">
        <f>_xlfn.CONCAT("(",FIXED(VLOOKUP($L9,outBF!$B:K,3,0),4),")")</f>
        <v>(0.0101)</v>
      </c>
      <c r="H10" s="29" t="str">
        <f>_xlfn.CONCAT("(",FIXED(VLOOKUP($L9,outBM!$B:L,3,0),4),")")</f>
        <v>(0.0096)</v>
      </c>
      <c r="I10" s="13" t="str">
        <f>_xlfn.CONCAT("(",FIXED(VLOOKUP($L9,outH!$B:M,3,0),4),")")</f>
        <v>(0.0114)</v>
      </c>
      <c r="J10" s="29" t="str">
        <f>_xlfn.CONCAT("(",FIXED(VLOOKUP($L9,outHF!$B:N,3,0),4),")")</f>
        <v>(0.0157)</v>
      </c>
      <c r="K10" s="29" t="str">
        <f>_xlfn.CONCAT("(",FIXED(VLOOKUP($L9,outHM!$B:O,3,0),4),")")</f>
        <v>(0.0175)</v>
      </c>
    </row>
    <row r="11" spans="2:12" x14ac:dyDescent="0.25">
      <c r="B11" s="107" t="s">
        <v>509</v>
      </c>
      <c r="C11" s="15" t="str">
        <f>_xlfn.CONCAT(FIXED(VLOOKUP($L11,outW!$B:N,2,0),4)," ",VLOOKUP($L11,outW!$B:$Z,15,0))</f>
        <v>-0.1517 ***</v>
      </c>
      <c r="D11" s="28" t="str">
        <f>_xlfn.CONCAT(FIXED(VLOOKUP($L11,outWF!$B:O,2,0),4)," ",VLOOKUP($L11,outWF!$B:$Z,15,0))</f>
        <v>-0.1254 *</v>
      </c>
      <c r="E11" s="28" t="str">
        <f>_xlfn.CONCAT(FIXED(VLOOKUP($L11,outWM!$B:P,2,0),4)," ",VLOOKUP($L11,outWM!$B:$Z,15,0))</f>
        <v>-0.1503 **</v>
      </c>
      <c r="F11" s="15" t="str">
        <f>_xlfn.CONCAT(FIXED(VLOOKUP($L11,outB!$B:Q,2,0),4)," ",VLOOKUP($L11,outB!$B:$Z,15,0))</f>
        <v xml:space="preserve">-0.0246 </v>
      </c>
      <c r="G11" s="28" t="str">
        <f>_xlfn.CONCAT(FIXED(VLOOKUP($L11,outBF!$B:R,2,0),4)," ",VLOOKUP($L11,outBF!$B:$Z,15,0))</f>
        <v xml:space="preserve">0.0066 </v>
      </c>
      <c r="H11" s="28" t="e">
        <f>_xlfn.CONCAT(FIXED(VLOOKUP($L11,outBM!$B:S,2,0),4)," ",VLOOKUP($L11,outBM!$B:$Z,15,0))</f>
        <v>#N/A</v>
      </c>
      <c r="I11" s="15" t="str">
        <f>_xlfn.CONCAT(FIXED(VLOOKUP($L11,outH!$B:T,2,0),4)," ",VLOOKUP($L11,outH!$B:$Z,15,0))</f>
        <v xml:space="preserve">0.0176 </v>
      </c>
      <c r="J11" s="28" t="str">
        <f>_xlfn.CONCAT(FIXED(VLOOKUP($L11,outHF!$B:U,2,0),4)," ",VLOOKUP($L11,outHF!$B:$Z,15,0))</f>
        <v xml:space="preserve">0.0596 </v>
      </c>
      <c r="K11" s="28" t="str">
        <f>_xlfn.CONCAT(FIXED(VLOOKUP($L11,outHM!$B:V,2,0),4)," ",VLOOKUP($L11,outHM!$B:$Z,15,0))</f>
        <v xml:space="preserve">-0.0047 </v>
      </c>
      <c r="L11" s="11" t="s">
        <v>173</v>
      </c>
    </row>
    <row r="12" spans="2:12" x14ac:dyDescent="0.25">
      <c r="B12" s="108"/>
      <c r="C12" s="13" t="str">
        <f>_xlfn.CONCAT("(",FIXED(VLOOKUP($L11,outW!$B:G,3,0),4),")")</f>
        <v>(0.0422)</v>
      </c>
      <c r="D12" s="29" t="str">
        <f>_xlfn.CONCAT("(",FIXED(VLOOKUP($L11,outWF!$B:H,3,0),4),")")</f>
        <v>(0.0629)</v>
      </c>
      <c r="E12" s="29" t="str">
        <f>_xlfn.CONCAT("(",FIXED(VLOOKUP($L11,outWM!$B:I,3,0),4),")")</f>
        <v>(0.0581)</v>
      </c>
      <c r="F12" s="13" t="str">
        <f>_xlfn.CONCAT("(",FIXED(VLOOKUP($L11,outB!$B:J,3,0),4),")")</f>
        <v>(0.0466)</v>
      </c>
      <c r="G12" s="29" t="str">
        <f>_xlfn.CONCAT("(",FIXED(VLOOKUP($L11,outBF!$B:K,3,0),4),")")</f>
        <v>(0.0642)</v>
      </c>
      <c r="H12" s="29" t="e">
        <f>_xlfn.CONCAT("(",FIXED(VLOOKUP($L11,outBM!$B:L,3,0),4),")")</f>
        <v>#N/A</v>
      </c>
      <c r="I12" s="13" t="str">
        <f>_xlfn.CONCAT("(",FIXED(VLOOKUP($L11,outH!$B:M,3,0),4),")")</f>
        <v>(0.0653)</v>
      </c>
      <c r="J12" s="29" t="str">
        <f>_xlfn.CONCAT("(",FIXED(VLOOKUP($L11,outHF!$B:N,3,0),4),")")</f>
        <v>(0.0941)</v>
      </c>
      <c r="K12" s="29" t="str">
        <f>_xlfn.CONCAT("(",FIXED(VLOOKUP($L11,outHM!$B:O,3,0),4),")")</f>
        <v>(0.0952)</v>
      </c>
    </row>
    <row r="13" spans="2:12" x14ac:dyDescent="0.25">
      <c r="B13" s="107" t="s">
        <v>92</v>
      </c>
      <c r="C13" s="15" t="str">
        <f>_xlfn.CONCAT(FIXED(VLOOKUP($L13,outW!$B:N,2,0),4)," ",VLOOKUP($L13,outW!$B:$Z,15,0))</f>
        <v xml:space="preserve">0.0486 </v>
      </c>
      <c r="D13" s="28" t="str">
        <f>_xlfn.CONCAT(FIXED(VLOOKUP($L13,outWF!$B:O,2,0),4)," ",VLOOKUP($L13,outWF!$B:$Z,15,0))</f>
        <v xml:space="preserve">0.0453 </v>
      </c>
      <c r="E13" s="28" t="str">
        <f>_xlfn.CONCAT(FIXED(VLOOKUP($L13,outWM!$B:P,2,0),4)," ",VLOOKUP($L13,outWM!$B:$Z,15,0))</f>
        <v xml:space="preserve">0.0468 </v>
      </c>
      <c r="F13" s="15" t="str">
        <f>_xlfn.CONCAT(FIXED(VLOOKUP($L13,outB!$B:Q,2,0),4)," ",VLOOKUP($L13,outB!$B:$Z,15,0))</f>
        <v xml:space="preserve">-0.0072 </v>
      </c>
      <c r="G13" s="28" t="str">
        <f>_xlfn.CONCAT(FIXED(VLOOKUP($L13,outBF!$B:R,2,0),4)," ",VLOOKUP($L13,outBF!$B:$Z,15,0))</f>
        <v xml:space="preserve">-0.0028 </v>
      </c>
      <c r="H13" s="28" t="str">
        <f>_xlfn.CONCAT(FIXED(VLOOKUP($L13,outBM!$B:S,2,0),4)," ",VLOOKUP($L13,outBM!$B:$Z,15,0))</f>
        <v xml:space="preserve">-0.0039 </v>
      </c>
      <c r="I13" s="15" t="str">
        <f>_xlfn.CONCAT(FIXED(VLOOKUP($L13,outH!$B:T,2,0),4)," ",VLOOKUP($L13,outH!$B:$Z,15,0))</f>
        <v xml:space="preserve">0.0341 </v>
      </c>
      <c r="J13" s="28" t="str">
        <f>_xlfn.CONCAT(FIXED(VLOOKUP($L13,outHF!$B:U,2,0),4)," ",VLOOKUP($L13,outHF!$B:$Z,15,0))</f>
        <v xml:space="preserve">-0.0268 </v>
      </c>
      <c r="K13" s="28" t="str">
        <f>_xlfn.CONCAT(FIXED(VLOOKUP($L13,outHM!$B:V,2,0),4)," ",VLOOKUP($L13,outHM!$B:$Z,15,0))</f>
        <v xml:space="preserve">0.1062 </v>
      </c>
      <c r="L13" s="11" t="s">
        <v>25</v>
      </c>
    </row>
    <row r="14" spans="2:12" x14ac:dyDescent="0.25">
      <c r="B14" s="108"/>
      <c r="C14" s="13" t="str">
        <f>_xlfn.CONCAT("(",FIXED(VLOOKUP($L13,outW!$B:G,3,0),4),")")</f>
        <v>(0.0427)</v>
      </c>
      <c r="D14" s="29" t="str">
        <f>_xlfn.CONCAT("(",FIXED(VLOOKUP($L13,outWF!$B:H,3,0),4),")")</f>
        <v>(0.0574)</v>
      </c>
      <c r="E14" s="29" t="str">
        <f>_xlfn.CONCAT("(",FIXED(VLOOKUP($L13,outWM!$B:I,3,0),4),")")</f>
        <v>(0.0677)</v>
      </c>
      <c r="F14" s="13" t="str">
        <f>_xlfn.CONCAT("(",FIXED(VLOOKUP($L13,outB!$B:J,3,0),4),")")</f>
        <v>(0.0582)</v>
      </c>
      <c r="G14" s="29" t="str">
        <f>_xlfn.CONCAT("(",FIXED(VLOOKUP($L13,outBF!$B:K,3,0),4),")")</f>
        <v>(0.0774)</v>
      </c>
      <c r="H14" s="29" t="str">
        <f>_xlfn.CONCAT("(",FIXED(VLOOKUP($L13,outBM!$B:L,3,0),4),")")</f>
        <v>(0.0905)</v>
      </c>
      <c r="I14" s="13" t="str">
        <f>_xlfn.CONCAT("(",FIXED(VLOOKUP($L13,outH!$B:M,3,0),4),")")</f>
        <v>(0.0606)</v>
      </c>
      <c r="J14" s="29" t="str">
        <f>_xlfn.CONCAT("(",FIXED(VLOOKUP($L13,outHF!$B:N,3,0),4),")")</f>
        <v>(0.0821)</v>
      </c>
      <c r="K14" s="29" t="str">
        <f>_xlfn.CONCAT("(",FIXED(VLOOKUP($L13,outHM!$B:O,3,0),4),")")</f>
        <v>(0.0967)</v>
      </c>
    </row>
    <row r="15" spans="2:12" x14ac:dyDescent="0.25">
      <c r="B15" s="107" t="s">
        <v>93</v>
      </c>
      <c r="C15" s="15" t="str">
        <f>_xlfn.CONCAT(FIXED(VLOOKUP($L15,outW!$B:N,2,0),4)," ",VLOOKUP($L15,outW!$B:$Z,15,0))</f>
        <v xml:space="preserve">-0.0345 </v>
      </c>
      <c r="D15" s="28" t="str">
        <f>_xlfn.CONCAT(FIXED(VLOOKUP($L15,outWF!$B:O,2,0),4)," ",VLOOKUP($L15,outWF!$B:$Z,15,0))</f>
        <v xml:space="preserve">-0.1265 </v>
      </c>
      <c r="E15" s="28" t="str">
        <f>_xlfn.CONCAT(FIXED(VLOOKUP($L15,outWM!$B:P,2,0),4)," ",VLOOKUP($L15,outWM!$B:$Z,15,0))</f>
        <v xml:space="preserve">0.1186 </v>
      </c>
      <c r="F15" s="15" t="str">
        <f>_xlfn.CONCAT(FIXED(VLOOKUP($L15,outB!$B:Q,2,0),4)," ",VLOOKUP($L15,outB!$B:$Z,15,0))</f>
        <v xml:space="preserve">0.0223 </v>
      </c>
      <c r="G15" s="28" t="str">
        <f>_xlfn.CONCAT(FIXED(VLOOKUP($L15,outBF!$B:R,2,0),4)," ",VLOOKUP($L15,outBF!$B:$Z,15,0))</f>
        <v xml:space="preserve">0.0756 </v>
      </c>
      <c r="H15" s="28" t="str">
        <f>_xlfn.CONCAT(FIXED(VLOOKUP($L15,outBM!$B:S,2,0),4)," ",VLOOKUP($L15,outBM!$B:$Z,15,0))</f>
        <v xml:space="preserve">-0.1043 </v>
      </c>
      <c r="I15" s="15" t="str">
        <f>_xlfn.CONCAT(FIXED(VLOOKUP($L15,outH!$B:T,2,0),4)," ",VLOOKUP($L15,outH!$B:$Z,15,0))</f>
        <v xml:space="preserve">0.1066 </v>
      </c>
      <c r="J15" s="28" t="str">
        <f>_xlfn.CONCAT(FIXED(VLOOKUP($L15,outHF!$B:U,2,0),4)," ",VLOOKUP($L15,outHF!$B:$Z,15,0))</f>
        <v xml:space="preserve">0.0642 </v>
      </c>
      <c r="K15" s="28" t="str">
        <f>_xlfn.CONCAT(FIXED(VLOOKUP($L15,outHM!$B:V,2,0),4)," ",VLOOKUP($L15,outHM!$B:$Z,15,0))</f>
        <v xml:space="preserve">0.1145 </v>
      </c>
      <c r="L15" s="11" t="s">
        <v>26</v>
      </c>
    </row>
    <row r="16" spans="2:12" x14ac:dyDescent="0.25">
      <c r="B16" s="108"/>
      <c r="C16" s="13" t="str">
        <f>_xlfn.CONCAT("(",FIXED(VLOOKUP($L15,outW!$B:G,3,0),4),")")</f>
        <v>(0.0647)</v>
      </c>
      <c r="D16" s="29" t="str">
        <f>_xlfn.CONCAT("(",FIXED(VLOOKUP($L15,outWF!$B:H,3,0),4),")")</f>
        <v>(0.0864)</v>
      </c>
      <c r="E16" s="29" t="str">
        <f>_xlfn.CONCAT("(",FIXED(VLOOKUP($L15,outWM!$B:I,3,0),4),")")</f>
        <v>(0.1038)</v>
      </c>
      <c r="F16" s="13" t="str">
        <f>_xlfn.CONCAT("(",FIXED(VLOOKUP($L15,outB!$B:J,3,0),4),")")</f>
        <v>(0.1112)</v>
      </c>
      <c r="G16" s="29" t="str">
        <f>_xlfn.CONCAT("(",FIXED(VLOOKUP($L15,outBF!$B:K,3,0),4),")")</f>
        <v>(0.1337)</v>
      </c>
      <c r="H16" s="29" t="str">
        <f>_xlfn.CONCAT("(",FIXED(VLOOKUP($L15,outBM!$B:L,3,0),4),")")</f>
        <v>(0.2060)</v>
      </c>
      <c r="I16" s="13" t="str">
        <f>_xlfn.CONCAT("(",FIXED(VLOOKUP($L15,outH!$B:M,3,0),4),")")</f>
        <v>(0.1072)</v>
      </c>
      <c r="J16" s="29" t="str">
        <f>_xlfn.CONCAT("(",FIXED(VLOOKUP($L15,outHF!$B:N,3,0),4),")")</f>
        <v>(0.1393)</v>
      </c>
      <c r="K16" s="29" t="str">
        <f>_xlfn.CONCAT("(",FIXED(VLOOKUP($L15,outHM!$B:O,3,0),4),")")</f>
        <v>(0.1765)</v>
      </c>
    </row>
    <row r="17" spans="2:12" x14ac:dyDescent="0.25">
      <c r="B17" s="107" t="s">
        <v>32</v>
      </c>
      <c r="C17" s="15" t="str">
        <f>_xlfn.CONCAT(FIXED(VLOOKUP($L17,outW!$B:N,2,0),4)," ",VLOOKUP($L17,outW!$B:$Z,15,0))</f>
        <v xml:space="preserve">0.0091 </v>
      </c>
      <c r="D17" s="28" t="str">
        <f>_xlfn.CONCAT(FIXED(VLOOKUP($L17,outWF!$B:O,2,0),4)," ",VLOOKUP($L17,outWF!$B:$Z,15,0))</f>
        <v xml:space="preserve">0.0155 </v>
      </c>
      <c r="E17" s="28" t="str">
        <f>_xlfn.CONCAT(FIXED(VLOOKUP($L17,outWM!$B:P,2,0),4)," ",VLOOKUP($L17,outWM!$B:$Z,15,0))</f>
        <v xml:space="preserve">-0.0108 </v>
      </c>
      <c r="F17" s="15" t="str">
        <f>_xlfn.CONCAT(FIXED(VLOOKUP($L17,outB!$B:Q,2,0),4)," ",VLOOKUP($L17,outB!$B:$Z,15,0))</f>
        <v xml:space="preserve">0.0318 </v>
      </c>
      <c r="G17" s="28" t="str">
        <f>_xlfn.CONCAT(FIXED(VLOOKUP($L17,outBF!$B:R,2,0),4)," ",VLOOKUP($L17,outBF!$B:$Z,15,0))</f>
        <v xml:space="preserve">0.0215 </v>
      </c>
      <c r="H17" s="28" t="str">
        <f>_xlfn.CONCAT(FIXED(VLOOKUP($L17,outBM!$B:S,2,0),4)," ",VLOOKUP($L17,outBM!$B:$Z,15,0))</f>
        <v xml:space="preserve">0.0452 </v>
      </c>
      <c r="I17" s="15" t="str">
        <f>_xlfn.CONCAT(FIXED(VLOOKUP($L17,outH!$B:T,2,0),4)," ",VLOOKUP($L17,outH!$B:$Z,15,0))</f>
        <v xml:space="preserve">0.0352 </v>
      </c>
      <c r="J17" s="28" t="str">
        <f>_xlfn.CONCAT(FIXED(VLOOKUP($L17,outHF!$B:U,2,0),4)," ",VLOOKUP($L17,outHF!$B:$Z,15,0))</f>
        <v xml:space="preserve">0.0581 </v>
      </c>
      <c r="K17" s="28" t="str">
        <f>_xlfn.CONCAT(FIXED(VLOOKUP($L17,outHM!$B:V,2,0),4)," ",VLOOKUP($L17,outHM!$B:$Z,15,0))</f>
        <v xml:space="preserve">-0.0089 </v>
      </c>
      <c r="L17" s="11" t="s">
        <v>32</v>
      </c>
    </row>
    <row r="18" spans="2:12" x14ac:dyDescent="0.25">
      <c r="B18" s="108"/>
      <c r="C18" s="13" t="str">
        <f>_xlfn.CONCAT("(",FIXED(VLOOKUP($L17,outW!$B:G,3,0),4),")")</f>
        <v>(0.0251)</v>
      </c>
      <c r="D18" s="29" t="str">
        <f>_xlfn.CONCAT("(",FIXED(VLOOKUP($L17,outWF!$B:H,3,0),4),")")</f>
        <v>(0.0337)</v>
      </c>
      <c r="E18" s="29" t="str">
        <f>_xlfn.CONCAT("(",FIXED(VLOOKUP($L17,outWM!$B:I,3,0),4),")")</f>
        <v>(0.0393)</v>
      </c>
      <c r="F18" s="13" t="str">
        <f>_xlfn.CONCAT("(",FIXED(VLOOKUP($L17,outB!$B:J,3,0),4),")")</f>
        <v>(0.0215)</v>
      </c>
      <c r="G18" s="29" t="str">
        <f>_xlfn.CONCAT("(",FIXED(VLOOKUP($L17,outBF!$B:K,3,0),4),")")</f>
        <v>(0.0268)</v>
      </c>
      <c r="H18" s="29" t="str">
        <f>_xlfn.CONCAT("(",FIXED(VLOOKUP($L17,outBM!$B:L,3,0),4),")")</f>
        <v>(0.0372)</v>
      </c>
      <c r="I18" s="13" t="str">
        <f>_xlfn.CONCAT("(",FIXED(VLOOKUP($L17,outH!$B:M,3,0),4),")")</f>
        <v>(0.0299)</v>
      </c>
      <c r="J18" s="29" t="str">
        <f>_xlfn.CONCAT("(",FIXED(VLOOKUP($L17,outHF!$B:N,3,0),4),")")</f>
        <v>(0.0397)</v>
      </c>
      <c r="K18" s="29" t="str">
        <f>_xlfn.CONCAT("(",FIXED(VLOOKUP($L17,outHM!$B:O,3,0),4),")")</f>
        <v>(0.0497)</v>
      </c>
    </row>
    <row r="19" spans="2:12" x14ac:dyDescent="0.25">
      <c r="B19" s="107" t="s">
        <v>631</v>
      </c>
      <c r="C19" s="15" t="str">
        <f>_xlfn.CONCAT(FIXED(VLOOKUP($L19,outW!$B:N,2,0),4)," ",VLOOKUP($L19,outW!$B:$Z,15,0))</f>
        <v>0.0261 ***</v>
      </c>
      <c r="D19" s="28" t="str">
        <f>_xlfn.CONCAT(FIXED(VLOOKUP($L19,outWF!$B:O,2,0),4)," ",VLOOKUP($L19,outWF!$B:$Z,15,0))</f>
        <v>0.0410 ***</v>
      </c>
      <c r="E19" s="28" t="str">
        <f>_xlfn.CONCAT(FIXED(VLOOKUP($L19,outWM!$B:P,2,0),4)," ",VLOOKUP($L19,outWM!$B:$Z,15,0))</f>
        <v xml:space="preserve">0.0108 </v>
      </c>
      <c r="F19" s="15" t="str">
        <f>_xlfn.CONCAT(FIXED(VLOOKUP($L19,outB!$B:Q,2,0),4)," ",VLOOKUP($L19,outB!$B:$Z,15,0))</f>
        <v>0.0155 **</v>
      </c>
      <c r="G19" s="28" t="str">
        <f>_xlfn.CONCAT(FIXED(VLOOKUP($L19,outBF!$B:R,2,0),4)," ",VLOOKUP($L19,outBF!$B:$Z,15,0))</f>
        <v>0.0287 ***</v>
      </c>
      <c r="H19" s="28" t="str">
        <f>_xlfn.CONCAT(FIXED(VLOOKUP($L19,outBM!$B:S,2,0),4)," ",VLOOKUP($L19,outBM!$B:$Z,15,0))</f>
        <v xml:space="preserve">0.0051 </v>
      </c>
      <c r="I19" s="15" t="str">
        <f>_xlfn.CONCAT(FIXED(VLOOKUP($L19,outH!$B:T,2,0),4)," ",VLOOKUP($L19,outH!$B:$Z,15,0))</f>
        <v>0.0184 *</v>
      </c>
      <c r="J19" s="28" t="str">
        <f>_xlfn.CONCAT(FIXED(VLOOKUP($L19,outHF!$B:U,2,0),4)," ",VLOOKUP($L19,outHF!$B:$Z,15,0))</f>
        <v xml:space="preserve">0.0133 </v>
      </c>
      <c r="K19" s="28" t="str">
        <f>_xlfn.CONCAT(FIXED(VLOOKUP($L19,outHM!$B:V,2,0),4)," ",VLOOKUP($L19,outHM!$B:$Z,15,0))</f>
        <v>0.0222 *</v>
      </c>
      <c r="L19" s="11" t="s">
        <v>33</v>
      </c>
    </row>
    <row r="20" spans="2:12" x14ac:dyDescent="0.25">
      <c r="B20" s="108"/>
      <c r="C20" s="13" t="str">
        <f>_xlfn.CONCAT("(",FIXED(VLOOKUP($L19,outW!$B:G,3,0),4),")")</f>
        <v>(0.0069)</v>
      </c>
      <c r="D20" s="29" t="str">
        <f>_xlfn.CONCAT("(",FIXED(VLOOKUP($L19,outWF!$B:H,3,0),4),")")</f>
        <v>(0.0107)</v>
      </c>
      <c r="E20" s="29" t="str">
        <f>_xlfn.CONCAT("(",FIXED(VLOOKUP($L19,outWM!$B:I,3,0),4),")")</f>
        <v>(0.0091)</v>
      </c>
      <c r="F20" s="13" t="str">
        <f>_xlfn.CONCAT("(",FIXED(VLOOKUP($L19,outB!$B:J,3,0),4),")")</f>
        <v>(0.0054)</v>
      </c>
      <c r="G20" s="29" t="str">
        <f>_xlfn.CONCAT("(",FIXED(VLOOKUP($L19,outBF!$B:K,3,0),4),")")</f>
        <v>(0.0083)</v>
      </c>
      <c r="H20" s="29" t="str">
        <f>_xlfn.CONCAT("(",FIXED(VLOOKUP($L19,outBM!$B:L,3,0),4),")")</f>
        <v>(0.0073)</v>
      </c>
      <c r="I20" s="13" t="str">
        <f>_xlfn.CONCAT("(",FIXED(VLOOKUP($L19,outH!$B:M,3,0),4),")")</f>
        <v>(0.0081)</v>
      </c>
      <c r="J20" s="29" t="str">
        <f>_xlfn.CONCAT("(",FIXED(VLOOKUP($L19,outHF!$B:N,3,0),4),")")</f>
        <v>(0.0140)</v>
      </c>
      <c r="K20" s="29" t="str">
        <f>_xlfn.CONCAT("(",FIXED(VLOOKUP($L19,outHM!$B:O,3,0),4),")")</f>
        <v>(0.0101)</v>
      </c>
    </row>
    <row r="21" spans="2:12" x14ac:dyDescent="0.25">
      <c r="B21" s="107" t="s">
        <v>125</v>
      </c>
      <c r="C21" s="15" t="str">
        <f>_xlfn.CONCAT(FIXED(VLOOKUP($L21,outW!$B:N,2,0),4)," ",VLOOKUP($L21,outW!$B:$Z,15,0))</f>
        <v xml:space="preserve">0.0028 </v>
      </c>
      <c r="D21" s="28" t="str">
        <f>_xlfn.CONCAT(FIXED(VLOOKUP($L21,outWF!$B:O,2,0),4)," ",VLOOKUP($L21,outWF!$B:$Z,15,0))</f>
        <v>0.0294 ^</v>
      </c>
      <c r="E21" s="28" t="str">
        <f>_xlfn.CONCAT(FIXED(VLOOKUP($L21,outWM!$B:P,2,0),4)," ",VLOOKUP($L21,outWM!$B:$Z,15,0))</f>
        <v xml:space="preserve">-0.0153 </v>
      </c>
      <c r="F21" s="15" t="str">
        <f>_xlfn.CONCAT(FIXED(VLOOKUP($L21,outB!$B:Q,2,0),4)," ",VLOOKUP($L21,outB!$B:$Z,15,0))</f>
        <v>-0.0198 *</v>
      </c>
      <c r="G21" s="28" t="str">
        <f>_xlfn.CONCAT(FIXED(VLOOKUP($L21,outBF!$B:R,2,0),4)," ",VLOOKUP($L21,outBF!$B:$Z,15,0))</f>
        <v>-0.0327 *</v>
      </c>
      <c r="H21" s="28" t="str">
        <f>_xlfn.CONCAT(FIXED(VLOOKUP($L21,outBM!$B:S,2,0),4)," ",VLOOKUP($L21,outBM!$B:$Z,15,0))</f>
        <v xml:space="preserve">-0.0002 </v>
      </c>
      <c r="I21" s="15" t="str">
        <f>_xlfn.CONCAT(FIXED(VLOOKUP($L21,outH!$B:T,2,0),4)," ",VLOOKUP($L21,outH!$B:$Z,15,0))</f>
        <v xml:space="preserve">-0.0113 </v>
      </c>
      <c r="J21" s="28" t="str">
        <f>_xlfn.CONCAT(FIXED(VLOOKUP($L21,outHF!$B:U,2,0),4)," ",VLOOKUP($L21,outHF!$B:$Z,15,0))</f>
        <v xml:space="preserve">-0.0074 </v>
      </c>
      <c r="K21" s="28" t="str">
        <f>_xlfn.CONCAT(FIXED(VLOOKUP($L21,outHM!$B:V,2,0),4)," ",VLOOKUP($L21,outHM!$B:$Z,15,0))</f>
        <v xml:space="preserve">-0.0158 </v>
      </c>
      <c r="L21" s="11" t="s">
        <v>118</v>
      </c>
    </row>
    <row r="22" spans="2:12" x14ac:dyDescent="0.25">
      <c r="B22" s="108"/>
      <c r="C22" s="13" t="str">
        <f>_xlfn.CONCAT("(",FIXED(VLOOKUP($L21,outW!$B:G,3,0),4),")")</f>
        <v>(0.0103)</v>
      </c>
      <c r="D22" s="29" t="str">
        <f>_xlfn.CONCAT("(",FIXED(VLOOKUP($L21,outWF!$B:H,3,0),4),")")</f>
        <v>(0.0153)</v>
      </c>
      <c r="E22" s="29" t="str">
        <f>_xlfn.CONCAT("(",FIXED(VLOOKUP($L21,outWM!$B:I,3,0),4),")")</f>
        <v>(0.0143)</v>
      </c>
      <c r="F22" s="13" t="str">
        <f>_xlfn.CONCAT("(",FIXED(VLOOKUP($L21,outB!$B:J,3,0),4),")")</f>
        <v>(0.0097)</v>
      </c>
      <c r="G22" s="29" t="str">
        <f>_xlfn.CONCAT("(",FIXED(VLOOKUP($L21,outBF!$B:K,3,0),4),")")</f>
        <v>(0.0130)</v>
      </c>
      <c r="H22" s="29" t="str">
        <f>_xlfn.CONCAT("(",FIXED(VLOOKUP($L21,outBM!$B:L,3,0),4),")")</f>
        <v>(0.0148)</v>
      </c>
      <c r="I22" s="13" t="str">
        <f>_xlfn.CONCAT("(",FIXED(VLOOKUP($L21,outH!$B:M,3,0),4),")")</f>
        <v>(0.0122)</v>
      </c>
      <c r="J22" s="29" t="str">
        <f>_xlfn.CONCAT("(",FIXED(VLOOKUP($L21,outHF!$B:N,3,0),4),")")</f>
        <v>(0.0175)</v>
      </c>
      <c r="K22" s="29" t="str">
        <f>_xlfn.CONCAT("(",FIXED(VLOOKUP($L21,outHM!$B:O,3,0),4),")")</f>
        <v>(0.0178)</v>
      </c>
    </row>
    <row r="23" spans="2:12" x14ac:dyDescent="0.25">
      <c r="B23" s="107" t="s">
        <v>632</v>
      </c>
      <c r="C23" s="15" t="str">
        <f>_xlfn.CONCAT(FIXED(VLOOKUP($L23,outW!$B:N,2,0),4)," ",VLOOKUP($L23,outW!$B:$Z,15,0))</f>
        <v>0.1319 **</v>
      </c>
      <c r="D23" s="28" t="str">
        <f>_xlfn.CONCAT(FIXED(VLOOKUP($L23,outWF!$B:O,2,0),4)," ",VLOOKUP($L23,outWF!$B:$Z,15,0))</f>
        <v>0.1855 **</v>
      </c>
      <c r="E23" s="28" t="str">
        <f>_xlfn.CONCAT(FIXED(VLOOKUP($L23,outWM!$B:P,2,0),4)," ",VLOOKUP($L23,outWM!$B:$Z,15,0))</f>
        <v xml:space="preserve">0.0893 </v>
      </c>
      <c r="F23" s="15" t="str">
        <f>_xlfn.CONCAT(FIXED(VLOOKUP($L23,outB!$B:Q,2,0),4)," ",VLOOKUP($L23,outB!$B:$Z,15,0))</f>
        <v>0.1804 ***</v>
      </c>
      <c r="G23" s="28" t="str">
        <f>_xlfn.CONCAT(FIXED(VLOOKUP($L23,outBF!$B:R,2,0),4)," ",VLOOKUP($L23,outBF!$B:$Z,15,0))</f>
        <v xml:space="preserve">0.0944 </v>
      </c>
      <c r="H23" s="28" t="str">
        <f>_xlfn.CONCAT(FIXED(VLOOKUP($L23,outBM!$B:S,2,0),4)," ",VLOOKUP($L23,outBM!$B:$Z,15,0))</f>
        <v>0.2469 ***</v>
      </c>
      <c r="I23" s="15" t="str">
        <f>_xlfn.CONCAT(FIXED(VLOOKUP($L23,outH!$B:T,2,0),4)," ",VLOOKUP($L23,outH!$B:$Z,15,0))</f>
        <v xml:space="preserve">-0.0708 </v>
      </c>
      <c r="J23" s="28" t="str">
        <f>_xlfn.CONCAT(FIXED(VLOOKUP($L23,outHF!$B:U,2,0),4)," ",VLOOKUP($L23,outHF!$B:$Z,15,0))</f>
        <v xml:space="preserve">-0.0562 </v>
      </c>
      <c r="K23" s="28" t="str">
        <f>_xlfn.CONCAT(FIXED(VLOOKUP($L23,outHM!$B:V,2,0),4)," ",VLOOKUP($L23,outHM!$B:$Z,15,0))</f>
        <v xml:space="preserve">-0.1053 </v>
      </c>
      <c r="L23" s="11" t="s">
        <v>29</v>
      </c>
    </row>
    <row r="24" spans="2:12" x14ac:dyDescent="0.25">
      <c r="B24" s="108"/>
      <c r="C24" s="13" t="str">
        <f>_xlfn.CONCAT("(",FIXED(VLOOKUP($L23,outW!$B:G,3,0),4),")")</f>
        <v>(0.0462)</v>
      </c>
      <c r="D24" s="29" t="str">
        <f>_xlfn.CONCAT("(",FIXED(VLOOKUP($L23,outWF!$B:H,3,0),4),")")</f>
        <v>(0.0696)</v>
      </c>
      <c r="E24" s="29" t="str">
        <f>_xlfn.CONCAT("(",FIXED(VLOOKUP($L23,outWM!$B:I,3,0),4),")")</f>
        <v>(0.0633)</v>
      </c>
      <c r="F24" s="13" t="str">
        <f>_xlfn.CONCAT("(",FIXED(VLOOKUP($L23,outB!$B:J,3,0),4),")")</f>
        <v>(0.0459)</v>
      </c>
      <c r="G24" s="29" t="str">
        <f>_xlfn.CONCAT("(",FIXED(VLOOKUP($L23,outBF!$B:K,3,0),4),")")</f>
        <v>(0.0680)</v>
      </c>
      <c r="H24" s="29" t="str">
        <f>_xlfn.CONCAT("(",FIXED(VLOOKUP($L23,outBM!$B:L,3,0),4),")")</f>
        <v>(0.0628)</v>
      </c>
      <c r="I24" s="13" t="str">
        <f>_xlfn.CONCAT("(",FIXED(VLOOKUP($L23,outH!$B:M,3,0),4),")")</f>
        <v>(0.0590)</v>
      </c>
      <c r="J24" s="29" t="str">
        <f>_xlfn.CONCAT("(",FIXED(VLOOKUP($L23,outHF!$B:N,3,0),4),")")</f>
        <v>(0.0866)</v>
      </c>
      <c r="K24" s="29" t="str">
        <f>_xlfn.CONCAT("(",FIXED(VLOOKUP($L23,outHM!$B:O,3,0),4),")")</f>
        <v>(0.0831)</v>
      </c>
    </row>
    <row r="25" spans="2:12" x14ac:dyDescent="0.25">
      <c r="B25" s="107" t="s">
        <v>633</v>
      </c>
      <c r="C25" s="15" t="str">
        <f>_xlfn.CONCAT(FIXED(VLOOKUP($L25,outW!$B:N,2,0),4)," ",VLOOKUP($L25,outW!$B:$Z,15,0))</f>
        <v>0.3077 ***</v>
      </c>
      <c r="D25" s="28" t="str">
        <f>_xlfn.CONCAT(FIXED(VLOOKUP($L25,outWF!$B:O,2,0),4)," ",VLOOKUP($L25,outWF!$B:$Z,15,0))</f>
        <v>0.3784 ***</v>
      </c>
      <c r="E25" s="28" t="str">
        <f>_xlfn.CONCAT(FIXED(VLOOKUP($L25,outWM!$B:P,2,0),4)," ",VLOOKUP($L25,outWM!$B:$Z,15,0))</f>
        <v>0.2641 ***</v>
      </c>
      <c r="F25" s="15" t="str">
        <f>_xlfn.CONCAT(FIXED(VLOOKUP($L25,outB!$B:Q,2,0),4)," ",VLOOKUP($L25,outB!$B:$Z,15,0))</f>
        <v>0.1988 ***</v>
      </c>
      <c r="G25" s="28" t="str">
        <f>_xlfn.CONCAT(FIXED(VLOOKUP($L25,outBF!$B:R,2,0),4)," ",VLOOKUP($L25,outBF!$B:$Z,15,0))</f>
        <v xml:space="preserve">0.0673 </v>
      </c>
      <c r="H25" s="28" t="str">
        <f>_xlfn.CONCAT(FIXED(VLOOKUP($L25,outBM!$B:S,2,0),4)," ",VLOOKUP($L25,outBM!$B:$Z,15,0))</f>
        <v>0.3497 ***</v>
      </c>
      <c r="I25" s="15" t="str">
        <f>_xlfn.CONCAT(FIXED(VLOOKUP($L25,outH!$B:T,2,0),4)," ",VLOOKUP($L25,outH!$B:$Z,15,0))</f>
        <v xml:space="preserve">0.0289 </v>
      </c>
      <c r="J25" s="28" t="str">
        <f>_xlfn.CONCAT(FIXED(VLOOKUP($L25,outHF!$B:U,2,0),4)," ",VLOOKUP($L25,outHF!$B:$Z,15,0))</f>
        <v xml:space="preserve">0.0868 </v>
      </c>
      <c r="K25" s="28" t="str">
        <f>_xlfn.CONCAT(FIXED(VLOOKUP($L25,outHM!$B:V,2,0),4)," ",VLOOKUP($L25,outHM!$B:$Z,15,0))</f>
        <v xml:space="preserve">-0.0497 </v>
      </c>
      <c r="L25" s="11" t="s">
        <v>30</v>
      </c>
    </row>
    <row r="26" spans="2:12" x14ac:dyDescent="0.25">
      <c r="B26" s="108"/>
      <c r="C26" s="13" t="str">
        <f>_xlfn.CONCAT("(",FIXED(VLOOKUP($L25,outW!$B:G,3,0),4),")")</f>
        <v>(0.0493)</v>
      </c>
      <c r="D26" s="29" t="str">
        <f>_xlfn.CONCAT("(",FIXED(VLOOKUP($L25,outWF!$B:H,3,0),4),")")</f>
        <v>(0.0715)</v>
      </c>
      <c r="E26" s="29" t="str">
        <f>_xlfn.CONCAT("(",FIXED(VLOOKUP($L25,outWM!$B:I,3,0),4),")")</f>
        <v>(0.0696)</v>
      </c>
      <c r="F26" s="13" t="str">
        <f>_xlfn.CONCAT("(",FIXED(VLOOKUP($L25,outB!$B:J,3,0),4),")")</f>
        <v>(0.0528)</v>
      </c>
      <c r="G26" s="29" t="str">
        <f>_xlfn.CONCAT("(",FIXED(VLOOKUP($L25,outBF!$B:K,3,0),4),")")</f>
        <v>(0.0721)</v>
      </c>
      <c r="H26" s="29" t="str">
        <f>_xlfn.CONCAT("(",FIXED(VLOOKUP($L25,outBM!$B:L,3,0),4),")")</f>
        <v>(0.0783)</v>
      </c>
      <c r="I26" s="13" t="str">
        <f>_xlfn.CONCAT("(",FIXED(VLOOKUP($L25,outH!$B:M,3,0),4),")")</f>
        <v>(0.0644)</v>
      </c>
      <c r="J26" s="29" t="str">
        <f>_xlfn.CONCAT("(",FIXED(VLOOKUP($L25,outHF!$B:N,3,0),4),")")</f>
        <v>(0.0932)</v>
      </c>
      <c r="K26" s="29" t="str">
        <f>_xlfn.CONCAT("(",FIXED(VLOOKUP($L25,outHM!$B:O,3,0),4),")")</f>
        <v>(0.0928)</v>
      </c>
    </row>
    <row r="27" spans="2:12" x14ac:dyDescent="0.25">
      <c r="B27" s="107" t="s">
        <v>634</v>
      </c>
      <c r="C27" s="15" t="str">
        <f>_xlfn.CONCAT(FIXED(VLOOKUP($L27,outW!$B:N,2,0),4)," ",VLOOKUP($L27,outW!$B:$Z,15,0))</f>
        <v>0.2913 ***</v>
      </c>
      <c r="D27" s="28" t="str">
        <f>_xlfn.CONCAT(FIXED(VLOOKUP($L27,outWF!$B:O,2,0),4)," ",VLOOKUP($L27,outWF!$B:$Z,15,0))</f>
        <v>0.3624 ***</v>
      </c>
      <c r="E27" s="28" t="str">
        <f>_xlfn.CONCAT(FIXED(VLOOKUP($L27,outWM!$B:P,2,0),4)," ",VLOOKUP($L27,outWM!$B:$Z,15,0))</f>
        <v>0.2257 *</v>
      </c>
      <c r="F27" s="15" t="str">
        <f>_xlfn.CONCAT(FIXED(VLOOKUP($L27,outB!$B:Q,2,0),4)," ",VLOOKUP($L27,outB!$B:$Z,15,0))</f>
        <v>0.2317 **</v>
      </c>
      <c r="G27" s="28" t="str">
        <f>_xlfn.CONCAT(FIXED(VLOOKUP($L27,outBF!$B:R,2,0),4)," ",VLOOKUP($L27,outBF!$B:$Z,15,0))</f>
        <v xml:space="preserve">0.1693 </v>
      </c>
      <c r="H27" s="28" t="str">
        <f>_xlfn.CONCAT(FIXED(VLOOKUP($L27,outBM!$B:S,2,0),4)," ",VLOOKUP($L27,outBM!$B:$Z,15,0))</f>
        <v>0.2722 ^</v>
      </c>
      <c r="I27" s="15" t="str">
        <f>_xlfn.CONCAT(FIXED(VLOOKUP($L27,outH!$B:T,2,0),4)," ",VLOOKUP($L27,outH!$B:$Z,15,0))</f>
        <v xml:space="preserve">-0.0830 </v>
      </c>
      <c r="J27" s="28" t="str">
        <f>_xlfn.CONCAT(FIXED(VLOOKUP($L27,outHF!$B:U,2,0),4)," ",VLOOKUP($L27,outHF!$B:$Z,15,0))</f>
        <v xml:space="preserve">-0.0755 </v>
      </c>
      <c r="K27" s="28" t="str">
        <f>_xlfn.CONCAT(FIXED(VLOOKUP($L27,outHM!$B:V,2,0),4)," ",VLOOKUP($L27,outHM!$B:$Z,15,0))</f>
        <v xml:space="preserve">-0.0720 </v>
      </c>
      <c r="L27" s="11" t="s">
        <v>27</v>
      </c>
    </row>
    <row r="28" spans="2:12" x14ac:dyDescent="0.25">
      <c r="B28" s="108"/>
      <c r="C28" s="13" t="str">
        <f>_xlfn.CONCAT("(",FIXED(VLOOKUP($L27,outW!$B:G,3,0),4),")")</f>
        <v>(0.0654)</v>
      </c>
      <c r="D28" s="29" t="str">
        <f>_xlfn.CONCAT("(",FIXED(VLOOKUP($L27,outWF!$B:H,3,0),4),")")</f>
        <v>(0.0940)</v>
      </c>
      <c r="E28" s="29" t="str">
        <f>_xlfn.CONCAT("(",FIXED(VLOOKUP($L27,outWM!$B:I,3,0),4),")")</f>
        <v>(0.0937)</v>
      </c>
      <c r="F28" s="13" t="str">
        <f>_xlfn.CONCAT("(",FIXED(VLOOKUP($L27,outB!$B:J,3,0),4),")")</f>
        <v>(0.0888)</v>
      </c>
      <c r="G28" s="29" t="str">
        <f>_xlfn.CONCAT("(",FIXED(VLOOKUP($L27,outBF!$B:K,3,0),4),")")</f>
        <v>(0.1175)</v>
      </c>
      <c r="H28" s="29" t="str">
        <f>_xlfn.CONCAT("(",FIXED(VLOOKUP($L27,outBM!$B:L,3,0),4),")")</f>
        <v>(0.1398)</v>
      </c>
      <c r="I28" s="13" t="str">
        <f>_xlfn.CONCAT("(",FIXED(VLOOKUP($L27,outH!$B:M,3,0),4),")")</f>
        <v>(0.1100)</v>
      </c>
      <c r="J28" s="29" t="str">
        <f>_xlfn.CONCAT("(",FIXED(VLOOKUP($L27,outHF!$B:N,3,0),4),")")</f>
        <v>(0.1457)</v>
      </c>
      <c r="K28" s="29" t="str">
        <f>_xlfn.CONCAT("(",FIXED(VLOOKUP($L27,outHM!$B:O,3,0),4),")")</f>
        <v>(0.1814)</v>
      </c>
    </row>
    <row r="29" spans="2:12" x14ac:dyDescent="0.25">
      <c r="B29" s="107" t="s">
        <v>635</v>
      </c>
      <c r="C29" s="15" t="str">
        <f>_xlfn.CONCAT(FIXED(VLOOKUP($L29,outW!$B:N,2,0),4)," ",VLOOKUP($L29,outW!$B:$Z,15,0))</f>
        <v>0.2243 *</v>
      </c>
      <c r="D29" s="28" t="str">
        <f>_xlfn.CONCAT(FIXED(VLOOKUP($L29,outWF!$B:O,2,0),4)," ",VLOOKUP($L29,outWF!$B:$Z,15,0))</f>
        <v>0.2394 ^</v>
      </c>
      <c r="E29" s="28" t="str">
        <f>_xlfn.CONCAT(FIXED(VLOOKUP($L29,outWM!$B:P,2,0),4)," ",VLOOKUP($L29,outWM!$B:$Z,15,0))</f>
        <v>0.2208 ^</v>
      </c>
      <c r="F29" s="15" t="str">
        <f>_xlfn.CONCAT(FIXED(VLOOKUP($L29,outB!$B:Q,2,0),4)," ",VLOOKUP($L29,outB!$B:$Z,15,0))</f>
        <v xml:space="preserve">0.1733 </v>
      </c>
      <c r="G29" s="28" t="str">
        <f>_xlfn.CONCAT(FIXED(VLOOKUP($L29,outBF!$B:R,2,0),4)," ",VLOOKUP($L29,outBF!$B:$Z,15,0))</f>
        <v xml:space="preserve">-0.0522 </v>
      </c>
      <c r="H29" s="28" t="str">
        <f>_xlfn.CONCAT(FIXED(VLOOKUP($L29,outBM!$B:S,2,0),4)," ",VLOOKUP($L29,outBM!$B:$Z,15,0))</f>
        <v>0.9446 **</v>
      </c>
      <c r="I29" s="15" t="str">
        <f>_xlfn.CONCAT(FIXED(VLOOKUP($L29,outH!$B:T,2,0),4)," ",VLOOKUP($L29,outH!$B:$Z,15,0))</f>
        <v xml:space="preserve">0.0348 </v>
      </c>
      <c r="J29" s="28" t="str">
        <f>_xlfn.CONCAT(FIXED(VLOOKUP($L29,outHF!$B:U,2,0),4)," ",VLOOKUP($L29,outHF!$B:$Z,15,0))</f>
        <v xml:space="preserve">-0.0363 </v>
      </c>
      <c r="K29" s="28" t="str">
        <f>_xlfn.CONCAT(FIXED(VLOOKUP($L29,outHM!$B:V,2,0),4)," ",VLOOKUP($L29,outHM!$B:$Z,15,0))</f>
        <v xml:space="preserve">0.0774 </v>
      </c>
      <c r="L29" s="11" t="s">
        <v>28</v>
      </c>
    </row>
    <row r="30" spans="2:12" x14ac:dyDescent="0.25">
      <c r="B30" s="108"/>
      <c r="C30" s="13" t="str">
        <f>_xlfn.CONCAT("(",FIXED(VLOOKUP($L29,outW!$B:G,3,0),4),")")</f>
        <v>(0.0915)</v>
      </c>
      <c r="D30" s="29" t="str">
        <f>_xlfn.CONCAT("(",FIXED(VLOOKUP($L29,outWF!$B:H,3,0),4),")")</f>
        <v>(0.1324)</v>
      </c>
      <c r="E30" s="29" t="str">
        <f>_xlfn.CONCAT("(",FIXED(VLOOKUP($L29,outWM!$B:I,3,0),4),")")</f>
        <v>(0.1299)</v>
      </c>
      <c r="F30" s="13" t="str">
        <f>_xlfn.CONCAT("(",FIXED(VLOOKUP($L29,outB!$B:J,3,0),4),")")</f>
        <v>(0.1366)</v>
      </c>
      <c r="G30" s="29" t="str">
        <f>_xlfn.CONCAT("(",FIXED(VLOOKUP($L29,outBF!$B:K,3,0),4),")")</f>
        <v>(0.1587)</v>
      </c>
      <c r="H30" s="29" t="str">
        <f>_xlfn.CONCAT("(",FIXED(VLOOKUP($L29,outBM!$B:L,3,0),4),")")</f>
        <v>(0.3217)</v>
      </c>
      <c r="I30" s="13" t="str">
        <f>_xlfn.CONCAT("(",FIXED(VLOOKUP($L29,outH!$B:M,3,0),4),")")</f>
        <v>(0.1859)</v>
      </c>
      <c r="J30" s="29" t="str">
        <f>_xlfn.CONCAT("(",FIXED(VLOOKUP($L29,outHF!$B:N,3,0),4),")")</f>
        <v>(0.2639)</v>
      </c>
      <c r="K30" s="29" t="str">
        <f>_xlfn.CONCAT("(",FIXED(VLOOKUP($L29,outHM!$B:O,3,0),4),")")</f>
        <v>(0.2691)</v>
      </c>
    </row>
    <row r="31" spans="2:12" x14ac:dyDescent="0.25">
      <c r="B31" s="107" t="s">
        <v>34</v>
      </c>
      <c r="C31" s="15" t="str">
        <f>_xlfn.CONCAT(FIXED(VLOOKUP($L31,outW!$B:N,2,0),4)," ",VLOOKUP($L31,outW!$B:$Z,15,0))</f>
        <v>0.0040 ***</v>
      </c>
      <c r="D31" s="28" t="str">
        <f>_xlfn.CONCAT(FIXED(VLOOKUP($L31,outWF!$B:O,2,0),4)," ",VLOOKUP($L31,outWF!$B:$Z,15,0))</f>
        <v>0.0045 ***</v>
      </c>
      <c r="E31" s="28" t="str">
        <f>_xlfn.CONCAT(FIXED(VLOOKUP($L31,outWM!$B:P,2,0),4)," ",VLOOKUP($L31,outWM!$B:$Z,15,0))</f>
        <v>0.0035 ***</v>
      </c>
      <c r="F31" s="15" t="str">
        <f>_xlfn.CONCAT(FIXED(VLOOKUP($L31,outB!$B:Q,2,0),4)," ",VLOOKUP($L31,outB!$B:$Z,15,0))</f>
        <v>0.0043 ***</v>
      </c>
      <c r="G31" s="28" t="str">
        <f>_xlfn.CONCAT(FIXED(VLOOKUP($L31,outBF!$B:R,2,0),4)," ",VLOOKUP($L31,outBF!$B:$Z,15,0))</f>
        <v>0.0042 **</v>
      </c>
      <c r="H31" s="28" t="str">
        <f>_xlfn.CONCAT(FIXED(VLOOKUP($L31,outBM!$B:S,2,0),4)," ",VLOOKUP($L31,outBM!$B:$Z,15,0))</f>
        <v>0.0037 **</v>
      </c>
      <c r="I31" s="15" t="str">
        <f>_xlfn.CONCAT(FIXED(VLOOKUP($L31,outH!$B:T,2,0),4)," ",VLOOKUP($L31,outH!$B:$Z,15,0))</f>
        <v>0.0039 ***</v>
      </c>
      <c r="J31" s="28" t="str">
        <f>_xlfn.CONCAT(FIXED(VLOOKUP($L31,outHF!$B:U,2,0),4)," ",VLOOKUP($L31,outHF!$B:$Z,15,0))</f>
        <v>0.0048 **</v>
      </c>
      <c r="K31" s="28" t="str">
        <f>_xlfn.CONCAT(FIXED(VLOOKUP($L31,outHM!$B:V,2,0),4)," ",VLOOKUP($L31,outHM!$B:$Z,15,0))</f>
        <v>0.0034 *</v>
      </c>
      <c r="L31" s="11" t="s">
        <v>34</v>
      </c>
    </row>
    <row r="32" spans="2:12" x14ac:dyDescent="0.25">
      <c r="B32" s="108"/>
      <c r="C32" s="13" t="str">
        <f>_xlfn.CONCAT("(",FIXED(VLOOKUP($L31,outW!$B:G,3,0),4),")")</f>
        <v>(0.0007)</v>
      </c>
      <c r="D32" s="29" t="str">
        <f>_xlfn.CONCAT("(",FIXED(VLOOKUP($L31,outWF!$B:H,3,0),4),")")</f>
        <v>(0.0010)</v>
      </c>
      <c r="E32" s="29" t="str">
        <f>_xlfn.CONCAT("(",FIXED(VLOOKUP($L31,outWM!$B:I,3,0),4),")")</f>
        <v>(0.0009)</v>
      </c>
      <c r="F32" s="13" t="str">
        <f>_xlfn.CONCAT("(",FIXED(VLOOKUP($L31,outB!$B:J,3,0),4),")")</f>
        <v>(0.0010)</v>
      </c>
      <c r="G32" s="29" t="str">
        <f>_xlfn.CONCAT("(",FIXED(VLOOKUP($L31,outBF!$B:K,3,0),4),")")</f>
        <v>(0.0013)</v>
      </c>
      <c r="H32" s="29" t="str">
        <f>_xlfn.CONCAT("(",FIXED(VLOOKUP($L31,outBM!$B:L,3,0),4),")")</f>
        <v>(0.0014)</v>
      </c>
      <c r="I32" s="13" t="str">
        <f>_xlfn.CONCAT("(",FIXED(VLOOKUP($L31,outH!$B:M,3,0),4),")")</f>
        <v>(0.0010)</v>
      </c>
      <c r="J32" s="29" t="str">
        <f>_xlfn.CONCAT("(",FIXED(VLOOKUP($L31,outHF!$B:N,3,0),4),")")</f>
        <v>(0.0015)</v>
      </c>
      <c r="K32" s="29" t="str">
        <f>_xlfn.CONCAT("(",FIXED(VLOOKUP($L31,outHM!$B:O,3,0),4),")")</f>
        <v>(0.0014)</v>
      </c>
    </row>
    <row r="33" spans="2:12" x14ac:dyDescent="0.25">
      <c r="B33" s="107" t="s">
        <v>99</v>
      </c>
      <c r="C33" s="15" t="str">
        <f>_xlfn.CONCAT(FIXED(VLOOKUP($L33,outW!$B:N,2,0),4)," ",VLOOKUP($L33,outW!$B:$Z,15,0))</f>
        <v>-0.0004 ^</v>
      </c>
      <c r="D33" s="28" t="str">
        <f>_xlfn.CONCAT(FIXED(VLOOKUP($L33,outWF!$B:O,2,0),4)," ",VLOOKUP($L33,outWF!$B:$Z,15,0))</f>
        <v xml:space="preserve">-0.0004 </v>
      </c>
      <c r="E33" s="28" t="str">
        <f>_xlfn.CONCAT(FIXED(VLOOKUP($L33,outWM!$B:P,2,0),4)," ",VLOOKUP($L33,outWM!$B:$Z,15,0))</f>
        <v xml:space="preserve">-0.0004 </v>
      </c>
      <c r="F33" s="15" t="str">
        <f>_xlfn.CONCAT(FIXED(VLOOKUP($L33,outB!$B:Q,2,0),4)," ",VLOOKUP($L33,outB!$B:$Z,15,0))</f>
        <v xml:space="preserve">-0.0005 </v>
      </c>
      <c r="G33" s="28" t="str">
        <f>_xlfn.CONCAT(FIXED(VLOOKUP($L33,outBF!$B:R,2,0),4)," ",VLOOKUP($L33,outBF!$B:$Z,15,0))</f>
        <v>-0.0010 ^</v>
      </c>
      <c r="H33" s="28" t="str">
        <f>_xlfn.CONCAT(FIXED(VLOOKUP($L33,outBM!$B:S,2,0),4)," ",VLOOKUP($L33,outBM!$B:$Z,15,0))</f>
        <v xml:space="preserve">0.0001 </v>
      </c>
      <c r="I33" s="15" t="str">
        <f>_xlfn.CONCAT(FIXED(VLOOKUP($L33,outH!$B:T,2,0),4)," ",VLOOKUP($L33,outH!$B:$Z,15,0))</f>
        <v>-0.0015 ***</v>
      </c>
      <c r="J33" s="28" t="str">
        <f>_xlfn.CONCAT(FIXED(VLOOKUP($L33,outHF!$B:U,2,0),4)," ",VLOOKUP($L33,outHF!$B:$Z,15,0))</f>
        <v>-0.0023 ***</v>
      </c>
      <c r="K33" s="28" t="str">
        <f>_xlfn.CONCAT(FIXED(VLOOKUP($L33,outHM!$B:V,2,0),4)," ",VLOOKUP($L33,outHM!$B:$Z,15,0))</f>
        <v>-0.0011 *</v>
      </c>
      <c r="L33" s="11" t="s">
        <v>35</v>
      </c>
    </row>
    <row r="34" spans="2:12" x14ac:dyDescent="0.25">
      <c r="B34" s="108"/>
      <c r="C34" s="13" t="str">
        <f>_xlfn.CONCAT("(",FIXED(VLOOKUP($L33,outW!$B:G,3,0),4),")")</f>
        <v>(0.0003)</v>
      </c>
      <c r="D34" s="29" t="str">
        <f>_xlfn.CONCAT("(",FIXED(VLOOKUP($L33,outWF!$B:H,3,0),4),")")</f>
        <v>(0.0004)</v>
      </c>
      <c r="E34" s="29" t="str">
        <f>_xlfn.CONCAT("(",FIXED(VLOOKUP($L33,outWM!$B:I,3,0),4),")")</f>
        <v>(0.0003)</v>
      </c>
      <c r="F34" s="13" t="str">
        <f>_xlfn.CONCAT("(",FIXED(VLOOKUP($L33,outB!$B:J,3,0),4),")")</f>
        <v>(0.0004)</v>
      </c>
      <c r="G34" s="29" t="str">
        <f>_xlfn.CONCAT("(",FIXED(VLOOKUP($L33,outBF!$B:K,3,0),4),")")</f>
        <v>(0.0005)</v>
      </c>
      <c r="H34" s="29" t="str">
        <f>_xlfn.CONCAT("(",FIXED(VLOOKUP($L33,outBM!$B:L,3,0),4),")")</f>
        <v>(0.0005)</v>
      </c>
      <c r="I34" s="13" t="str">
        <f>_xlfn.CONCAT("(",FIXED(VLOOKUP($L33,outH!$B:M,3,0),4),")")</f>
        <v>(0.0004)</v>
      </c>
      <c r="J34" s="29" t="str">
        <f>_xlfn.CONCAT("(",FIXED(VLOOKUP($L33,outHF!$B:N,3,0),4),")")</f>
        <v>(0.0007)</v>
      </c>
      <c r="K34" s="29" t="str">
        <f>_xlfn.CONCAT("(",FIXED(VLOOKUP($L33,outHM!$B:O,3,0),4),")")</f>
        <v>(0.0005)</v>
      </c>
    </row>
    <row r="35" spans="2:12" x14ac:dyDescent="0.25">
      <c r="B35" s="107" t="s">
        <v>100</v>
      </c>
      <c r="C35" s="15" t="str">
        <f>_xlfn.CONCAT(FIXED(VLOOKUP($L35,outW!$B:N,2,0),4)," ",VLOOKUP($L35,outW!$B:$Z,15,0))</f>
        <v>0.0005 **</v>
      </c>
      <c r="D35" s="28" t="str">
        <f>_xlfn.CONCAT(FIXED(VLOOKUP($L35,outWF!$B:O,2,0),4)," ",VLOOKUP($L35,outWF!$B:$Z,15,0))</f>
        <v xml:space="preserve">0.0003 </v>
      </c>
      <c r="E35" s="28" t="str">
        <f>_xlfn.CONCAT(FIXED(VLOOKUP($L35,outWM!$B:P,2,0),4)," ",VLOOKUP($L35,outWM!$B:$Z,15,0))</f>
        <v>0.0006 **</v>
      </c>
      <c r="F35" s="15" t="str">
        <f>_xlfn.CONCAT(FIXED(VLOOKUP($L35,outB!$B:Q,2,0),4)," ",VLOOKUP($L35,outB!$B:$Z,15,0))</f>
        <v>0.0004 *</v>
      </c>
      <c r="G35" s="28" t="str">
        <f>_xlfn.CONCAT(FIXED(VLOOKUP($L35,outBF!$B:R,2,0),4)," ",VLOOKUP($L35,outBF!$B:$Z,15,0))</f>
        <v>0.0004 ^</v>
      </c>
      <c r="H35" s="28" t="str">
        <f>_xlfn.CONCAT(FIXED(VLOOKUP($L35,outBM!$B:S,2,0),4)," ",VLOOKUP($L35,outBM!$B:$Z,15,0))</f>
        <v>0.0005 *</v>
      </c>
      <c r="I35" s="15" t="str">
        <f>_xlfn.CONCAT(FIXED(VLOOKUP($L35,outH!$B:T,2,0),4)," ",VLOOKUP($L35,outH!$B:$Z,15,0))</f>
        <v>0.0008 ***</v>
      </c>
      <c r="J35" s="28" t="str">
        <f>_xlfn.CONCAT(FIXED(VLOOKUP($L35,outHF!$B:U,2,0),4)," ",VLOOKUP($L35,outHF!$B:$Z,15,0))</f>
        <v xml:space="preserve">0.0005 </v>
      </c>
      <c r="K35" s="28" t="str">
        <f>_xlfn.CONCAT(FIXED(VLOOKUP($L35,outHM!$B:V,2,0),4)," ",VLOOKUP($L35,outHM!$B:$Z,15,0))</f>
        <v>0.0012 ***</v>
      </c>
      <c r="L35" s="11" t="s">
        <v>36</v>
      </c>
    </row>
    <row r="36" spans="2:12" x14ac:dyDescent="0.25">
      <c r="B36" s="108"/>
      <c r="C36" s="13" t="str">
        <f>_xlfn.CONCAT("(",FIXED(VLOOKUP($L35,outW!$B:G,3,0),4),")")</f>
        <v>(0.0002)</v>
      </c>
      <c r="D36" s="29" t="str">
        <f>_xlfn.CONCAT("(",FIXED(VLOOKUP($L35,outWF!$B:H,3,0),4),")")</f>
        <v>(0.0002)</v>
      </c>
      <c r="E36" s="29" t="str">
        <f>_xlfn.CONCAT("(",FIXED(VLOOKUP($L35,outWM!$B:I,3,0),4),")")</f>
        <v>(0.0002)</v>
      </c>
      <c r="F36" s="13" t="str">
        <f>_xlfn.CONCAT("(",FIXED(VLOOKUP($L35,outB!$B:J,3,0),4),")")</f>
        <v>(0.0002)</v>
      </c>
      <c r="G36" s="29" t="str">
        <f>_xlfn.CONCAT("(",FIXED(VLOOKUP($L35,outBF!$B:K,3,0),4),")")</f>
        <v>(0.0002)</v>
      </c>
      <c r="H36" s="29" t="str">
        <f>_xlfn.CONCAT("(",FIXED(VLOOKUP($L35,outBM!$B:L,3,0),4),")")</f>
        <v>(0.0002)</v>
      </c>
      <c r="I36" s="13" t="str">
        <f>_xlfn.CONCAT("(",FIXED(VLOOKUP($L35,outH!$B:M,3,0),4),")")</f>
        <v>(0.0002)</v>
      </c>
      <c r="J36" s="29" t="str">
        <f>_xlfn.CONCAT("(",FIXED(VLOOKUP($L35,outHF!$B:N,3,0),4),")")</f>
        <v>(0.0004)</v>
      </c>
      <c r="K36" s="29" t="str">
        <f>_xlfn.CONCAT("(",FIXED(VLOOKUP($L35,outHM!$B:O,3,0),4),")")</f>
        <v>(0.0004)</v>
      </c>
    </row>
    <row r="37" spans="2:12" x14ac:dyDescent="0.25">
      <c r="B37" s="107" t="s">
        <v>636</v>
      </c>
      <c r="C37" s="15" t="str">
        <f>_xlfn.CONCAT(FIXED(VLOOKUP($L37,outW!$B:N,2,0),4)," ",VLOOKUP($L37,outW!$B:$Z,15,0))</f>
        <v xml:space="preserve">0.0193 </v>
      </c>
      <c r="D37" s="28" t="str">
        <f>_xlfn.CONCAT(FIXED(VLOOKUP($L37,outWF!$B:O,2,0),4)," ",VLOOKUP($L37,outWF!$B:$Z,15,0))</f>
        <v xml:space="preserve">-0.0159 </v>
      </c>
      <c r="E37" s="28" t="str">
        <f>_xlfn.CONCAT(FIXED(VLOOKUP($L37,outWM!$B:P,2,0),4)," ",VLOOKUP($L37,outWM!$B:$Z,15,0))</f>
        <v xml:space="preserve">0.0640 </v>
      </c>
      <c r="F37" s="15" t="str">
        <f>_xlfn.CONCAT(FIXED(VLOOKUP($L37,outB!$B:Q,2,0),4)," ",VLOOKUP($L37,outB!$B:$Z,15,0))</f>
        <v xml:space="preserve">0.0001 </v>
      </c>
      <c r="G37" s="28" t="str">
        <f>_xlfn.CONCAT(FIXED(VLOOKUP($L37,outBF!$B:R,2,0),4)," ",VLOOKUP($L37,outBF!$B:$Z,15,0))</f>
        <v xml:space="preserve">0.0406 </v>
      </c>
      <c r="H37" s="28" t="str">
        <f>_xlfn.CONCAT(FIXED(VLOOKUP($L37,outBM!$B:S,2,0),4)," ",VLOOKUP($L37,outBM!$B:$Z,15,0))</f>
        <v xml:space="preserve">-0.0567 </v>
      </c>
      <c r="I37" s="15" t="str">
        <f>_xlfn.CONCAT(FIXED(VLOOKUP($L37,outH!$B:T,2,0),4)," ",VLOOKUP($L37,outH!$B:$Z,15,0))</f>
        <v xml:space="preserve">-0.0167 </v>
      </c>
      <c r="J37" s="28" t="str">
        <f>_xlfn.CONCAT(FIXED(VLOOKUP($L37,outHF!$B:U,2,0),4)," ",VLOOKUP($L37,outHF!$B:$Z,15,0))</f>
        <v xml:space="preserve">0.0336 </v>
      </c>
      <c r="K37" s="28" t="str">
        <f>_xlfn.CONCAT(FIXED(VLOOKUP($L37,outHM!$B:V,2,0),4)," ",VLOOKUP($L37,outHM!$B:$Z,15,0))</f>
        <v xml:space="preserve">-0.0895 </v>
      </c>
      <c r="L37" s="11" t="s">
        <v>37</v>
      </c>
    </row>
    <row r="38" spans="2:12" x14ac:dyDescent="0.25">
      <c r="B38" s="108"/>
      <c r="C38" s="13" t="str">
        <f>_xlfn.CONCAT("(",FIXED(VLOOKUP($L37,outW!$B:G,3,0),4),")")</f>
        <v>(0.0306)</v>
      </c>
      <c r="D38" s="29" t="str">
        <f>_xlfn.CONCAT("(",FIXED(VLOOKUP($L37,outWF!$B:H,3,0),4),")")</f>
        <v>(0.0448)</v>
      </c>
      <c r="E38" s="29" t="str">
        <f>_xlfn.CONCAT("(",FIXED(VLOOKUP($L37,outWM!$B:I,3,0),4),")")</f>
        <v>(0.0428)</v>
      </c>
      <c r="F38" s="13" t="str">
        <f>_xlfn.CONCAT("(",FIXED(VLOOKUP($L37,outB!$B:J,3,0),4),")")</f>
        <v>(0.0347)</v>
      </c>
      <c r="G38" s="29" t="str">
        <f>_xlfn.CONCAT("(",FIXED(VLOOKUP($L37,outBF!$B:K,3,0),4),")")</f>
        <v>(0.0469)</v>
      </c>
      <c r="H38" s="29" t="str">
        <f>_xlfn.CONCAT("(",FIXED(VLOOKUP($L37,outBM!$B:L,3,0),4),")")</f>
        <v>(0.0525)</v>
      </c>
      <c r="I38" s="13" t="str">
        <f>_xlfn.CONCAT("(",FIXED(VLOOKUP($L37,outH!$B:M,3,0),4),")")</f>
        <v>(0.0462)</v>
      </c>
      <c r="J38" s="29" t="str">
        <f>_xlfn.CONCAT("(",FIXED(VLOOKUP($L37,outHF!$B:N,3,0),4),")")</f>
        <v>(0.0651)</v>
      </c>
      <c r="K38" s="29" t="str">
        <f>_xlfn.CONCAT("(",FIXED(VLOOKUP($L37,outHM!$B:O,3,0),4),")")</f>
        <v>(0.0682)</v>
      </c>
    </row>
    <row r="39" spans="2:12" x14ac:dyDescent="0.25">
      <c r="B39" s="107" t="s">
        <v>637</v>
      </c>
      <c r="C39" s="15" t="str">
        <f>_xlfn.CONCAT(FIXED(VLOOKUP($L39,outW!$B:N,2,0),4)," ",VLOOKUP($L39,outW!$B:$Z,15,0))</f>
        <v xml:space="preserve">-0.0474 </v>
      </c>
      <c r="D39" s="28" t="str">
        <f>_xlfn.CONCAT(FIXED(VLOOKUP($L39,outWF!$B:O,2,0),4)," ",VLOOKUP($L39,outWF!$B:$Z,15,0))</f>
        <v xml:space="preserve">-0.0290 </v>
      </c>
      <c r="E39" s="28" t="str">
        <f>_xlfn.CONCAT(FIXED(VLOOKUP($L39,outWM!$B:P,2,0),4)," ",VLOOKUP($L39,outWM!$B:$Z,15,0))</f>
        <v xml:space="preserve">-0.0559 </v>
      </c>
      <c r="F39" s="15" t="str">
        <f>_xlfn.CONCAT(FIXED(VLOOKUP($L39,outB!$B:Q,2,0),4)," ",VLOOKUP($L39,outB!$B:$Z,15,0))</f>
        <v xml:space="preserve">0.0492 </v>
      </c>
      <c r="G39" s="28" t="str">
        <f>_xlfn.CONCAT(FIXED(VLOOKUP($L39,outBF!$B:R,2,0),4)," ",VLOOKUP($L39,outBF!$B:$Z,15,0))</f>
        <v>0.1418 *</v>
      </c>
      <c r="H39" s="28" t="str">
        <f>_xlfn.CONCAT(FIXED(VLOOKUP($L39,outBM!$B:S,2,0),4)," ",VLOOKUP($L39,outBM!$B:$Z,15,0))</f>
        <v xml:space="preserve">-0.0848 </v>
      </c>
      <c r="I39" s="15" t="str">
        <f>_xlfn.CONCAT(FIXED(VLOOKUP($L39,outH!$B:T,2,0),4)," ",VLOOKUP($L39,outH!$B:$Z,15,0))</f>
        <v xml:space="preserve">-0.0708 </v>
      </c>
      <c r="J39" s="28" t="str">
        <f>_xlfn.CONCAT(FIXED(VLOOKUP($L39,outHF!$B:U,2,0),4)," ",VLOOKUP($L39,outHF!$B:$Z,15,0))</f>
        <v xml:space="preserve">-0.0018 </v>
      </c>
      <c r="K39" s="28" t="str">
        <f>_xlfn.CONCAT(FIXED(VLOOKUP($L39,outHM!$B:V,2,0),4)," ",VLOOKUP($L39,outHM!$B:$Z,15,0))</f>
        <v xml:space="preserve">-0.1655 </v>
      </c>
      <c r="L39" s="11" t="s">
        <v>38</v>
      </c>
    </row>
    <row r="40" spans="2:12" x14ac:dyDescent="0.25">
      <c r="B40" s="108"/>
      <c r="C40" s="13" t="str">
        <f>_xlfn.CONCAT("(",FIXED(VLOOKUP($L39,outW!$B:G,3,0),4),")")</f>
        <v>(0.0473)</v>
      </c>
      <c r="D40" s="29" t="str">
        <f>_xlfn.CONCAT("(",FIXED(VLOOKUP($L39,outWF!$B:H,3,0),4),")")</f>
        <v>(0.0684)</v>
      </c>
      <c r="E40" s="29" t="str">
        <f>_xlfn.CONCAT("(",FIXED(VLOOKUP($L39,outWM!$B:I,3,0),4),")")</f>
        <v>(0.0672)</v>
      </c>
      <c r="F40" s="13" t="str">
        <f>_xlfn.CONCAT("(",FIXED(VLOOKUP($L39,outB!$B:J,3,0),4),")")</f>
        <v>(0.0493)</v>
      </c>
      <c r="G40" s="29" t="str">
        <f>_xlfn.CONCAT("(",FIXED(VLOOKUP($L39,outBF!$B:K,3,0),4),")")</f>
        <v>(0.0649)</v>
      </c>
      <c r="H40" s="29" t="str">
        <f>_xlfn.CONCAT("(",FIXED(VLOOKUP($L39,outBM!$B:L,3,0),4),")")</f>
        <v>(0.0782)</v>
      </c>
      <c r="I40" s="13" t="str">
        <f>_xlfn.CONCAT("(",FIXED(VLOOKUP($L39,outH!$B:M,3,0),4),")")</f>
        <v>(0.0683)</v>
      </c>
      <c r="J40" s="29" t="str">
        <f>_xlfn.CONCAT("(",FIXED(VLOOKUP($L39,outHF!$B:N,3,0),4),")")</f>
        <v>(0.0944)</v>
      </c>
      <c r="K40" s="29" t="str">
        <f>_xlfn.CONCAT("(",FIXED(VLOOKUP($L39,outHM!$B:O,3,0),4),")")</f>
        <v>(0.1026)</v>
      </c>
    </row>
    <row r="41" spans="2:12" x14ac:dyDescent="0.25">
      <c r="B41" s="107" t="s">
        <v>127</v>
      </c>
      <c r="C41" s="15" t="str">
        <f>_xlfn.CONCAT(FIXED(VLOOKUP($L41,outW!$B:N,2,0),4)," ",VLOOKUP($L41,outW!$B:$Z,15,0))</f>
        <v>-0.1462 ***</v>
      </c>
      <c r="D41" s="28" t="str">
        <f>_xlfn.CONCAT(FIXED(VLOOKUP($L41,outWF!$B:O,2,0),4)," ",VLOOKUP($L41,outWF!$B:$Z,15,0))</f>
        <v xml:space="preserve">-0.0777 </v>
      </c>
      <c r="E41" s="28" t="str">
        <f>_xlfn.CONCAT(FIXED(VLOOKUP($L41,outWM!$B:P,2,0),4)," ",VLOOKUP($L41,outWM!$B:$Z,15,0))</f>
        <v>-0.2218 ***</v>
      </c>
      <c r="F41" s="15" t="str">
        <f>_xlfn.CONCAT(FIXED(VLOOKUP($L41,outB!$B:Q,2,0),4)," ",VLOOKUP($L41,outB!$B:$Z,15,0))</f>
        <v xml:space="preserve">-0.1287 </v>
      </c>
      <c r="G41" s="28" t="str">
        <f>_xlfn.CONCAT(FIXED(VLOOKUP($L41,outBF!$B:R,2,0),4)," ",VLOOKUP($L41,outBF!$B:$Z,15,0))</f>
        <v xml:space="preserve">-0.1646 </v>
      </c>
      <c r="H41" s="28" t="str">
        <f>_xlfn.CONCAT(FIXED(VLOOKUP($L41,outBM!$B:S,2,0),4)," ",VLOOKUP($L41,outBM!$B:$Z,15,0))</f>
        <v xml:space="preserve">-0.0728 </v>
      </c>
      <c r="I41" s="15" t="str">
        <f>_xlfn.CONCAT(FIXED(VLOOKUP($L41,outH!$B:T,2,0),4)," ",VLOOKUP($L41,outH!$B:$Z,15,0))</f>
        <v xml:space="preserve">-0.0208 </v>
      </c>
      <c r="J41" s="28" t="str">
        <f>_xlfn.CONCAT(FIXED(VLOOKUP($L41,outHF!$B:U,2,0),4)," ",VLOOKUP($L41,outHF!$B:$Z,15,0))</f>
        <v xml:space="preserve">0.1590 </v>
      </c>
      <c r="K41" s="28" t="str">
        <f>_xlfn.CONCAT(FIXED(VLOOKUP($L41,outHM!$B:V,2,0),4)," ",VLOOKUP($L41,outHM!$B:$Z,15,0))</f>
        <v xml:space="preserve">-0.1256 </v>
      </c>
      <c r="L41" s="11" t="s">
        <v>39</v>
      </c>
    </row>
    <row r="42" spans="2:12" x14ac:dyDescent="0.25">
      <c r="B42" s="108"/>
      <c r="C42" s="13" t="str">
        <f>_xlfn.CONCAT("(",FIXED(VLOOKUP($L41,outW!$B:G,3,0),4),")")</f>
        <v>(0.0424)</v>
      </c>
      <c r="D42" s="29" t="str">
        <f>_xlfn.CONCAT("(",FIXED(VLOOKUP($L41,outWF!$B:H,3,0),4),")")</f>
        <v>(0.0637)</v>
      </c>
      <c r="E42" s="29" t="str">
        <f>_xlfn.CONCAT("(",FIXED(VLOOKUP($L41,outWM!$B:I,3,0),4),")")</f>
        <v>(0.0577)</v>
      </c>
      <c r="F42" s="13" t="str">
        <f>_xlfn.CONCAT("(",FIXED(VLOOKUP($L41,outB!$B:J,3,0),4),")")</f>
        <v>(0.0862)</v>
      </c>
      <c r="G42" s="29" t="str">
        <f>_xlfn.CONCAT("(",FIXED(VLOOKUP($L41,outBF!$B:K,3,0),4),")")</f>
        <v>(0.1261)</v>
      </c>
      <c r="H42" s="29" t="str">
        <f>_xlfn.CONCAT("(",FIXED(VLOOKUP($L41,outBM!$B:L,3,0),4),")")</f>
        <v>(0.1191)</v>
      </c>
      <c r="I42" s="13" t="str">
        <f>_xlfn.CONCAT("(",FIXED(VLOOKUP($L41,outH!$B:M,3,0),4),")")</f>
        <v>(0.0837)</v>
      </c>
      <c r="J42" s="29" t="str">
        <f>_xlfn.CONCAT("(",FIXED(VLOOKUP($L41,outHF!$B:N,3,0),4),")")</f>
        <v>(0.1236)</v>
      </c>
      <c r="K42" s="29" t="str">
        <f>_xlfn.CONCAT("(",FIXED(VLOOKUP($L41,outHM!$B:O,3,0),4),")")</f>
        <v>(0.1200)</v>
      </c>
    </row>
    <row r="43" spans="2:12" x14ac:dyDescent="0.25">
      <c r="B43" s="107" t="s">
        <v>126</v>
      </c>
      <c r="C43" s="15" t="str">
        <f>_xlfn.CONCAT(FIXED(VLOOKUP($L43,outW!$B:N,2,0),4)," ",VLOOKUP($L43,outW!$B:$Z,15,0))</f>
        <v>-0.1539 **</v>
      </c>
      <c r="D43" s="28" t="str">
        <f>_xlfn.CONCAT(FIXED(VLOOKUP($L43,outWF!$B:O,2,0),4)," ",VLOOKUP($L43,outWF!$B:$Z,15,0))</f>
        <v xml:space="preserve">-0.1146 </v>
      </c>
      <c r="E43" s="28" t="str">
        <f>_xlfn.CONCAT(FIXED(VLOOKUP($L43,outWM!$B:P,2,0),4)," ",VLOOKUP($L43,outWM!$B:$Z,15,0))</f>
        <v>-0.1970 **</v>
      </c>
      <c r="F43" s="15" t="str">
        <f>_xlfn.CONCAT(FIXED(VLOOKUP($L43,outB!$B:Q,2,0),4)," ",VLOOKUP($L43,outB!$B:$Z,15,0))</f>
        <v>-0.3176 ***</v>
      </c>
      <c r="G43" s="28" t="str">
        <f>_xlfn.CONCAT(FIXED(VLOOKUP($L43,outBF!$B:R,2,0),4)," ",VLOOKUP($L43,outBF!$B:$Z,15,0))</f>
        <v xml:space="preserve">-0.2088 </v>
      </c>
      <c r="H43" s="28" t="str">
        <f>_xlfn.CONCAT(FIXED(VLOOKUP($L43,outBM!$B:S,2,0),4)," ",VLOOKUP($L43,outBM!$B:$Z,15,0))</f>
        <v>-0.4312 ***</v>
      </c>
      <c r="I43" s="15" t="str">
        <f>_xlfn.CONCAT(FIXED(VLOOKUP($L43,outH!$B:T,2,0),4)," ",VLOOKUP($L43,outH!$B:$Z,15,0))</f>
        <v>-0.3112 ***</v>
      </c>
      <c r="J43" s="28" t="str">
        <f>_xlfn.CONCAT(FIXED(VLOOKUP($L43,outHF!$B:U,2,0),4)," ",VLOOKUP($L43,outHF!$B:$Z,15,0))</f>
        <v>-0.2902 **</v>
      </c>
      <c r="K43" s="28" t="str">
        <f>_xlfn.CONCAT(FIXED(VLOOKUP($L43,outHM!$B:V,2,0),4)," ",VLOOKUP($L43,outHM!$B:$Z,15,0))</f>
        <v>-0.3068 **</v>
      </c>
      <c r="L43" s="11" t="s">
        <v>40</v>
      </c>
    </row>
    <row r="44" spans="2:12" x14ac:dyDescent="0.25">
      <c r="B44" s="108"/>
      <c r="C44" s="13" t="str">
        <f>_xlfn.CONCAT("(",FIXED(VLOOKUP($L43,outW!$B:G,3,0),4),")")</f>
        <v>(0.0488)</v>
      </c>
      <c r="D44" s="29" t="str">
        <f>_xlfn.CONCAT("(",FIXED(VLOOKUP($L43,outWF!$B:H,3,0),4),")")</f>
        <v>(0.0752)</v>
      </c>
      <c r="E44" s="29" t="str">
        <f>_xlfn.CONCAT("(",FIXED(VLOOKUP($L43,outWM!$B:I,3,0),4),")")</f>
        <v>(0.0653)</v>
      </c>
      <c r="F44" s="13" t="str">
        <f>_xlfn.CONCAT("(",FIXED(VLOOKUP($L43,outB!$B:J,3,0),4),")")</f>
        <v>(0.0910)</v>
      </c>
      <c r="G44" s="29" t="str">
        <f>_xlfn.CONCAT("(",FIXED(VLOOKUP($L43,outBF!$B:K,3,0),4),")")</f>
        <v>(0.1307)</v>
      </c>
      <c r="H44" s="29" t="str">
        <f>_xlfn.CONCAT("(",FIXED(VLOOKUP($L43,outBM!$B:L,3,0),4),")")</f>
        <v>(0.1282)</v>
      </c>
      <c r="I44" s="13" t="str">
        <f>_xlfn.CONCAT("(",FIXED(VLOOKUP($L43,outH!$B:M,3,0),4),")")</f>
        <v>(0.0705)</v>
      </c>
      <c r="J44" s="29" t="str">
        <f>_xlfn.CONCAT("(",FIXED(VLOOKUP($L43,outHF!$B:N,3,0),4),")")</f>
        <v>(0.1005)</v>
      </c>
      <c r="K44" s="29" t="str">
        <f>_xlfn.CONCAT("(",FIXED(VLOOKUP($L43,outHM!$B:O,3,0),4),")")</f>
        <v>(0.1031)</v>
      </c>
    </row>
    <row r="45" spans="2:12" x14ac:dyDescent="0.25">
      <c r="B45" s="107" t="s">
        <v>103</v>
      </c>
      <c r="C45" s="15" t="str">
        <f>_xlfn.CONCAT(FIXED(VLOOKUP($L45,outW!$B:N,2,0),4)," ",VLOOKUP($L45,outW!$B:$Z,15,0))</f>
        <v>-0.1748 ***</v>
      </c>
      <c r="D45" s="28" t="str">
        <f>_xlfn.CONCAT(FIXED(VLOOKUP($L45,outWF!$B:O,2,0),4)," ",VLOOKUP($L45,outWF!$B:$Z,15,0))</f>
        <v>-0.1417 *</v>
      </c>
      <c r="E45" s="28" t="str">
        <f>_xlfn.CONCAT(FIXED(VLOOKUP($L45,outWM!$B:P,2,0),4)," ",VLOOKUP($L45,outWM!$B:$Z,15,0))</f>
        <v>-0.2219 ***</v>
      </c>
      <c r="F45" s="15" t="str">
        <f>_xlfn.CONCAT(FIXED(VLOOKUP($L45,outB!$B:Q,2,0),4)," ",VLOOKUP($L45,outB!$B:$Z,15,0))</f>
        <v xml:space="preserve">-0.0968 </v>
      </c>
      <c r="G45" s="28" t="str">
        <f>_xlfn.CONCAT(FIXED(VLOOKUP($L45,outBF!$B:R,2,0),4)," ",VLOOKUP($L45,outBF!$B:$Z,15,0))</f>
        <v xml:space="preserve">-0.0358 </v>
      </c>
      <c r="H45" s="28" t="str">
        <f>_xlfn.CONCAT(FIXED(VLOOKUP($L45,outBM!$B:S,2,0),4)," ",VLOOKUP($L45,outBM!$B:$Z,15,0))</f>
        <v xml:space="preserve">-0.1496 </v>
      </c>
      <c r="I45" s="15" t="str">
        <f>_xlfn.CONCAT(FIXED(VLOOKUP($L45,outH!$B:T,2,0),4)," ",VLOOKUP($L45,outH!$B:$Z,15,0))</f>
        <v xml:space="preserve">0.0288 </v>
      </c>
      <c r="J45" s="28" t="str">
        <f>_xlfn.CONCAT(FIXED(VLOOKUP($L45,outHF!$B:U,2,0),4)," ",VLOOKUP($L45,outHF!$B:$Z,15,0))</f>
        <v>0.1385 ^</v>
      </c>
      <c r="K45" s="28" t="str">
        <f>_xlfn.CONCAT(FIXED(VLOOKUP($L45,outHM!$B:V,2,0),4)," ",VLOOKUP($L45,outHM!$B:$Z,15,0))</f>
        <v xml:space="preserve">-0.0345 </v>
      </c>
      <c r="L45" s="11" t="s">
        <v>41</v>
      </c>
    </row>
    <row r="46" spans="2:12" x14ac:dyDescent="0.25">
      <c r="B46" s="108"/>
      <c r="C46" s="13" t="str">
        <f>_xlfn.CONCAT("(",FIXED(VLOOKUP($L45,outW!$B:G,3,0),4),")")</f>
        <v>(0.0414)</v>
      </c>
      <c r="D46" s="29" t="str">
        <f>_xlfn.CONCAT("(",FIXED(VLOOKUP($L45,outWF!$B:H,3,0),4),")")</f>
        <v>(0.0603)</v>
      </c>
      <c r="E46" s="29" t="str">
        <f>_xlfn.CONCAT("(",FIXED(VLOOKUP($L45,outWM!$B:I,3,0),4),")")</f>
        <v>(0.0582)</v>
      </c>
      <c r="F46" s="13" t="str">
        <f>_xlfn.CONCAT("(",FIXED(VLOOKUP($L45,outB!$B:J,3,0),4),")")</f>
        <v>(0.0784)</v>
      </c>
      <c r="G46" s="29" t="str">
        <f>_xlfn.CONCAT("(",FIXED(VLOOKUP($L45,outBF!$B:K,3,0),4),")")</f>
        <v>(0.1148)</v>
      </c>
      <c r="H46" s="29" t="str">
        <f>_xlfn.CONCAT("(",FIXED(VLOOKUP($L45,outBM!$B:L,3,0),4),")")</f>
        <v>(0.1086)</v>
      </c>
      <c r="I46" s="13" t="str">
        <f>_xlfn.CONCAT("(",FIXED(VLOOKUP($L45,outH!$B:M,3,0),4),")")</f>
        <v>(0.0534)</v>
      </c>
      <c r="J46" s="29" t="str">
        <f>_xlfn.CONCAT("(",FIXED(VLOOKUP($L45,outHF!$B:N,3,0),4),")")</f>
        <v>(0.0767)</v>
      </c>
      <c r="K46" s="29" t="str">
        <f>_xlfn.CONCAT("(",FIXED(VLOOKUP($L45,outHM!$B:O,3,0),4),")")</f>
        <v>(0.0777)</v>
      </c>
    </row>
    <row r="47" spans="2:12" customFormat="1" x14ac:dyDescent="0.25">
      <c r="B47" s="120" t="s">
        <v>506</v>
      </c>
      <c r="C47" s="15" t="e">
        <f>_xlfn.CONCAT(FIXED(VLOOKUP($L47,outW!$B:N,2,0),4)," ",VLOOKUP($L47,outW!$B:$Z,15,0))</f>
        <v>#N/A</v>
      </c>
      <c r="D47" s="28" t="e">
        <f>_xlfn.CONCAT(FIXED(VLOOKUP($L47,outWF!$B:O,2,0),4)," ",VLOOKUP($L47,outWF!$B:$Z,15,0))</f>
        <v>#N/A</v>
      </c>
      <c r="E47" s="28" t="e">
        <f>_xlfn.CONCAT(FIXED(VLOOKUP($L47,outWM!$B:P,2,0),4)," ",VLOOKUP($L47,outWM!$B:$Z,15,0))</f>
        <v>#N/A</v>
      </c>
      <c r="F47" s="15" t="e">
        <f>_xlfn.CONCAT(FIXED(VLOOKUP($L47,outB!$B:Q,2,0),4)," ",VLOOKUP($L47,outB!$B:$Z,15,0))</f>
        <v>#N/A</v>
      </c>
      <c r="G47" s="28" t="e">
        <f>_xlfn.CONCAT(FIXED(VLOOKUP($L47,outBF!$B:R,2,0),4)," ",VLOOKUP($L47,outBF!$B:$Z,15,0))</f>
        <v>#N/A</v>
      </c>
      <c r="H47" s="28" t="e">
        <f>_xlfn.CONCAT(FIXED(VLOOKUP($L47,outBM!$B:S,2,0),4)," ",VLOOKUP($L47,outBM!$B:$Z,15,0))</f>
        <v>#N/A</v>
      </c>
      <c r="I47" s="15" t="e">
        <f>_xlfn.CONCAT(FIXED(VLOOKUP($L47,outH!$B:T,2,0),4)," ",VLOOKUP($L47,outH!$B:$Z,15,0))</f>
        <v>#N/A</v>
      </c>
      <c r="J47" s="28" t="e">
        <f>_xlfn.CONCAT(FIXED(VLOOKUP($L47,outHF!$B:U,2,0),4)," ",VLOOKUP($L47,outHF!$B:$Z,15,0))</f>
        <v>#N/A</v>
      </c>
      <c r="K47" s="28" t="e">
        <f>_xlfn.CONCAT(FIXED(VLOOKUP($L47,outHM!$B:V,2,0),4)," ",VLOOKUP($L47,outHM!$B:$Z,15,0))</f>
        <v>#N/A</v>
      </c>
      <c r="L47" t="s">
        <v>503</v>
      </c>
    </row>
    <row r="48" spans="2:12" customFormat="1" x14ac:dyDescent="0.25">
      <c r="B48" s="121"/>
      <c r="C48" s="13" t="e">
        <f>_xlfn.CONCAT("(",FIXED(VLOOKUP($L47,outW!$B:G,3,0),4),")")</f>
        <v>#N/A</v>
      </c>
      <c r="D48" s="29" t="e">
        <f>_xlfn.CONCAT("(",FIXED(VLOOKUP($L47,outWF!$B:H,3,0),4),")")</f>
        <v>#N/A</v>
      </c>
      <c r="E48" s="29" t="e">
        <f>_xlfn.CONCAT("(",FIXED(VLOOKUP($L47,outWM!$B:I,3,0),4),")")</f>
        <v>#N/A</v>
      </c>
      <c r="F48" s="13" t="e">
        <f>_xlfn.CONCAT("(",FIXED(VLOOKUP($L47,outB!$B:J,3,0),4),")")</f>
        <v>#N/A</v>
      </c>
      <c r="G48" s="29" t="e">
        <f>_xlfn.CONCAT("(",FIXED(VLOOKUP($L47,outBF!$B:K,3,0),4),")")</f>
        <v>#N/A</v>
      </c>
      <c r="H48" s="29" t="e">
        <f>_xlfn.CONCAT("(",FIXED(VLOOKUP($L47,outBM!$B:L,3,0),4),")")</f>
        <v>#N/A</v>
      </c>
      <c r="I48" s="13" t="e">
        <f>_xlfn.CONCAT("(",FIXED(VLOOKUP($L47,outH!$B:M,3,0),4),")")</f>
        <v>#N/A</v>
      </c>
      <c r="J48" s="29" t="e">
        <f>_xlfn.CONCAT("(",FIXED(VLOOKUP($L47,outHF!$B:N,3,0),4),")")</f>
        <v>#N/A</v>
      </c>
      <c r="K48" s="29" t="e">
        <f>_xlfn.CONCAT("(",FIXED(VLOOKUP($L47,outHM!$B:O,3,0),4),")")</f>
        <v>#N/A</v>
      </c>
    </row>
    <row r="49" spans="2:12" customFormat="1" x14ac:dyDescent="0.25">
      <c r="B49" s="120" t="s">
        <v>507</v>
      </c>
      <c r="C49" s="15" t="e">
        <f>_xlfn.CONCAT(FIXED(VLOOKUP($L49,outW!$B:N,2,0),4)," ",VLOOKUP($L49,outW!$B:$Z,15,0))</f>
        <v>#N/A</v>
      </c>
      <c r="D49" s="28" t="e">
        <f>_xlfn.CONCAT(FIXED(VLOOKUP($L49,outWF!$B:O,2,0),4)," ",VLOOKUP($L49,outWF!$B:$Z,15,0))</f>
        <v>#N/A</v>
      </c>
      <c r="E49" s="28" t="e">
        <f>_xlfn.CONCAT(FIXED(VLOOKUP($L49,outWM!$B:P,2,0),4)," ",VLOOKUP($L49,outWM!$B:$Z,15,0))</f>
        <v>#N/A</v>
      </c>
      <c r="F49" s="15" t="e">
        <f>_xlfn.CONCAT(FIXED(VLOOKUP($L49,outB!$B:Q,2,0),4)," ",VLOOKUP($L49,outB!$B:$Z,15,0))</f>
        <v>#N/A</v>
      </c>
      <c r="G49" s="28" t="e">
        <f>_xlfn.CONCAT(FIXED(VLOOKUP($L49,outBF!$B:R,2,0),4)," ",VLOOKUP($L49,outBF!$B:$Z,15,0))</f>
        <v>#N/A</v>
      </c>
      <c r="H49" s="28" t="e">
        <f>_xlfn.CONCAT(FIXED(VLOOKUP($L49,outBM!$B:S,2,0),4)," ",VLOOKUP($L49,outBM!$B:$Z,15,0))</f>
        <v>#N/A</v>
      </c>
      <c r="I49" s="15" t="e">
        <f>_xlfn.CONCAT(FIXED(VLOOKUP($L49,outH!$B:T,2,0),4)," ",VLOOKUP($L49,outH!$B:$Z,15,0))</f>
        <v>#N/A</v>
      </c>
      <c r="J49" s="28" t="e">
        <f>_xlfn.CONCAT(FIXED(VLOOKUP($L49,outHF!$B:U,2,0),4)," ",VLOOKUP($L49,outHF!$B:$Z,15,0))</f>
        <v>#N/A</v>
      </c>
      <c r="K49" s="28" t="e">
        <f>_xlfn.CONCAT(FIXED(VLOOKUP($L49,outHM!$B:V,2,0),4)," ",VLOOKUP($L49,outHM!$B:$Z,15,0))</f>
        <v>#N/A</v>
      </c>
      <c r="L49" t="s">
        <v>504</v>
      </c>
    </row>
    <row r="50" spans="2:12" customFormat="1" x14ac:dyDescent="0.25">
      <c r="B50" s="121"/>
      <c r="C50" s="13" t="e">
        <f>_xlfn.CONCAT("(",FIXED(VLOOKUP($L49,outW!$B:G,3,0),4),")")</f>
        <v>#N/A</v>
      </c>
      <c r="D50" s="29" t="e">
        <f>_xlfn.CONCAT("(",FIXED(VLOOKUP($L49,outWF!$B:H,3,0),4),")")</f>
        <v>#N/A</v>
      </c>
      <c r="E50" s="29" t="e">
        <f>_xlfn.CONCAT("(",FIXED(VLOOKUP($L49,outWM!$B:I,3,0),4),")")</f>
        <v>#N/A</v>
      </c>
      <c r="F50" s="13" t="e">
        <f>_xlfn.CONCAT("(",FIXED(VLOOKUP($L49,outB!$B:J,3,0),4),")")</f>
        <v>#N/A</v>
      </c>
      <c r="G50" s="29" t="e">
        <f>_xlfn.CONCAT("(",FIXED(VLOOKUP($L49,outBF!$B:K,3,0),4),")")</f>
        <v>#N/A</v>
      </c>
      <c r="H50" s="29" t="e">
        <f>_xlfn.CONCAT("(",FIXED(VLOOKUP($L49,outBM!$B:L,3,0),4),")")</f>
        <v>#N/A</v>
      </c>
      <c r="I50" s="13" t="e">
        <f>_xlfn.CONCAT("(",FIXED(VLOOKUP($L49,outH!$B:M,3,0),4),")")</f>
        <v>#N/A</v>
      </c>
      <c r="J50" s="29" t="e">
        <f>_xlfn.CONCAT("(",FIXED(VLOOKUP($L49,outHF!$B:N,3,0),4),")")</f>
        <v>#N/A</v>
      </c>
      <c r="K50" s="29" t="e">
        <f>_xlfn.CONCAT("(",FIXED(VLOOKUP($L49,outHM!$B:O,3,0),4),")")</f>
        <v>#N/A</v>
      </c>
    </row>
    <row r="51" spans="2:12" customFormat="1" x14ac:dyDescent="0.25">
      <c r="B51" s="120" t="s">
        <v>508</v>
      </c>
      <c r="C51" s="15" t="e">
        <f>_xlfn.CONCAT(FIXED(VLOOKUP($L51,outW!$B:N,2,0),4)," ",VLOOKUP($L51,outW!$B:$Z,15,0))</f>
        <v>#N/A</v>
      </c>
      <c r="D51" s="28" t="e">
        <f>_xlfn.CONCAT(FIXED(VLOOKUP($L51,outWF!$B:O,2,0),4)," ",VLOOKUP($L51,outWF!$B:$Z,15,0))</f>
        <v>#N/A</v>
      </c>
      <c r="E51" s="28" t="e">
        <f>_xlfn.CONCAT(FIXED(VLOOKUP($L51,outWM!$B:P,2,0),4)," ",VLOOKUP($L51,outWM!$B:$Z,15,0))</f>
        <v>#N/A</v>
      </c>
      <c r="F51" s="15" t="e">
        <f>_xlfn.CONCAT(FIXED(VLOOKUP($L51,outB!$B:Q,2,0),4)," ",VLOOKUP($L51,outB!$B:$Z,15,0))</f>
        <v>#N/A</v>
      </c>
      <c r="G51" s="28" t="e">
        <f>_xlfn.CONCAT(FIXED(VLOOKUP($L51,outBF!$B:R,2,0),4)," ",VLOOKUP($L51,outBF!$B:$Z,15,0))</f>
        <v>#N/A</v>
      </c>
      <c r="H51" s="28" t="e">
        <f>_xlfn.CONCAT(FIXED(VLOOKUP($L51,outBM!$B:S,2,0),4)," ",VLOOKUP($L51,outBM!$B:$Z,15,0))</f>
        <v>#N/A</v>
      </c>
      <c r="I51" s="15" t="e">
        <f>_xlfn.CONCAT(FIXED(VLOOKUP($L51,outH!$B:T,2,0),4)," ",VLOOKUP($L51,outH!$B:$Z,15,0))</f>
        <v>#N/A</v>
      </c>
      <c r="J51" s="28" t="e">
        <f>_xlfn.CONCAT(FIXED(VLOOKUP($L51,outHF!$B:U,2,0),4)," ",VLOOKUP($L51,outHF!$B:$Z,15,0))</f>
        <v>#N/A</v>
      </c>
      <c r="K51" s="28" t="e">
        <f>_xlfn.CONCAT(FIXED(VLOOKUP($L51,outHM!$B:V,2,0),4)," ",VLOOKUP($L51,outHM!$B:$Z,15,0))</f>
        <v>#N/A</v>
      </c>
      <c r="L51" t="s">
        <v>505</v>
      </c>
    </row>
    <row r="52" spans="2:12" customFormat="1" x14ac:dyDescent="0.25">
      <c r="B52" s="121"/>
      <c r="C52" s="13" t="e">
        <f>_xlfn.CONCAT("(",FIXED(VLOOKUP($L51,outW!$B:G,3,0),4),")")</f>
        <v>#N/A</v>
      </c>
      <c r="D52" s="29" t="e">
        <f>_xlfn.CONCAT("(",FIXED(VLOOKUP($L51,outWF!$B:H,3,0),4),")")</f>
        <v>#N/A</v>
      </c>
      <c r="E52" s="29" t="e">
        <f>_xlfn.CONCAT("(",FIXED(VLOOKUP($L51,outWM!$B:I,3,0),4),")")</f>
        <v>#N/A</v>
      </c>
      <c r="F52" s="13" t="e">
        <f>_xlfn.CONCAT("(",FIXED(VLOOKUP($L51,outB!$B:J,3,0),4),")")</f>
        <v>#N/A</v>
      </c>
      <c r="G52" s="29" t="e">
        <f>_xlfn.CONCAT("(",FIXED(VLOOKUP($L51,outBF!$B:K,3,0),4),")")</f>
        <v>#N/A</v>
      </c>
      <c r="H52" s="29" t="e">
        <f>_xlfn.CONCAT("(",FIXED(VLOOKUP($L51,outBM!$B:L,3,0),4),")")</f>
        <v>#N/A</v>
      </c>
      <c r="I52" s="13" t="e">
        <f>_xlfn.CONCAT("(",FIXED(VLOOKUP($L51,outH!$B:M,3,0),4),")")</f>
        <v>#N/A</v>
      </c>
      <c r="J52" s="29" t="e">
        <f>_xlfn.CONCAT("(",FIXED(VLOOKUP($L51,outHF!$B:N,3,0),4),")")</f>
        <v>#N/A</v>
      </c>
      <c r="K52" s="29" t="e">
        <f>_xlfn.CONCAT("(",FIXED(VLOOKUP($L51,outHM!$B:O,3,0),4),")")</f>
        <v>#N/A</v>
      </c>
    </row>
    <row r="53" spans="2:12" x14ac:dyDescent="0.25">
      <c r="B53" s="107" t="s">
        <v>638</v>
      </c>
      <c r="C53" s="15" t="str">
        <f>_xlfn.CONCAT(FIXED(VLOOKUP($L53,outW!$B:N,2,0),4)," ",VLOOKUP($L53,outW!$B:$Z,15,0))</f>
        <v>-0.0823 ***</v>
      </c>
      <c r="D53" s="28" t="str">
        <f>_xlfn.CONCAT(FIXED(VLOOKUP($L53,outWF!$B:O,2,0),4)," ",VLOOKUP($L53,outWF!$B:$Z,15,0))</f>
        <v>-0.0802 ***</v>
      </c>
      <c r="E53" s="28" t="str">
        <f>_xlfn.CONCAT(FIXED(VLOOKUP($L53,outWM!$B:P,2,0),4)," ",VLOOKUP($L53,outWM!$B:$Z,15,0))</f>
        <v>-0.0875 ***</v>
      </c>
      <c r="F53" s="15" t="str">
        <f>_xlfn.CONCAT(FIXED(VLOOKUP($L53,outB!$B:Q,2,0),4)," ",VLOOKUP($L53,outB!$B:$Z,15,0))</f>
        <v>-0.0910 ***</v>
      </c>
      <c r="G53" s="28" t="str">
        <f>_xlfn.CONCAT(FIXED(VLOOKUP($L53,outBF!$B:R,2,0),4)," ",VLOOKUP($L53,outBF!$B:$Z,15,0))</f>
        <v>-0.0953 ***</v>
      </c>
      <c r="H53" s="28" t="str">
        <f>_xlfn.CONCAT(FIXED(VLOOKUP($L53,outBM!$B:S,2,0),4)," ",VLOOKUP($L53,outBM!$B:$Z,15,0))</f>
        <v>-0.0940 ***</v>
      </c>
      <c r="I53" s="15" t="str">
        <f>_xlfn.CONCAT(FIXED(VLOOKUP($L53,outH!$B:T,2,0),4)," ",VLOOKUP($L53,outH!$B:$Z,15,0))</f>
        <v>-0.0522 ***</v>
      </c>
      <c r="J53" s="28" t="str">
        <f>_xlfn.CONCAT(FIXED(VLOOKUP($L53,outHF!$B:U,2,0),4)," ",VLOOKUP($L53,outHF!$B:$Z,15,0))</f>
        <v>-0.0377 *</v>
      </c>
      <c r="K53" s="28" t="str">
        <f>_xlfn.CONCAT(FIXED(VLOOKUP($L53,outHM!$B:V,2,0),4)," ",VLOOKUP($L53,outHM!$B:$Z,15,0))</f>
        <v>-0.0623 ***</v>
      </c>
      <c r="L53" s="11" t="s">
        <v>43</v>
      </c>
    </row>
    <row r="54" spans="2:12" x14ac:dyDescent="0.25">
      <c r="B54" s="108"/>
      <c r="C54" s="13" t="str">
        <f>_xlfn.CONCAT("(",FIXED(VLOOKUP($L53,outW!$B:G,3,0),4),")")</f>
        <v>(0.0084)</v>
      </c>
      <c r="D54" s="29" t="str">
        <f>_xlfn.CONCAT("(",FIXED(VLOOKUP($L53,outWF!$B:H,3,0),4),")")</f>
        <v>(0.0127)</v>
      </c>
      <c r="E54" s="29" t="str">
        <f>_xlfn.CONCAT("(",FIXED(VLOOKUP($L53,outWM!$B:I,3,0),4),")")</f>
        <v>(0.0114)</v>
      </c>
      <c r="F54" s="13" t="str">
        <f>_xlfn.CONCAT("(",FIXED(VLOOKUP($L53,outB!$B:J,3,0),4),")")</f>
        <v>(0.0093)</v>
      </c>
      <c r="G54" s="29" t="str">
        <f>_xlfn.CONCAT("(",FIXED(VLOOKUP($L53,outBF!$B:K,3,0),4),")")</f>
        <v>(0.0128)</v>
      </c>
      <c r="H54" s="29" t="str">
        <f>_xlfn.CONCAT("(",FIXED(VLOOKUP($L53,outBM!$B:L,3,0),4),")")</f>
        <v>(0.0139)</v>
      </c>
      <c r="I54" s="13" t="str">
        <f>_xlfn.CONCAT("(",FIXED(VLOOKUP($L53,outH!$B:M,3,0),4),")")</f>
        <v>(0.0123)</v>
      </c>
      <c r="J54" s="29" t="str">
        <f>_xlfn.CONCAT("(",FIXED(VLOOKUP($L53,outHF!$B:N,3,0),4),")")</f>
        <v>(0.0177)</v>
      </c>
      <c r="K54" s="29" t="str">
        <f>_xlfn.CONCAT("(",FIXED(VLOOKUP($L53,outHM!$B:O,3,0),4),")")</f>
        <v>(0.0177)</v>
      </c>
    </row>
    <row r="55" spans="2:12" x14ac:dyDescent="0.25">
      <c r="B55" s="107" t="s">
        <v>639</v>
      </c>
      <c r="C55" s="15" t="str">
        <f>_xlfn.CONCAT(FIXED(VLOOKUP($L55,outW!$B:N,2,0),4)," ",VLOOKUP($L55,outW!$B:$Z,15,0))</f>
        <v xml:space="preserve">0.0248 </v>
      </c>
      <c r="D55" s="28" t="str">
        <f>_xlfn.CONCAT(FIXED(VLOOKUP($L55,outWF!$B:O,2,0),4)," ",VLOOKUP($L55,outWF!$B:$Z,15,0))</f>
        <v xml:space="preserve">0.0215 </v>
      </c>
      <c r="E55" s="28" t="str">
        <f>_xlfn.CONCAT(FIXED(VLOOKUP($L55,outWM!$B:P,2,0),4)," ",VLOOKUP($L55,outWM!$B:$Z,15,0))</f>
        <v xml:space="preserve">0.0325 </v>
      </c>
      <c r="F55" s="15" t="str">
        <f>_xlfn.CONCAT(FIXED(VLOOKUP($L55,outB!$B:Q,2,0),4)," ",VLOOKUP($L55,outB!$B:$Z,15,0))</f>
        <v xml:space="preserve">-0.0006 </v>
      </c>
      <c r="G55" s="28" t="str">
        <f>_xlfn.CONCAT(FIXED(VLOOKUP($L55,outBF!$B:R,2,0),4)," ",VLOOKUP($L55,outBF!$B:$Z,15,0))</f>
        <v xml:space="preserve">0.0215 </v>
      </c>
      <c r="H55" s="28" t="str">
        <f>_xlfn.CONCAT(FIXED(VLOOKUP($L55,outBM!$B:S,2,0),4)," ",VLOOKUP($L55,outBM!$B:$Z,15,0))</f>
        <v xml:space="preserve">-0.0501 </v>
      </c>
      <c r="I55" s="15" t="str">
        <f>_xlfn.CONCAT(FIXED(VLOOKUP($L55,outH!$B:T,2,0),4)," ",VLOOKUP($L55,outH!$B:$Z,15,0))</f>
        <v xml:space="preserve">0.0639 </v>
      </c>
      <c r="J55" s="28" t="str">
        <f>_xlfn.CONCAT(FIXED(VLOOKUP($L55,outHF!$B:U,2,0),4)," ",VLOOKUP($L55,outHF!$B:$Z,15,0))</f>
        <v xml:space="preserve">0.1064 </v>
      </c>
      <c r="K55" s="28" t="str">
        <f>_xlfn.CONCAT(FIXED(VLOOKUP($L55,outHM!$B:V,2,0),4)," ",VLOOKUP($L55,outHM!$B:$Z,15,0))</f>
        <v xml:space="preserve">0.0298 </v>
      </c>
      <c r="L55" s="11" t="s">
        <v>44</v>
      </c>
    </row>
    <row r="56" spans="2:12" x14ac:dyDescent="0.25">
      <c r="B56" s="108"/>
      <c r="C56" s="13" t="str">
        <f>_xlfn.CONCAT("(",FIXED(VLOOKUP($L55,outW!$B:G,3,0),4),")")</f>
        <v>(0.0226)</v>
      </c>
      <c r="D56" s="29" t="str">
        <f>_xlfn.CONCAT("(",FIXED(VLOOKUP($L55,outWF!$B:H,3,0),4),")")</f>
        <v>(0.0332)</v>
      </c>
      <c r="E56" s="29" t="str">
        <f>_xlfn.CONCAT("(",FIXED(VLOOKUP($L55,outWM!$B:I,3,0),4),")")</f>
        <v>(0.0320)</v>
      </c>
      <c r="F56" s="13" t="str">
        <f>_xlfn.CONCAT("(",FIXED(VLOOKUP($L55,outB!$B:J,3,0),4),")")</f>
        <v>(0.0321)</v>
      </c>
      <c r="G56" s="29" t="str">
        <f>_xlfn.CONCAT("(",FIXED(VLOOKUP($L55,outBF!$B:K,3,0),4),")")</f>
        <v>(0.0434)</v>
      </c>
      <c r="H56" s="29" t="str">
        <f>_xlfn.CONCAT("(",FIXED(VLOOKUP($L55,outBM!$B:L,3,0),4),")")</f>
        <v>(0.0504)</v>
      </c>
      <c r="I56" s="13" t="str">
        <f>_xlfn.CONCAT("(",FIXED(VLOOKUP($L55,outH!$B:M,3,0),4),")")</f>
        <v>(0.0483)</v>
      </c>
      <c r="J56" s="29" t="str">
        <f>_xlfn.CONCAT("(",FIXED(VLOOKUP($L55,outHF!$B:N,3,0),4),")")</f>
        <v>(0.0793)</v>
      </c>
      <c r="K56" s="29" t="str">
        <f>_xlfn.CONCAT("(",FIXED(VLOOKUP($L55,outHM!$B:O,3,0),4),")")</f>
        <v>(0.0647)</v>
      </c>
    </row>
    <row r="57" spans="2:12" x14ac:dyDescent="0.25">
      <c r="B57" s="107" t="s">
        <v>146</v>
      </c>
      <c r="C57" s="15" t="str">
        <f>_xlfn.CONCAT(FIXED(VLOOKUP($L57,outW!$B:N,2,0),4)," ",VLOOKUP($L57,outW!$B:$Z,15,0))</f>
        <v xml:space="preserve">-0.3885 </v>
      </c>
      <c r="D57" s="28" t="str">
        <f>_xlfn.CONCAT(FIXED(VLOOKUP($L57,outWF!$B:O,2,0),4)," ",VLOOKUP($L57,outWF!$B:$Z,15,0))</f>
        <v xml:space="preserve">-0.7539 </v>
      </c>
      <c r="E57" s="28" t="str">
        <f>_xlfn.CONCAT(FIXED(VLOOKUP($L57,outWM!$B:P,2,0),4)," ",VLOOKUP($L57,outWM!$B:$Z,15,0))</f>
        <v xml:space="preserve">-0.2936 </v>
      </c>
      <c r="F57" s="15" t="str">
        <f>_xlfn.CONCAT(FIXED(VLOOKUP($L57,outB!$B:Q,2,0),4)," ",VLOOKUP($L57,outB!$B:$Z,15,0))</f>
        <v xml:space="preserve">-0.4218 </v>
      </c>
      <c r="G57" s="28" t="str">
        <f>_xlfn.CONCAT(FIXED(VLOOKUP($L57,outBF!$B:R,2,0),4)," ",VLOOKUP($L57,outBF!$B:$Z,15,0))</f>
        <v xml:space="preserve">-0.0279 </v>
      </c>
      <c r="H57" s="28" t="str">
        <f>_xlfn.CONCAT(FIXED(VLOOKUP($L57,outBM!$B:S,2,0),4)," ",VLOOKUP($L57,outBM!$B:$Z,15,0))</f>
        <v xml:space="preserve">-0.2034 </v>
      </c>
      <c r="I57" s="15" t="str">
        <f>_xlfn.CONCAT(FIXED(VLOOKUP($L57,outH!$B:T,2,0),4)," ",VLOOKUP($L57,outH!$B:$Z,15,0))</f>
        <v xml:space="preserve">0.4016 </v>
      </c>
      <c r="J57" s="28" t="str">
        <f>_xlfn.CONCAT(FIXED(VLOOKUP($L57,outHF!$B:U,2,0),4)," ",VLOOKUP($L57,outHF!$B:$Z,15,0))</f>
        <v xml:space="preserve">0.1314 </v>
      </c>
      <c r="K57" s="28" t="str">
        <f>_xlfn.CONCAT(FIXED(VLOOKUP($L57,outHM!$B:V,2,0),4)," ",VLOOKUP($L57,outHM!$B:$Z,15,0))</f>
        <v xml:space="preserve">0.6580 </v>
      </c>
      <c r="L57" s="11" t="s">
        <v>145</v>
      </c>
    </row>
    <row r="58" spans="2:12" x14ac:dyDescent="0.25">
      <c r="B58" s="108"/>
      <c r="C58" s="13" t="str">
        <f>_xlfn.CONCAT("(",FIXED(VLOOKUP($L57,outW!$B:G,3,0),4),")")</f>
        <v>(0.3021)</v>
      </c>
      <c r="D58" s="29" t="str">
        <f>_xlfn.CONCAT("(",FIXED(VLOOKUP($L57,outWF!$B:H,3,0),4),")")</f>
        <v>(0.5705)</v>
      </c>
      <c r="E58" s="29" t="str">
        <f>_xlfn.CONCAT("(",FIXED(VLOOKUP($L57,outWM!$B:I,3,0),4),")")</f>
        <v>(0.3698)</v>
      </c>
      <c r="F58" s="13" t="str">
        <f>_xlfn.CONCAT("(",FIXED(VLOOKUP($L57,outB!$B:J,3,0),4),")")</f>
        <v>(0.4257)</v>
      </c>
      <c r="G58" s="29" t="str">
        <f>_xlfn.CONCAT("(",FIXED(VLOOKUP($L57,outBF!$B:K,3,0),4),")")</f>
        <v>(0.8038)</v>
      </c>
      <c r="H58" s="29" t="str">
        <f>_xlfn.CONCAT("(",FIXED(VLOOKUP($L57,outBM!$B:L,3,0),4),")")</f>
        <v>(0.5283)</v>
      </c>
      <c r="I58" s="13" t="str">
        <f>_xlfn.CONCAT("(",FIXED(VLOOKUP($L57,outH!$B:M,3,0),4),")")</f>
        <v>(0.4462)</v>
      </c>
      <c r="J58" s="29" t="str">
        <f>_xlfn.CONCAT("(",FIXED(VLOOKUP($L57,outHF!$B:N,3,0),4),")")</f>
        <v>(0.7748)</v>
      </c>
      <c r="K58" s="29" t="str">
        <f>_xlfn.CONCAT("(",FIXED(VLOOKUP($L57,outHM!$B:O,3,0),4),")")</f>
        <v>(0.6050)</v>
      </c>
    </row>
    <row r="59" spans="2:12" x14ac:dyDescent="0.25">
      <c r="B59" s="107" t="s">
        <v>132</v>
      </c>
      <c r="C59" s="15" t="str">
        <f>_xlfn.CONCAT(FIXED(VLOOKUP($L59,outW!$B:N,2,0),4)," ",VLOOKUP($L59,outW!$B:$Z,15,0))</f>
        <v xml:space="preserve">0.2111 </v>
      </c>
      <c r="D59" s="28" t="str">
        <f>_xlfn.CONCAT(FIXED(VLOOKUP($L59,outWF!$B:O,2,0),4)," ",VLOOKUP($L59,outWF!$B:$Z,15,0))</f>
        <v xml:space="preserve">-0.3037 </v>
      </c>
      <c r="E59" s="28" t="str">
        <f>_xlfn.CONCAT(FIXED(VLOOKUP($L59,outWM!$B:P,2,0),4)," ",VLOOKUP($L59,outWM!$B:$Z,15,0))</f>
        <v xml:space="preserve">0.3106 </v>
      </c>
      <c r="F59" s="15" t="str">
        <f>_xlfn.CONCAT(FIXED(VLOOKUP($L59,outB!$B:Q,2,0),4)," ",VLOOKUP($L59,outB!$B:$Z,15,0))</f>
        <v xml:space="preserve">-0.5543 </v>
      </c>
      <c r="G59" s="28" t="str">
        <f>_xlfn.CONCAT(FIXED(VLOOKUP($L59,outBF!$B:R,2,0),4)," ",VLOOKUP($L59,outBF!$B:$Z,15,0))</f>
        <v xml:space="preserve">0.0374 </v>
      </c>
      <c r="H59" s="28" t="str">
        <f>_xlfn.CONCAT(FIXED(VLOOKUP($L59,outBM!$B:S,2,0),4)," ",VLOOKUP($L59,outBM!$B:$Z,15,0))</f>
        <v xml:space="preserve">-0.6980 </v>
      </c>
      <c r="I59" s="15" t="str">
        <f>_xlfn.CONCAT(FIXED(VLOOKUP($L59,outH!$B:T,2,0),4)," ",VLOOKUP($L59,outH!$B:$Z,15,0))</f>
        <v>1.1657 *</v>
      </c>
      <c r="J59" s="28" t="str">
        <f>_xlfn.CONCAT(FIXED(VLOOKUP($L59,outHF!$B:U,2,0),4)," ",VLOOKUP($L59,outHF!$B:$Z,15,0))</f>
        <v xml:space="preserve">0.3443 </v>
      </c>
      <c r="K59" s="28" t="str">
        <f>_xlfn.CONCAT(FIXED(VLOOKUP($L59,outHM!$B:V,2,0),4)," ",VLOOKUP($L59,outHM!$B:$Z,15,0))</f>
        <v>1.6614 *</v>
      </c>
      <c r="L59" s="11" t="s">
        <v>45</v>
      </c>
    </row>
    <row r="60" spans="2:12" x14ac:dyDescent="0.25">
      <c r="B60" s="108"/>
      <c r="C60" s="13" t="str">
        <f>_xlfn.CONCAT("(",FIXED(VLOOKUP($L59,outW!$B:G,3,0),4),")")</f>
        <v>(0.3936)</v>
      </c>
      <c r="D60" s="29" t="str">
        <f>_xlfn.CONCAT("(",FIXED(VLOOKUP($L59,outWF!$B:H,3,0),4),")")</f>
        <v>(0.6709)</v>
      </c>
      <c r="E60" s="29" t="str">
        <f>_xlfn.CONCAT("(",FIXED(VLOOKUP($L59,outWM!$B:I,3,0),4),")")</f>
        <v>(0.5171)</v>
      </c>
      <c r="F60" s="13" t="str">
        <f>_xlfn.CONCAT("(",FIXED(VLOOKUP($L59,outB!$B:J,3,0),4),")")</f>
        <v>(0.4891)</v>
      </c>
      <c r="G60" s="29" t="str">
        <f>_xlfn.CONCAT("(",FIXED(VLOOKUP($L59,outBF!$B:K,3,0),4),")")</f>
        <v>(0.9102)</v>
      </c>
      <c r="H60" s="29" t="str">
        <f>_xlfn.CONCAT("(",FIXED(VLOOKUP($L59,outBM!$B:L,3,0),4),")")</f>
        <v>(0.5927)</v>
      </c>
      <c r="I60" s="13" t="str">
        <f>_xlfn.CONCAT("(",FIXED(VLOOKUP($L59,outH!$B:M,3,0),4),")")</f>
        <v>(0.5558)</v>
      </c>
      <c r="J60" s="29" t="str">
        <f>_xlfn.CONCAT("(",FIXED(VLOOKUP($L59,outHF!$B:N,3,0),4),")")</f>
        <v>(1.0522)</v>
      </c>
      <c r="K60" s="29" t="str">
        <f>_xlfn.CONCAT("(",FIXED(VLOOKUP($L59,outHM!$B:O,3,0),4),")")</f>
        <v>(0.6897)</v>
      </c>
    </row>
    <row r="61" spans="2:12" x14ac:dyDescent="0.25">
      <c r="B61" s="107" t="s">
        <v>133</v>
      </c>
      <c r="C61" s="15" t="str">
        <f>_xlfn.CONCAT(FIXED(VLOOKUP($L61,outW!$B:N,2,0),4)," ",VLOOKUP($L61,outW!$B:$Z,15,0))</f>
        <v xml:space="preserve">-0.2838 </v>
      </c>
      <c r="D61" s="28" t="str">
        <f>_xlfn.CONCAT(FIXED(VLOOKUP($L61,outWF!$B:O,2,0),4)," ",VLOOKUP($L61,outWF!$B:$Z,15,0))</f>
        <v>-0.9811 ^</v>
      </c>
      <c r="E61" s="28" t="str">
        <f>_xlfn.CONCAT(FIXED(VLOOKUP($L61,outWM!$B:P,2,0),4)," ",VLOOKUP($L61,outWM!$B:$Z,15,0))</f>
        <v xml:space="preserve">0.0702 </v>
      </c>
      <c r="F61" s="15" t="str">
        <f>_xlfn.CONCAT(FIXED(VLOOKUP($L61,outB!$B:Q,2,0),4)," ",VLOOKUP($L61,outB!$B:$Z,15,0))</f>
        <v xml:space="preserve">-0.4449 </v>
      </c>
      <c r="G61" s="28" t="str">
        <f>_xlfn.CONCAT(FIXED(VLOOKUP($L61,outBF!$B:R,2,0),4)," ",VLOOKUP($L61,outBF!$B:$Z,15,0))</f>
        <v xml:space="preserve">0.1580 </v>
      </c>
      <c r="H61" s="28" t="str">
        <f>_xlfn.CONCAT(FIXED(VLOOKUP($L61,outBM!$B:S,2,0),4)," ",VLOOKUP($L61,outBM!$B:$Z,15,0))</f>
        <v xml:space="preserve">-0.6508 </v>
      </c>
      <c r="I61" s="15" t="str">
        <f>_xlfn.CONCAT(FIXED(VLOOKUP($L61,outH!$B:T,2,0),4)," ",VLOOKUP($L61,outH!$B:$Z,15,0))</f>
        <v xml:space="preserve">0.3056 </v>
      </c>
      <c r="J61" s="28" t="str">
        <f>_xlfn.CONCAT(FIXED(VLOOKUP($L61,outHF!$B:U,2,0),4)," ",VLOOKUP($L61,outHF!$B:$Z,15,0))</f>
        <v xml:space="preserve">-0.6818 </v>
      </c>
      <c r="K61" s="28" t="str">
        <f>_xlfn.CONCAT(FIXED(VLOOKUP($L61,outHM!$B:V,2,0),4)," ",VLOOKUP($L61,outHM!$B:$Z,15,0))</f>
        <v>0.9230 ^</v>
      </c>
      <c r="L61" s="11" t="s">
        <v>129</v>
      </c>
    </row>
    <row r="62" spans="2:12" x14ac:dyDescent="0.25">
      <c r="B62" s="108"/>
      <c r="C62" s="13" t="str">
        <f>_xlfn.CONCAT("(",FIXED(VLOOKUP($L61,outW!$B:G,3,0),4),")")</f>
        <v>(0.2979)</v>
      </c>
      <c r="D62" s="29" t="str">
        <f>_xlfn.CONCAT("(",FIXED(VLOOKUP($L61,outWF!$B:H,3,0),4),")")</f>
        <v>(0.5878)</v>
      </c>
      <c r="E62" s="29" t="str">
        <f>_xlfn.CONCAT("(",FIXED(VLOOKUP($L61,outWM!$B:I,3,0),4),")")</f>
        <v>(0.3457)</v>
      </c>
      <c r="F62" s="13" t="str">
        <f>_xlfn.CONCAT("(",FIXED(VLOOKUP($L61,outB!$B:J,3,0),4),")")</f>
        <v>(0.4022)</v>
      </c>
      <c r="G62" s="29" t="str">
        <f>_xlfn.CONCAT("(",FIXED(VLOOKUP($L61,outBF!$B:K,3,0),4),")")</f>
        <v>(0.7815)</v>
      </c>
      <c r="H62" s="29" t="str">
        <f>_xlfn.CONCAT("(",FIXED(VLOOKUP($L61,outBM!$B:L,3,0),4),")")</f>
        <v>(0.4806)</v>
      </c>
      <c r="I62" s="13" t="str">
        <f>_xlfn.CONCAT("(",FIXED(VLOOKUP($L61,outH!$B:M,3,0),4),")")</f>
        <v>(0.4331)</v>
      </c>
      <c r="J62" s="29" t="str">
        <f>_xlfn.CONCAT("(",FIXED(VLOOKUP($L61,outHF!$B:N,3,0),4),")")</f>
        <v>(0.7836)</v>
      </c>
      <c r="K62" s="29" t="str">
        <f>_xlfn.CONCAT("(",FIXED(VLOOKUP($L61,outHM!$B:O,3,0),4),")")</f>
        <v>(0.5588)</v>
      </c>
    </row>
    <row r="63" spans="2:12" x14ac:dyDescent="0.25">
      <c r="B63" s="107" t="s">
        <v>134</v>
      </c>
      <c r="C63" s="15" t="str">
        <f>_xlfn.CONCAT(FIXED(VLOOKUP($L63,outW!$B:N,2,0),4)," ",VLOOKUP($L63,outW!$B:$Z,15,0))</f>
        <v xml:space="preserve">-0.2532 </v>
      </c>
      <c r="D63" s="28" t="str">
        <f>_xlfn.CONCAT(FIXED(VLOOKUP($L63,outWF!$B:O,2,0),4)," ",VLOOKUP($L63,outWF!$B:$Z,15,0))</f>
        <v xml:space="preserve">-0.6819 </v>
      </c>
      <c r="E63" s="28" t="str">
        <f>_xlfn.CONCAT(FIXED(VLOOKUP($L63,outWM!$B:P,2,0),4)," ",VLOOKUP($L63,outWM!$B:$Z,15,0))</f>
        <v xml:space="preserve">-0.0463 </v>
      </c>
      <c r="F63" s="15" t="str">
        <f>_xlfn.CONCAT(FIXED(VLOOKUP($L63,outB!$B:Q,2,0),4)," ",VLOOKUP($L63,outB!$B:$Z,15,0))</f>
        <v xml:space="preserve">-0.1595 </v>
      </c>
      <c r="G63" s="28" t="str">
        <f>_xlfn.CONCAT(FIXED(VLOOKUP($L63,outBF!$B:R,2,0),4)," ",VLOOKUP($L63,outBF!$B:$Z,15,0))</f>
        <v xml:space="preserve">0.6092 </v>
      </c>
      <c r="H63" s="28" t="str">
        <f>_xlfn.CONCAT(FIXED(VLOOKUP($L63,outBM!$B:S,2,0),4)," ",VLOOKUP($L63,outBM!$B:$Z,15,0))</f>
        <v xml:space="preserve">-0.5030 </v>
      </c>
      <c r="I63" s="15" t="str">
        <f>_xlfn.CONCAT(FIXED(VLOOKUP($L63,outH!$B:T,2,0),4)," ",VLOOKUP($L63,outH!$B:$Z,15,0))</f>
        <v xml:space="preserve">0.2312 </v>
      </c>
      <c r="J63" s="28" t="str">
        <f>_xlfn.CONCAT(FIXED(VLOOKUP($L63,outHF!$B:U,2,0),4)," ",VLOOKUP($L63,outHF!$B:$Z,15,0))</f>
        <v xml:space="preserve">-0.1209 </v>
      </c>
      <c r="K63" s="28" t="str">
        <f>_xlfn.CONCAT(FIXED(VLOOKUP($L63,outHM!$B:V,2,0),4)," ",VLOOKUP($L63,outHM!$B:$Z,15,0))</f>
        <v xml:space="preserve">0.3709 </v>
      </c>
      <c r="L63" s="11" t="s">
        <v>130</v>
      </c>
    </row>
    <row r="64" spans="2:12" x14ac:dyDescent="0.25">
      <c r="B64" s="108"/>
      <c r="C64" s="13" t="str">
        <f>_xlfn.CONCAT("(",FIXED(VLOOKUP($L63,outW!$B:G,3,0),4),")")</f>
        <v>(0.2938)</v>
      </c>
      <c r="D64" s="29" t="str">
        <f>_xlfn.CONCAT("(",FIXED(VLOOKUP($L63,outWF!$B:H,3,0),4),")")</f>
        <v>(0.5738)</v>
      </c>
      <c r="E64" s="29" t="str">
        <f>_xlfn.CONCAT("(",FIXED(VLOOKUP($L63,outWM!$B:I,3,0),4),")")</f>
        <v>(0.3450)</v>
      </c>
      <c r="F64" s="13" t="str">
        <f>_xlfn.CONCAT("(",FIXED(VLOOKUP($L63,outB!$B:J,3,0),4),")")</f>
        <v>(0.3930)</v>
      </c>
      <c r="G64" s="29" t="str">
        <f>_xlfn.CONCAT("(",FIXED(VLOOKUP($L63,outBF!$B:K,3,0),4),")")</f>
        <v>(0.7782)</v>
      </c>
      <c r="H64" s="29" t="str">
        <f>_xlfn.CONCAT("(",FIXED(VLOOKUP($L63,outBM!$B:L,3,0),4),")")</f>
        <v>(0.4626)</v>
      </c>
      <c r="I64" s="13" t="str">
        <f>_xlfn.CONCAT("(",FIXED(VLOOKUP($L63,outH!$B:M,3,0),4),")")</f>
        <v>(0.4382)</v>
      </c>
      <c r="J64" s="29" t="str">
        <f>_xlfn.CONCAT("(",FIXED(VLOOKUP($L63,outHF!$B:N,3,0),4),")")</f>
        <v>(0.8197)</v>
      </c>
      <c r="K64" s="29" t="str">
        <f>_xlfn.CONCAT("(",FIXED(VLOOKUP($L63,outHM!$B:O,3,0),4),")")</f>
        <v>(0.5515)</v>
      </c>
    </row>
    <row r="65" spans="2:12" x14ac:dyDescent="0.25">
      <c r="B65" s="107" t="s">
        <v>136</v>
      </c>
      <c r="C65" s="15" t="str">
        <f>_xlfn.CONCAT(FIXED(VLOOKUP($L65,outW!$B:N,2,0),4)," ",VLOOKUP($L65,outW!$B:$Z,15,0))</f>
        <v xml:space="preserve">-0.3204 </v>
      </c>
      <c r="D65" s="28" t="str">
        <f>_xlfn.CONCAT(FIXED(VLOOKUP($L65,outWF!$B:O,2,0),4)," ",VLOOKUP($L65,outWF!$B:$Z,15,0))</f>
        <v xml:space="preserve">-0.8617 </v>
      </c>
      <c r="E65" s="28" t="str">
        <f>_xlfn.CONCAT(FIXED(VLOOKUP($L65,outWM!$B:P,2,0),4)," ",VLOOKUP($L65,outWM!$B:$Z,15,0))</f>
        <v xml:space="preserve">-0.0063 </v>
      </c>
      <c r="F65" s="15" t="str">
        <f>_xlfn.CONCAT(FIXED(VLOOKUP($L65,outB!$B:Q,2,0),4)," ",VLOOKUP($L65,outB!$B:$Z,15,0))</f>
        <v xml:space="preserve">-0.1858 </v>
      </c>
      <c r="G65" s="28" t="str">
        <f>_xlfn.CONCAT(FIXED(VLOOKUP($L65,outBF!$B:R,2,0),4)," ",VLOOKUP($L65,outBF!$B:$Z,15,0))</f>
        <v xml:space="preserve">0.6572 </v>
      </c>
      <c r="H65" s="28" t="str">
        <f>_xlfn.CONCAT(FIXED(VLOOKUP($L65,outBM!$B:S,2,0),4)," ",VLOOKUP($L65,outBM!$B:$Z,15,0))</f>
        <v xml:space="preserve">-0.5859 </v>
      </c>
      <c r="I65" s="15" t="str">
        <f>_xlfn.CONCAT(FIXED(VLOOKUP($L65,outH!$B:T,2,0),4)," ",VLOOKUP($L65,outH!$B:$Z,15,0))</f>
        <v>0.7043 ^</v>
      </c>
      <c r="J65" s="28" t="str">
        <f>_xlfn.CONCAT(FIXED(VLOOKUP($L65,outHF!$B:U,2,0),4)," ",VLOOKUP($L65,outHF!$B:$Z,15,0))</f>
        <v xml:space="preserve">-0.0559 </v>
      </c>
      <c r="K65" s="28" t="str">
        <f>_xlfn.CONCAT(FIXED(VLOOKUP($L65,outHM!$B:V,2,0),4)," ",VLOOKUP($L65,outHM!$B:$Z,15,0))</f>
        <v>1.1449 *</v>
      </c>
      <c r="L65" s="11" t="s">
        <v>46</v>
      </c>
    </row>
    <row r="66" spans="2:12" x14ac:dyDescent="0.25">
      <c r="B66" s="108"/>
      <c r="C66" s="13" t="str">
        <f>_xlfn.CONCAT("(",FIXED(VLOOKUP($L65,outW!$B:G,3,0),4),")")</f>
        <v>(0.2864)</v>
      </c>
      <c r="D66" s="29" t="str">
        <f>_xlfn.CONCAT("(",FIXED(VLOOKUP($L65,outWF!$B:H,3,0),4),")")</f>
        <v>(0.5570)</v>
      </c>
      <c r="E66" s="29" t="str">
        <f>_xlfn.CONCAT("(",FIXED(VLOOKUP($L65,outWM!$B:I,3,0),4),")")</f>
        <v>(0.3384)</v>
      </c>
      <c r="F66" s="13" t="str">
        <f>_xlfn.CONCAT("(",FIXED(VLOOKUP($L65,outB!$B:J,3,0),4),")")</f>
        <v>(0.3975)</v>
      </c>
      <c r="G66" s="29" t="str">
        <f>_xlfn.CONCAT("(",FIXED(VLOOKUP($L65,outBF!$B:K,3,0),4),")")</f>
        <v>(0.7761)</v>
      </c>
      <c r="H66" s="29" t="str">
        <f>_xlfn.CONCAT("(",FIXED(VLOOKUP($L65,outBM!$B:L,3,0),4),")")</f>
        <v>(0.4728)</v>
      </c>
      <c r="I66" s="13" t="str">
        <f>_xlfn.CONCAT("(",FIXED(VLOOKUP($L65,outH!$B:M,3,0),4),")")</f>
        <v>(0.4125)</v>
      </c>
      <c r="J66" s="29" t="str">
        <f>_xlfn.CONCAT("(",FIXED(VLOOKUP($L65,outHF!$B:N,3,0),4),")")</f>
        <v>(0.7640)</v>
      </c>
      <c r="K66" s="29" t="str">
        <f>_xlfn.CONCAT("(",FIXED(VLOOKUP($L65,outHM!$B:O,3,0),4),")")</f>
        <v>(0.5288)</v>
      </c>
    </row>
    <row r="67" spans="2:12" x14ac:dyDescent="0.25">
      <c r="B67" s="107" t="s">
        <v>135</v>
      </c>
      <c r="C67" s="15" t="str">
        <f>_xlfn.CONCAT(FIXED(VLOOKUP($L67,outW!$B:N,2,0),4)," ",VLOOKUP($L67,outW!$B:$Z,15,0))</f>
        <v xml:space="preserve">0.0638 </v>
      </c>
      <c r="D67" s="28" t="str">
        <f>_xlfn.CONCAT(FIXED(VLOOKUP($L67,outWF!$B:O,2,0),4)," ",VLOOKUP($L67,outWF!$B:$Z,15,0))</f>
        <v xml:space="preserve">-0.4575 </v>
      </c>
      <c r="E67" s="28" t="str">
        <f>_xlfn.CONCAT(FIXED(VLOOKUP($L67,outWM!$B:P,2,0),4)," ",VLOOKUP($L67,outWM!$B:$Z,15,0))</f>
        <v xml:space="preserve">0.3278 </v>
      </c>
      <c r="F67" s="15" t="str">
        <f>_xlfn.CONCAT(FIXED(VLOOKUP($L67,outB!$B:Q,2,0),4)," ",VLOOKUP($L67,outB!$B:$Z,15,0))</f>
        <v xml:space="preserve">-0.0319 </v>
      </c>
      <c r="G67" s="28" t="str">
        <f>_xlfn.CONCAT(FIXED(VLOOKUP($L67,outBF!$B:R,2,0),4)," ",VLOOKUP($L67,outBF!$B:$Z,15,0))</f>
        <v xml:space="preserve">0.6132 </v>
      </c>
      <c r="H67" s="28" t="str">
        <f>_xlfn.CONCAT(FIXED(VLOOKUP($L67,outBM!$B:S,2,0),4)," ",VLOOKUP($L67,outBM!$B:$Z,15,0))</f>
        <v xml:space="preserve">-0.2357 </v>
      </c>
      <c r="I67" s="15" t="str">
        <f>_xlfn.CONCAT(FIXED(VLOOKUP($L67,outH!$B:T,2,0),4)," ",VLOOKUP($L67,outH!$B:$Z,15,0))</f>
        <v>0.7835 *</v>
      </c>
      <c r="J67" s="28" t="str">
        <f>_xlfn.CONCAT(FIXED(VLOOKUP($L67,outHF!$B:U,2,0),4)," ",VLOOKUP($L67,outHF!$B:$Z,15,0))</f>
        <v xml:space="preserve">0.0431 </v>
      </c>
      <c r="K67" s="28" t="str">
        <f>_xlfn.CONCAT(FIXED(VLOOKUP($L67,outHM!$B:V,2,0),4)," ",VLOOKUP($L67,outHM!$B:$Z,15,0))</f>
        <v>1.2297 *</v>
      </c>
      <c r="L67" s="11" t="s">
        <v>131</v>
      </c>
    </row>
    <row r="68" spans="2:12" x14ac:dyDescent="0.25">
      <c r="B68" s="108"/>
      <c r="C68" s="13" t="str">
        <f>_xlfn.CONCAT("(",FIXED(VLOOKUP($L67,outW!$B:G,3,0),4),")")</f>
        <v>(0.2724)</v>
      </c>
      <c r="D68" s="29" t="str">
        <f>_xlfn.CONCAT("(",FIXED(VLOOKUP($L67,outWF!$B:H,3,0),4),")")</f>
        <v>(0.5406)</v>
      </c>
      <c r="E68" s="29" t="str">
        <f>_xlfn.CONCAT("(",FIXED(VLOOKUP($L67,outWM!$B:I,3,0),4),")")</f>
        <v>(0.3174)</v>
      </c>
      <c r="F68" s="13" t="str">
        <f>_xlfn.CONCAT("(",FIXED(VLOOKUP($L67,outB!$B:J,3,0),4),")")</f>
        <v>(0.3837)</v>
      </c>
      <c r="G68" s="29" t="str">
        <f>_xlfn.CONCAT("(",FIXED(VLOOKUP($L67,outBF!$B:K,3,0),4),")")</f>
        <v>(0.7622)</v>
      </c>
      <c r="H68" s="29" t="str">
        <f>_xlfn.CONCAT("(",FIXED(VLOOKUP($L67,outBM!$B:L,3,0),4),")")</f>
        <v>(0.4489)</v>
      </c>
      <c r="I68" s="13" t="str">
        <f>_xlfn.CONCAT("(",FIXED(VLOOKUP($L67,outH!$B:M,3,0),4),")")</f>
        <v>(0.3843)</v>
      </c>
      <c r="J68" s="29" t="str">
        <f>_xlfn.CONCAT("(",FIXED(VLOOKUP($L67,outHF!$B:N,3,0),4),")")</f>
        <v>(0.7323)</v>
      </c>
      <c r="K68" s="29" t="str">
        <f>_xlfn.CONCAT("(",FIXED(VLOOKUP($L67,outHM!$B:O,3,0),4),")")</f>
        <v>(0.4847)</v>
      </c>
    </row>
    <row r="69" spans="2:12" x14ac:dyDescent="0.25">
      <c r="B69" s="107" t="s">
        <v>106</v>
      </c>
      <c r="C69" s="15" t="str">
        <f>_xlfn.CONCAT(FIXED(VLOOKUP($L69,outW!$B:N,2,0),4)," ",VLOOKUP($L69,outW!$B:$Z,15,0))</f>
        <v xml:space="preserve">-0.1297 </v>
      </c>
      <c r="D69" s="28" t="str">
        <f>_xlfn.CONCAT(FIXED(VLOOKUP($L69,outWF!$B:O,2,0),4)," ",VLOOKUP($L69,outWF!$B:$Z,15,0))</f>
        <v xml:space="preserve">-0.2846 </v>
      </c>
      <c r="E69" s="28" t="str">
        <f>_xlfn.CONCAT(FIXED(VLOOKUP($L69,outWM!$B:P,2,0),4)," ",VLOOKUP($L69,outWM!$B:$Z,15,0))</f>
        <v xml:space="preserve">-0.0549 </v>
      </c>
      <c r="F69" s="15" t="str">
        <f>_xlfn.CONCAT(FIXED(VLOOKUP($L69,outB!$B:Q,2,0),4)," ",VLOOKUP($L69,outB!$B:$Z,15,0))</f>
        <v xml:space="preserve">0.1268 </v>
      </c>
      <c r="G69" s="28" t="str">
        <f>_xlfn.CONCAT(FIXED(VLOOKUP($L69,outBF!$B:R,2,0),4)," ",VLOOKUP($L69,outBF!$B:$Z,15,0))</f>
        <v xml:space="preserve">0.2304 </v>
      </c>
      <c r="H69" s="28" t="str">
        <f>_xlfn.CONCAT(FIXED(VLOOKUP($L69,outBM!$B:S,2,0),4)," ",VLOOKUP($L69,outBM!$B:$Z,15,0))</f>
        <v xml:space="preserve">0.0012 </v>
      </c>
      <c r="I69" s="15" t="str">
        <f>_xlfn.CONCAT(FIXED(VLOOKUP($L69,outH!$B:T,2,0),4)," ",VLOOKUP($L69,outH!$B:$Z,15,0))</f>
        <v xml:space="preserve">0.1471 </v>
      </c>
      <c r="J69" s="28" t="str">
        <f>_xlfn.CONCAT(FIXED(VLOOKUP($L69,outHF!$B:U,2,0),4)," ",VLOOKUP($L69,outHF!$B:$Z,15,0))</f>
        <v xml:space="preserve">0.0226 </v>
      </c>
      <c r="K69" s="28" t="str">
        <f>_xlfn.CONCAT(FIXED(VLOOKUP($L69,outHM!$B:V,2,0),4)," ",VLOOKUP($L69,outHM!$B:$Z,15,0))</f>
        <v xml:space="preserve">0.1706 </v>
      </c>
      <c r="L69" s="11" t="s">
        <v>106</v>
      </c>
    </row>
    <row r="70" spans="2:12" x14ac:dyDescent="0.25">
      <c r="B70" s="108"/>
      <c r="C70" s="13" t="str">
        <f>_xlfn.CONCAT("(",FIXED(VLOOKUP($L69,outW!$B:G,3,0),4),")")</f>
        <v>(0.0985)</v>
      </c>
      <c r="D70" s="29" t="str">
        <f>_xlfn.CONCAT("(",FIXED(VLOOKUP($L69,outWF!$B:H,3,0),4),")")</f>
        <v>(0.1812)</v>
      </c>
      <c r="E70" s="29" t="str">
        <f>_xlfn.CONCAT("(",FIXED(VLOOKUP($L69,outWM!$B:I,3,0),4),")")</f>
        <v>(0.1188)</v>
      </c>
      <c r="F70" s="13" t="str">
        <f>_xlfn.CONCAT("(",FIXED(VLOOKUP($L69,outB!$B:J,3,0),4),")")</f>
        <v>(0.0990)</v>
      </c>
      <c r="G70" s="29" t="str">
        <f>_xlfn.CONCAT("(",FIXED(VLOOKUP($L69,outBF!$B:K,3,0),4),")")</f>
        <v>(0.1452)</v>
      </c>
      <c r="H70" s="29" t="str">
        <f>_xlfn.CONCAT("(",FIXED(VLOOKUP($L69,outBM!$B:L,3,0),4),")")</f>
        <v>(0.1389)</v>
      </c>
      <c r="I70" s="13" t="str">
        <f>_xlfn.CONCAT("(",FIXED(VLOOKUP($L69,outH!$B:M,3,0),4),")")</f>
        <v>(0.1442)</v>
      </c>
      <c r="J70" s="29" t="str">
        <f>_xlfn.CONCAT("(",FIXED(VLOOKUP($L69,outHF!$B:N,3,0),4),")")</f>
        <v>(0.2596)</v>
      </c>
      <c r="K70" s="29" t="str">
        <f>_xlfn.CONCAT("(",FIXED(VLOOKUP($L69,outHM!$B:O,3,0),4),")")</f>
        <v>(0.1858)</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8"/>
      <c r="D73" s="33"/>
      <c r="E73" s="49"/>
      <c r="F73" s="48"/>
      <c r="G73" s="33"/>
      <c r="H73" s="49"/>
      <c r="I73" s="48"/>
      <c r="J73" s="33"/>
      <c r="K73" s="33"/>
    </row>
    <row r="74" spans="2:12" ht="15.75" thickBot="1" x14ac:dyDescent="0.3">
      <c r="B74" s="53" t="s">
        <v>629</v>
      </c>
      <c r="C74" s="21"/>
      <c r="D74" s="51"/>
      <c r="E74" s="50"/>
      <c r="F74" s="21"/>
      <c r="G74" s="51"/>
      <c r="H74" s="50"/>
      <c r="I74" s="21"/>
      <c r="J74" s="51"/>
      <c r="K74" s="51"/>
    </row>
  </sheetData>
  <mergeCells count="35">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63:B64"/>
    <mergeCell ref="B65:B66"/>
    <mergeCell ref="B47:B48"/>
    <mergeCell ref="B49:B50"/>
    <mergeCell ref="B51:B52"/>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tabSelected="1" workbookViewId="0">
      <selection activeCell="J21" sqref="J21"/>
    </sheetView>
  </sheetViews>
  <sheetFormatPr defaultRowHeight="15" x14ac:dyDescent="0.25"/>
  <cols>
    <col min="1" max="2" width="9.140625" style="11"/>
    <col min="3" max="3" width="15.5703125" style="11" bestFit="1" customWidth="1"/>
    <col min="4" max="6" width="15.7109375" style="38" customWidth="1"/>
    <col min="7" max="9" width="9.140625" style="11"/>
    <col min="10" max="10" width="9.140625" style="134"/>
    <col min="11" max="16384" width="9.140625" style="11"/>
  </cols>
  <sheetData>
    <row r="1" spans="3:10" ht="15.75" x14ac:dyDescent="0.25">
      <c r="C1" s="122" t="s">
        <v>696</v>
      </c>
      <c r="D1" s="122"/>
      <c r="E1" s="122"/>
      <c r="F1" s="122"/>
      <c r="G1" s="122"/>
      <c r="H1" s="122"/>
    </row>
    <row r="2" spans="3:10" ht="15.75" x14ac:dyDescent="0.25">
      <c r="C2" s="127" t="s">
        <v>695</v>
      </c>
      <c r="D2" s="127"/>
      <c r="E2" s="127"/>
      <c r="F2" s="127"/>
      <c r="G2" s="127"/>
      <c r="H2" s="127"/>
    </row>
    <row r="3" spans="3:10" ht="16.5" thickBot="1" x14ac:dyDescent="0.3">
      <c r="C3" s="27"/>
      <c r="D3" s="65" t="s">
        <v>123</v>
      </c>
      <c r="E3" s="65" t="s">
        <v>0</v>
      </c>
      <c r="F3" s="65" t="s">
        <v>2</v>
      </c>
      <c r="G3" s="67"/>
      <c r="H3" s="27"/>
    </row>
    <row r="4" spans="3:10" x14ac:dyDescent="0.25">
      <c r="C4" s="125" t="s">
        <v>161</v>
      </c>
      <c r="D4" s="55" t="str">
        <f>_xlfn.CONCAT(FIXED(outW!$C$2,4),outW!$P$2)</f>
        <v>-0.0089</v>
      </c>
      <c r="E4" s="55" t="str">
        <f>_xlfn.CONCAT(FIXED(outW!$C$3,4),outW!$P$3)</f>
        <v>-0.0457</v>
      </c>
      <c r="F4" s="55" t="str">
        <f>_xlfn.CONCAT(FIXED(outW!$C$4,4),outW!$P$4)</f>
        <v>-0.0270</v>
      </c>
      <c r="G4" s="61" t="s">
        <v>692</v>
      </c>
      <c r="H4" s="54">
        <v>7380</v>
      </c>
      <c r="J4" s="134">
        <v>7380</v>
      </c>
    </row>
    <row r="5" spans="3:10" x14ac:dyDescent="0.25">
      <c r="C5" s="126"/>
      <c r="D5" s="56" t="str">
        <f>_xlfn.CONCAT("(",FIXED(outW!$D$2,4),")")</f>
        <v>(0.0789)</v>
      </c>
      <c r="E5" s="56" t="str">
        <f>_xlfn.CONCAT("(",FIXED(outW!$D$3,4),")")</f>
        <v>(0.0337)</v>
      </c>
      <c r="F5" s="56" t="str">
        <f>_xlfn.CONCAT("(",FIXED(outW!$D$4,4),")")</f>
        <v>(0.0396)</v>
      </c>
      <c r="G5" s="60" t="s">
        <v>693</v>
      </c>
      <c r="H5" s="136" t="str">
        <f>FIXED(J5,4)</f>
        <v>0.3786</v>
      </c>
      <c r="J5" s="134">
        <v>0.37861739999999999</v>
      </c>
    </row>
    <row r="6" spans="3:10" x14ac:dyDescent="0.25">
      <c r="C6" s="125" t="s">
        <v>162</v>
      </c>
      <c r="D6" s="55" t="str">
        <f>_xlfn.CONCAT(FIXED(outWF!$C$2,4),outWF!$P$2)</f>
        <v>0.1120</v>
      </c>
      <c r="E6" s="55" t="str">
        <f>_xlfn.CONCAT(FIXED(outWF!$C$3,4),outWF!$P$3)</f>
        <v>-0.0761</v>
      </c>
      <c r="F6" s="55" t="str">
        <f>_xlfn.CONCAT(FIXED(outWF!$C$4,4),outWF!$P$4)</f>
        <v>-0.1021^</v>
      </c>
      <c r="G6" s="61" t="s">
        <v>692</v>
      </c>
      <c r="H6" s="54">
        <v>3471</v>
      </c>
      <c r="J6" s="134">
        <v>3471</v>
      </c>
    </row>
    <row r="7" spans="3:10" x14ac:dyDescent="0.25">
      <c r="C7" s="125"/>
      <c r="D7" s="56" t="str">
        <f>_xlfn.CONCAT("(",FIXED(outWF!$D$2,4),")")</f>
        <v>(0.1001)</v>
      </c>
      <c r="E7" s="56" t="str">
        <f>_xlfn.CONCAT("(",FIXED(outWF!$D$3,4),")")</f>
        <v>(0.0537)</v>
      </c>
      <c r="F7" s="56" t="str">
        <f>_xlfn.CONCAT("(",FIXED(outWF!$D$4,4),")")</f>
        <v>(0.0570)</v>
      </c>
      <c r="G7" s="60" t="s">
        <v>693</v>
      </c>
      <c r="H7" s="136" t="str">
        <f>FIXED(J7,4)</f>
        <v>0.4034</v>
      </c>
      <c r="J7" s="134">
        <v>0.4034276</v>
      </c>
    </row>
    <row r="8" spans="3:10" x14ac:dyDescent="0.25">
      <c r="C8" s="123" t="s">
        <v>163</v>
      </c>
      <c r="D8" s="55" t="str">
        <f>_xlfn.CONCAT(FIXED(outWM!$C$2,4),outWM!$P$2)</f>
        <v>-0.2001</v>
      </c>
      <c r="E8" s="55" t="str">
        <f>_xlfn.CONCAT(FIXED(outWM!$C$3,4),outWM!$P$3)</f>
        <v>-0.0169</v>
      </c>
      <c r="F8" s="55" t="str">
        <f>_xlfn.CONCAT(FIXED(outWM!$C$4,4),outWM!$P$4)</f>
        <v>0.0564</v>
      </c>
      <c r="G8" s="59" t="s">
        <v>692</v>
      </c>
      <c r="H8" s="63">
        <v>3909</v>
      </c>
      <c r="J8" s="134">
        <v>3909</v>
      </c>
    </row>
    <row r="9" spans="3:10" ht="15.75" thickBot="1" x14ac:dyDescent="0.3">
      <c r="C9" s="124"/>
      <c r="D9" s="56" t="str">
        <f>_xlfn.CONCAT("(",FIXED(outWM!$D$2,4),")")</f>
        <v>(0.1351)</v>
      </c>
      <c r="E9" s="56" t="str">
        <f>_xlfn.CONCAT("(",FIXED(outWM!$D$3,4),")")</f>
        <v>(0.0442)</v>
      </c>
      <c r="F9" s="56" t="str">
        <f>_xlfn.CONCAT("(",FIXED(outWM!$D$4,4),")")</f>
        <v>(0.0563)</v>
      </c>
      <c r="G9" s="64" t="s">
        <v>693</v>
      </c>
      <c r="H9" s="136" t="str">
        <f>FIXED(J9,4)</f>
        <v>0.3640</v>
      </c>
      <c r="J9" s="134">
        <v>0.36403760000000002</v>
      </c>
    </row>
    <row r="10" spans="3:10" x14ac:dyDescent="0.25">
      <c r="C10" s="125" t="s">
        <v>164</v>
      </c>
      <c r="D10" s="55" t="str">
        <f>_xlfn.CONCAT(FIXED(outB!$C$2,4),outB!$P$2)</f>
        <v>-0.2099^</v>
      </c>
      <c r="E10" s="55" t="str">
        <f>_xlfn.CONCAT(FIXED(outB!$C$3,4),outB!$P$3)</f>
        <v>0.0269</v>
      </c>
      <c r="F10" s="55" t="str">
        <f>_xlfn.CONCAT(FIXED(outB!$C$4,4),outB!$P$4)</f>
        <v>-0.0725^</v>
      </c>
      <c r="G10" s="61" t="s">
        <v>692</v>
      </c>
      <c r="H10" s="54">
        <v>6130</v>
      </c>
      <c r="J10" s="134">
        <v>6130</v>
      </c>
    </row>
    <row r="11" spans="3:10" x14ac:dyDescent="0.25">
      <c r="C11" s="126"/>
      <c r="D11" s="56" t="str">
        <f>_xlfn.CONCAT("(",FIXED(outB!$D$2,4),")")</f>
        <v>(0.1208)</v>
      </c>
      <c r="E11" s="56" t="str">
        <f>_xlfn.CONCAT("(",FIXED(outB!$D$3,4),")")</f>
        <v>(0.0384)</v>
      </c>
      <c r="F11" s="56" t="str">
        <f>_xlfn.CONCAT("(",FIXED(outB!$D$4,4),")")</f>
        <v>(0.0423)</v>
      </c>
      <c r="G11" s="60" t="s">
        <v>693</v>
      </c>
      <c r="H11" s="136" t="str">
        <f>FIXED(J11,4)</f>
        <v>0.4128</v>
      </c>
      <c r="J11" s="135">
        <v>0.41275450000000002</v>
      </c>
    </row>
    <row r="12" spans="3:10" x14ac:dyDescent="0.25">
      <c r="C12" s="125" t="s">
        <v>165</v>
      </c>
      <c r="D12" s="55" t="str">
        <f>_xlfn.CONCAT(FIXED(outBF!$C$2,4),outBF!$P$2)</f>
        <v>-0.1847</v>
      </c>
      <c r="E12" s="55" t="str">
        <f>_xlfn.CONCAT(FIXED(outBF!$C$3,4),outBF!$P$3)</f>
        <v>0.0485</v>
      </c>
      <c r="F12" s="55" t="str">
        <f>_xlfn.CONCAT(FIXED(outBF!$C$4,4),outBF!$P$4)</f>
        <v>-0.0811</v>
      </c>
      <c r="G12" s="61" t="s">
        <v>692</v>
      </c>
      <c r="H12" s="54">
        <v>3253</v>
      </c>
      <c r="J12" s="134">
        <v>3253</v>
      </c>
    </row>
    <row r="13" spans="3:10" x14ac:dyDescent="0.25">
      <c r="C13" s="125"/>
      <c r="D13" s="56" t="str">
        <f>_xlfn.CONCAT("(",FIXED(outBF!$D$2,4),")")</f>
        <v>(0.1459)</v>
      </c>
      <c r="E13" s="56" t="str">
        <f>_xlfn.CONCAT("(",FIXED(outBF!$D$3,4),")")</f>
        <v>(0.0549)</v>
      </c>
      <c r="F13" s="56" t="str">
        <f>_xlfn.CONCAT("(",FIXED(outBF!$D$4,4),")")</f>
        <v>(0.0561)</v>
      </c>
      <c r="G13" s="60" t="s">
        <v>693</v>
      </c>
      <c r="H13" s="136" t="str">
        <f>FIXED(J13,4)</f>
        <v>0.3934</v>
      </c>
      <c r="J13" s="134">
        <v>0.39335769999999998</v>
      </c>
    </row>
    <row r="14" spans="3:10" x14ac:dyDescent="0.25">
      <c r="C14" s="123" t="s">
        <v>166</v>
      </c>
      <c r="D14" s="55" t="str">
        <f>_xlfn.CONCAT(FIXED(outBM!$C$2,4),outBM!$P$2)</f>
        <v>-0.2560</v>
      </c>
      <c r="E14" s="55" t="str">
        <f>_xlfn.CONCAT(FIXED(outBM!$C$3,4),outBM!$P$3)</f>
        <v>0.0023</v>
      </c>
      <c r="F14" s="55" t="str">
        <f>_xlfn.CONCAT(FIXED(outBM!$C$4,4),outBM!$P$4)</f>
        <v>-0.0548</v>
      </c>
      <c r="G14" s="59" t="s">
        <v>692</v>
      </c>
      <c r="H14" s="63">
        <v>2877</v>
      </c>
      <c r="J14" s="134">
        <v>2877</v>
      </c>
    </row>
    <row r="15" spans="3:10" ht="15.75" thickBot="1" x14ac:dyDescent="0.3">
      <c r="C15" s="124"/>
      <c r="D15" s="56" t="str">
        <f>_xlfn.CONCAT("(",FIXED(outBM!$D$2,4),")")</f>
        <v>(0.2179)</v>
      </c>
      <c r="E15" s="56" t="str">
        <f>_xlfn.CONCAT("(",FIXED(outBM!$D$3,4),")")</f>
        <v>(0.0543)</v>
      </c>
      <c r="F15" s="56" t="str">
        <f>_xlfn.CONCAT("(",FIXED(outBM!$D$4,4),")")</f>
        <v>(0.0658)</v>
      </c>
      <c r="G15" s="64" t="s">
        <v>693</v>
      </c>
      <c r="H15" s="136" t="str">
        <f>FIXED(J15,4)</f>
        <v>0.4186</v>
      </c>
      <c r="J15" s="134">
        <v>0.41856349999999998</v>
      </c>
    </row>
    <row r="16" spans="3:10" x14ac:dyDescent="0.25">
      <c r="C16" s="125" t="s">
        <v>167</v>
      </c>
      <c r="D16" s="55" t="str">
        <f>_xlfn.CONCAT(FIXED(outH!$C$2,4),outH!$P$2)</f>
        <v>-0.1220</v>
      </c>
      <c r="E16" s="55" t="str">
        <f>_xlfn.CONCAT(FIXED(outH!$C$3,4),outH!$P$3)</f>
        <v>-0.0057</v>
      </c>
      <c r="F16" s="55" t="str">
        <f>_xlfn.CONCAT(FIXED(outH!$C$4,4),outH!$P$4)</f>
        <v>-0.1768**</v>
      </c>
      <c r="G16" s="61" t="s">
        <v>692</v>
      </c>
      <c r="H16" s="54">
        <v>3179</v>
      </c>
      <c r="J16" s="134">
        <v>3179</v>
      </c>
    </row>
    <row r="17" spans="3:10" x14ac:dyDescent="0.25">
      <c r="C17" s="126"/>
      <c r="D17" s="56" t="str">
        <f>_xlfn.CONCAT("(",FIXED(outH!$D$2,4),")")</f>
        <v>(0.1548)</v>
      </c>
      <c r="E17" s="56" t="str">
        <f>_xlfn.CONCAT("(",FIXED(outH!$D$3,4),")")</f>
        <v>(0.0513)</v>
      </c>
      <c r="F17" s="56" t="str">
        <f>_xlfn.CONCAT("(",FIXED(outH!$D$4,4),")")</f>
        <v>(0.0573)</v>
      </c>
      <c r="G17" s="60" t="s">
        <v>693</v>
      </c>
      <c r="H17" s="136" t="str">
        <f>FIXED(J17,4)</f>
        <v>0.3499</v>
      </c>
      <c r="J17" s="134">
        <v>0.34993600000000002</v>
      </c>
    </row>
    <row r="18" spans="3:10" x14ac:dyDescent="0.25">
      <c r="C18" s="123" t="s">
        <v>168</v>
      </c>
      <c r="D18" s="55" t="str">
        <f>_xlfn.CONCAT(FIXED(outHF!$C$2,4),outHF!$P$2)</f>
        <v>0.1216</v>
      </c>
      <c r="E18" s="55" t="str">
        <f>_xlfn.CONCAT(FIXED(outHF!$C$3,4),outHF!$P$3)</f>
        <v>0.0069</v>
      </c>
      <c r="F18" s="55" t="str">
        <f>_xlfn.CONCAT(FIXED(outHF!$C$4,4),outHF!$P$4)</f>
        <v>-0.1623*</v>
      </c>
      <c r="G18" s="61" t="s">
        <v>692</v>
      </c>
      <c r="H18" s="54">
        <v>1565</v>
      </c>
      <c r="J18" s="134">
        <v>1565</v>
      </c>
    </row>
    <row r="19" spans="3:10" x14ac:dyDescent="0.25">
      <c r="C19" s="126"/>
      <c r="D19" s="56" t="str">
        <f>_xlfn.CONCAT("(",FIXED(outHF!$D$2,4),")")</f>
        <v>(0.1909)</v>
      </c>
      <c r="E19" s="56" t="str">
        <f>_xlfn.CONCAT("(",FIXED(outHF!$D$3,4),")")</f>
        <v>(0.0764)</v>
      </c>
      <c r="F19" s="56" t="str">
        <f>_xlfn.CONCAT("(",FIXED(outHF!$D$4,4),")")</f>
        <v>(0.0793)</v>
      </c>
      <c r="G19" s="60" t="s">
        <v>693</v>
      </c>
      <c r="H19" s="136" t="str">
        <f>FIXED(J19,4)</f>
        <v>0.3373</v>
      </c>
      <c r="J19" s="134">
        <v>0.33727869999999999</v>
      </c>
    </row>
    <row r="20" spans="3:10" x14ac:dyDescent="0.25">
      <c r="C20" s="123" t="s">
        <v>169</v>
      </c>
      <c r="D20" s="55" t="str">
        <f>_xlfn.CONCAT(FIXED(outHM!$C$2,4),outHM!$P$2)</f>
        <v>-0.4232</v>
      </c>
      <c r="E20" s="55" t="str">
        <f>_xlfn.CONCAT(FIXED(outHM!$C$3,4),outHM!$P$3)</f>
        <v>-0.0235</v>
      </c>
      <c r="F20" s="55" t="str">
        <f>_xlfn.CONCAT(FIXED(outHM!$C$4,4),outHM!$P$4)</f>
        <v>-0.1659^</v>
      </c>
      <c r="G20" s="59" t="s">
        <v>692</v>
      </c>
      <c r="H20" s="63">
        <v>1614</v>
      </c>
      <c r="J20" s="134">
        <v>1614</v>
      </c>
    </row>
    <row r="21" spans="3:10" ht="15.75" thickBot="1" x14ac:dyDescent="0.3">
      <c r="C21" s="124"/>
      <c r="D21" s="56" t="str">
        <f>_xlfn.CONCAT("(",FIXED(outHM!$D$2,4),")")</f>
        <v>(0.2702)</v>
      </c>
      <c r="E21" s="56" t="str">
        <f>_xlfn.CONCAT("(",FIXED(outHM!$D$3,4),")")</f>
        <v>(0.0723)</v>
      </c>
      <c r="F21" s="56" t="str">
        <f>_xlfn.CONCAT("(",FIXED(outHM!$D$4,4),")")</f>
        <v>(0.0865)</v>
      </c>
      <c r="G21" s="64" t="s">
        <v>693</v>
      </c>
      <c r="H21" s="136" t="str">
        <f>FIXED(J21,4)</f>
        <v>0.3672</v>
      </c>
      <c r="J21" s="134">
        <v>0.36720429999999998</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5" t="s">
        <v>501</v>
      </c>
      <c r="C1" s="115"/>
      <c r="D1" s="115"/>
      <c r="E1" s="115"/>
      <c r="F1" s="115"/>
    </row>
    <row r="2" spans="2:8" ht="15.75" thickBot="1" x14ac:dyDescent="0.3">
      <c r="B2" s="6"/>
      <c r="C2" s="9" t="s">
        <v>114</v>
      </c>
      <c r="D2" s="9" t="s">
        <v>115</v>
      </c>
      <c r="E2" s="9" t="s">
        <v>116</v>
      </c>
      <c r="F2" s="9" t="s">
        <v>117</v>
      </c>
    </row>
    <row r="3" spans="2:8" x14ac:dyDescent="0.25">
      <c r="B3" s="120"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1"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0"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1"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0"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1"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0"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1"/>
      <c r="C10" s="5"/>
      <c r="D10" s="5" t="str">
        <f>_xlfn.CONCAT("(",ROUND(VLOOKUP($H9,logit.main!$B:$S,9,0),4),")")</f>
        <v>(0.0194)</v>
      </c>
      <c r="E10" s="5" t="str">
        <f>_xlfn.CONCAT("(",ROUND(VLOOKUP($H9,logit.main!$B:$S,6,0),4),")")</f>
        <v>(0.0195)</v>
      </c>
      <c r="F10" s="5" t="str">
        <f>_xlfn.CONCAT("(",ROUND(VLOOKUP($H9,logit.main!$B:$S,3,0),4),")")</f>
        <v>(0.0202)</v>
      </c>
    </row>
    <row r="11" spans="2:8" x14ac:dyDescent="0.25">
      <c r="B11" s="120"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1"/>
      <c r="C12" s="5"/>
      <c r="D12" s="5" t="str">
        <f>_xlfn.CONCAT("(",ROUND(VLOOKUP($H11,logit.main!$B:$S,9,0),4),")")</f>
        <v>(0.0055)</v>
      </c>
      <c r="E12" s="5" t="str">
        <f>_xlfn.CONCAT("(",ROUND(VLOOKUP($H11,logit.main!$B:$S,6,0),4),")")</f>
        <v>(0.0064)</v>
      </c>
      <c r="F12" s="5" t="str">
        <f>_xlfn.CONCAT("(",ROUND(VLOOKUP($H11,logit.main!$B:$S,3,0),4),")")</f>
        <v>(0.0064)</v>
      </c>
    </row>
    <row r="13" spans="2:8" x14ac:dyDescent="0.25">
      <c r="B13" s="120"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1"/>
      <c r="C14" s="5"/>
      <c r="D14" s="5" t="str">
        <f>_xlfn.CONCAT("(",ROUND(VLOOKUP($H13,logit.main!$B:$S,9,0),4),")")</f>
        <v>(0.0231)</v>
      </c>
      <c r="E14" s="5" t="str">
        <f>_xlfn.CONCAT("(",ROUND(VLOOKUP($H13,logit.main!$B:$S,6,0),4),")")</f>
        <v>(0.0231)</v>
      </c>
      <c r="F14" s="5" t="str">
        <f>_xlfn.CONCAT("(",ROUND(VLOOKUP($H13,logit.main!$B:$S,3,0),4),")")</f>
        <v>(0.0233)</v>
      </c>
    </row>
    <row r="15" spans="2:8" x14ac:dyDescent="0.25">
      <c r="B15" s="120"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1"/>
      <c r="C16" s="5"/>
      <c r="D16" s="5" t="str">
        <f>_xlfn.CONCAT("(",ROUND(VLOOKUP($H15,logit.main!$B:$S,9,0),4),")")</f>
        <v>(0.0257)</v>
      </c>
      <c r="E16" s="5" t="str">
        <f>_xlfn.CONCAT("(",ROUND(VLOOKUP($H15,logit.main!$B:$S,6,0),4),")")</f>
        <v>(0.0257)</v>
      </c>
      <c r="F16" s="5" t="str">
        <f>_xlfn.CONCAT("(",ROUND(VLOOKUP($H15,logit.main!$B:$S,3,0),4),")")</f>
        <v>(0.0258)</v>
      </c>
    </row>
    <row r="17" spans="2:8" x14ac:dyDescent="0.25">
      <c r="B17" s="120"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1"/>
      <c r="C18" s="5"/>
      <c r="D18" s="5" t="str">
        <f>_xlfn.CONCAT("(",ROUND(VLOOKUP($H17,logit.main!$B:$S,9,0),4),")")</f>
        <v>(0.0283)</v>
      </c>
      <c r="E18" s="5" t="str">
        <f>_xlfn.CONCAT("(",ROUND(VLOOKUP($H17,logit.main!$B:$S,6,0),4),")")</f>
        <v>(0.0284)</v>
      </c>
      <c r="F18" s="5" t="str">
        <f>_xlfn.CONCAT("(",ROUND(VLOOKUP($H17,logit.main!$B:$S,3,0),4),")")</f>
        <v>(0.0285)</v>
      </c>
    </row>
    <row r="19" spans="2:8" x14ac:dyDescent="0.25">
      <c r="B19" s="120"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1"/>
      <c r="C20" s="5"/>
      <c r="D20" s="5" t="str">
        <f>_xlfn.CONCAT("(",ROUND(VLOOKUP($H19,logit.main!$B:$S,9,0),4),")")</f>
        <v>(0.0484)</v>
      </c>
      <c r="E20" s="5" t="str">
        <f>_xlfn.CONCAT("(",ROUND(VLOOKUP($H19,logit.main!$B:$S,6,0),4),")")</f>
        <v>(0.0485)</v>
      </c>
      <c r="F20" s="5" t="str">
        <f>_xlfn.CONCAT("(",ROUND(VLOOKUP($H19,logit.main!$B:$S,3,0),4),")")</f>
        <v>(0.0487)</v>
      </c>
    </row>
    <row r="21" spans="2:8" x14ac:dyDescent="0.25">
      <c r="B21" s="120"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1"/>
      <c r="C22" s="5"/>
      <c r="D22" s="5" t="str">
        <f>_xlfn.CONCAT("(",ROUND(VLOOKUP($H21,logit.main!$B:$S,9,0),4),")")</f>
        <v>(0.0137)</v>
      </c>
      <c r="E22" s="5" t="str">
        <f>_xlfn.CONCAT("(",ROUND(VLOOKUP($H21,logit.main!$B:$S,6,0),4),")")</f>
        <v>(0.0137)</v>
      </c>
      <c r="F22" s="5" t="str">
        <f>_xlfn.CONCAT("(",ROUND(VLOOKUP($H21,logit.main!$B:$S,3,0),4),")")</f>
        <v>(0.0137)</v>
      </c>
    </row>
    <row r="23" spans="2:8" x14ac:dyDescent="0.25">
      <c r="B23" s="120"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1"/>
      <c r="C24" s="5"/>
      <c r="D24" s="5" t="str">
        <f>_xlfn.CONCAT("(",ROUND(VLOOKUP($H23,logit.main!$B:$S,9,0),4),")")</f>
        <v>(0.0037)</v>
      </c>
      <c r="E24" s="5" t="str">
        <f>_xlfn.CONCAT("(",ROUND(VLOOKUP($H23,logit.main!$B:$S,6,0),4),")")</f>
        <v>(0.0037)</v>
      </c>
      <c r="F24" s="5" t="str">
        <f>_xlfn.CONCAT("(",ROUND(VLOOKUP($H23,logit.main!$B:$S,3,0),4),")")</f>
        <v>(0.0037)</v>
      </c>
    </row>
    <row r="25" spans="2:8" x14ac:dyDescent="0.25">
      <c r="B25" s="120"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1"/>
      <c r="C26" s="5"/>
      <c r="D26" s="5" t="str">
        <f>_xlfn.CONCAT("(",ROUND(VLOOKUP($H25,logit.main!$B:$S,9,0),4),")")</f>
        <v>(0.0058)</v>
      </c>
      <c r="E26" s="5" t="str">
        <f>_xlfn.CONCAT("(",ROUND(VLOOKUP($H25,logit.main!$B:$S,6,0),4),")")</f>
        <v>(0.0058)</v>
      </c>
      <c r="F26" s="5" t="str">
        <f>_xlfn.CONCAT("(",ROUND(VLOOKUP($H25,logit.main!$B:$S,3,0),4),")")</f>
        <v>(0.0058)</v>
      </c>
    </row>
    <row r="27" spans="2:8" x14ac:dyDescent="0.25">
      <c r="B27" s="120"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1"/>
      <c r="C28" s="5"/>
      <c r="D28" s="5" t="str">
        <f>_xlfn.CONCAT("(",ROUND(VLOOKUP($H27,logit.main!$B:$S,9,0),4),")")</f>
        <v>(0.0249)</v>
      </c>
      <c r="E28" s="5" t="str">
        <f>_xlfn.CONCAT("(",ROUND(VLOOKUP($H27,logit.main!$B:$S,6,0),4),")")</f>
        <v>(0.0249)</v>
      </c>
      <c r="F28" s="5" t="str">
        <f>_xlfn.CONCAT("(",ROUND(VLOOKUP($H27,logit.main!$B:$S,3,0),4),")")</f>
        <v>(0.025)</v>
      </c>
    </row>
    <row r="29" spans="2:8" x14ac:dyDescent="0.25">
      <c r="B29" s="120"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1"/>
      <c r="C30" s="5"/>
      <c r="D30" s="5" t="str">
        <f>_xlfn.CONCAT("(",ROUND(VLOOKUP($H29,logit.main!$B:$S,9,0),4),")")</f>
        <v>(0.0272)</v>
      </c>
      <c r="E30" s="5" t="str">
        <f>_xlfn.CONCAT("(",ROUND(VLOOKUP($H29,logit.main!$B:$S,6,0),4),")")</f>
        <v>(0.0273)</v>
      </c>
      <c r="F30" s="5" t="str">
        <f>_xlfn.CONCAT("(",ROUND(VLOOKUP($H29,logit.main!$B:$S,3,0),4),")")</f>
        <v>(0.0274)</v>
      </c>
    </row>
    <row r="31" spans="2:8" x14ac:dyDescent="0.25">
      <c r="B31" s="120"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1"/>
      <c r="C32" s="5"/>
      <c r="D32" s="5" t="str">
        <f>_xlfn.CONCAT("(",ROUND(VLOOKUP($H31,logit.main!$B:$S,9,0),4),")")</f>
        <v>(0.0425)</v>
      </c>
      <c r="E32" s="5" t="str">
        <f>_xlfn.CONCAT("(",ROUND(VLOOKUP($H31,logit.main!$B:$S,6,0),4),")")</f>
        <v>(0.0426)</v>
      </c>
      <c r="F32" s="5" t="str">
        <f>_xlfn.CONCAT("(",ROUND(VLOOKUP($H31,logit.main!$B:$S,3,0),4),")")</f>
        <v>(0.0437)</v>
      </c>
    </row>
    <row r="33" spans="2:8" x14ac:dyDescent="0.25">
      <c r="B33" s="120"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1"/>
      <c r="C34" s="5"/>
      <c r="D34" s="5" t="str">
        <f>_xlfn.CONCAT("(",ROUND(VLOOKUP($H33,logit.main!$B:$S,9,0),4),")")</f>
        <v>(0.0661)</v>
      </c>
      <c r="E34" s="5" t="str">
        <f>_xlfn.CONCAT("(",ROUND(VLOOKUP($H33,logit.main!$B:$S,6,0),4),")")</f>
        <v>(0.0664)</v>
      </c>
      <c r="F34" s="5" t="str">
        <f>_xlfn.CONCAT("(",ROUND(VLOOKUP($H33,logit.main!$B:$S,3,0),4),")")</f>
        <v>(0.0675)</v>
      </c>
    </row>
    <row r="35" spans="2:8" x14ac:dyDescent="0.25">
      <c r="B35" s="120"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1"/>
      <c r="C36" s="5"/>
      <c r="D36" s="5" t="str">
        <f>_xlfn.CONCAT("(",ROUND(VLOOKUP($H35,logit.main!$B:$S,9,0),4),")")</f>
        <v>(0.0004)</v>
      </c>
      <c r="E36" s="5" t="str">
        <f>_xlfn.CONCAT("(",ROUND(VLOOKUP($H35,logit.main!$B:$S,6,0),4),")")</f>
        <v>(0.0004)</v>
      </c>
      <c r="F36" s="5" t="str">
        <f>_xlfn.CONCAT("(",ROUND(VLOOKUP($H35,logit.main!$B:$S,3,0),4),")")</f>
        <v>(0.0004)</v>
      </c>
    </row>
    <row r="37" spans="2:8" x14ac:dyDescent="0.25">
      <c r="B37" s="120"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1"/>
      <c r="C38" s="5"/>
      <c r="D38" s="5" t="str">
        <f>_xlfn.CONCAT("(",ROUND(VLOOKUP($H37,logit.main!$B:$S,9,0),4),")")</f>
        <v>(0.0002)</v>
      </c>
      <c r="E38" s="5" t="str">
        <f>_xlfn.CONCAT("(",ROUND(VLOOKUP($H37,logit.main!$B:$S,6,0),4),")")</f>
        <v>(0.0002)</v>
      </c>
      <c r="F38" s="5" t="str">
        <f>_xlfn.CONCAT("(",ROUND(VLOOKUP($H37,logit.main!$B:$S,3,0),4),")")</f>
        <v>(0.0002)</v>
      </c>
    </row>
    <row r="39" spans="2:8" x14ac:dyDescent="0.25">
      <c r="B39" s="120"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1"/>
      <c r="C40" s="5"/>
      <c r="D40" s="5" t="str">
        <f>_xlfn.CONCAT("(",ROUND(VLOOKUP($H39,logit.main!$B:$S,9,0),4),")")</f>
        <v>(0.0001)</v>
      </c>
      <c r="E40" s="5" t="str">
        <f>_xlfn.CONCAT("(",ROUND(VLOOKUP($H39,logit.main!$B:$S,6,0),4),")")</f>
        <v>(0.0001)</v>
      </c>
      <c r="F40" s="5" t="str">
        <f>_xlfn.CONCAT("(",ROUND(VLOOKUP($H39,logit.main!$B:$S,3,0),4),")")</f>
        <v>(0.0001)</v>
      </c>
    </row>
    <row r="41" spans="2:8" x14ac:dyDescent="0.25">
      <c r="B41" s="120"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1"/>
      <c r="C42" s="5"/>
      <c r="D42" s="5" t="str">
        <f>_xlfn.CONCAT("(",ROUND(VLOOKUP($H41,logit.main!$B:$S,9,0),4),")")</f>
        <v>(0.0198)</v>
      </c>
      <c r="E42" s="5" t="str">
        <f>_xlfn.CONCAT("(",ROUND(VLOOKUP($H41,logit.main!$B:$S,6,0),4),")")</f>
        <v>(0.0199)</v>
      </c>
      <c r="F42" s="5" t="str">
        <f>_xlfn.CONCAT("(",ROUND(VLOOKUP($H41,logit.main!$B:$S,3,0),4),")")</f>
        <v>(0.0199)</v>
      </c>
    </row>
    <row r="43" spans="2:8" x14ac:dyDescent="0.25">
      <c r="B43" s="120"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1"/>
      <c r="C44" s="5"/>
      <c r="D44" s="5" t="str">
        <f>_xlfn.CONCAT("(",ROUND(VLOOKUP($H43,logit.main!$B:$S,9,0),4),")")</f>
        <v>(0.0289)</v>
      </c>
      <c r="E44" s="5" t="str">
        <f>_xlfn.CONCAT("(",ROUND(VLOOKUP($H43,logit.main!$B:$S,6,0),4),")")</f>
        <v>(0.029)</v>
      </c>
      <c r="F44" s="5" t="str">
        <f>_xlfn.CONCAT("(",ROUND(VLOOKUP($H43,logit.main!$B:$S,3,0),4),")")</f>
        <v>(0.029)</v>
      </c>
    </row>
    <row r="45" spans="2:8" x14ac:dyDescent="0.25">
      <c r="B45" s="120"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1"/>
      <c r="C46" s="5"/>
      <c r="D46" s="5" t="str">
        <f>_xlfn.CONCAT("(",ROUND(VLOOKUP($H45,logit.main!$B:$S,9,0),4),")")</f>
        <v>(0.028)</v>
      </c>
      <c r="E46" s="5" t="str">
        <f>_xlfn.CONCAT("(",ROUND(VLOOKUP($H45,logit.main!$B:$S,6,0),4),")")</f>
        <v>(0.0284)</v>
      </c>
      <c r="F46" s="5" t="str">
        <f>_xlfn.CONCAT("(",ROUND(VLOOKUP($H45,logit.main!$B:$S,3,0),4),")")</f>
        <v>(0.0285)</v>
      </c>
    </row>
    <row r="47" spans="2:8" x14ac:dyDescent="0.25">
      <c r="B47" s="120"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1"/>
      <c r="C48" s="5"/>
      <c r="D48" s="5" t="str">
        <f>_xlfn.CONCAT("(",ROUND(VLOOKUP($H47,logit.main!$B:$S,9,0),4),")")</f>
        <v>(0.0303)</v>
      </c>
      <c r="E48" s="5" t="str">
        <f>_xlfn.CONCAT("(",ROUND(VLOOKUP($H47,logit.main!$B:$S,6,0),4),")")</f>
        <v>(0.031)</v>
      </c>
      <c r="F48" s="5" t="str">
        <f>_xlfn.CONCAT("(",ROUND(VLOOKUP($H47,logit.main!$B:$S,3,0),4),")")</f>
        <v>(0.0311)</v>
      </c>
    </row>
    <row r="49" spans="2:8" x14ac:dyDescent="0.25">
      <c r="B49" s="120"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1"/>
      <c r="C50" s="5"/>
      <c r="D50" s="5" t="str">
        <f>_xlfn.CONCAT("(",ROUND(VLOOKUP($H49,logit.main!$B:$S,9,0),4),")")</f>
        <v>(0.025)</v>
      </c>
      <c r="E50" s="5" t="str">
        <f>_xlfn.CONCAT("(",ROUND(VLOOKUP($H49,logit.main!$B:$S,6,0),4),")")</f>
        <v>(0.0256)</v>
      </c>
      <c r="F50" s="5" t="str">
        <f>_xlfn.CONCAT("(",ROUND(VLOOKUP($H49,logit.main!$B:$S,3,0),4),")")</f>
        <v>(0.0257)</v>
      </c>
    </row>
    <row r="51" spans="2:8" x14ac:dyDescent="0.25">
      <c r="B51" s="120"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1"/>
      <c r="C52" s="5"/>
      <c r="D52" s="5"/>
      <c r="E52" s="5" t="str">
        <f>_xlfn.CONCAT("(",ROUND(VLOOKUP($H51,logit.main!$B:$S,6,0),4),")")</f>
        <v>(0.0069)</v>
      </c>
      <c r="F52" s="5" t="str">
        <f>_xlfn.CONCAT("(",ROUND(VLOOKUP($H51,logit.main!$B:$S,3,0),4),")")</f>
        <v>(0.0069)</v>
      </c>
    </row>
    <row r="53" spans="2:8" x14ac:dyDescent="0.25">
      <c r="B53" s="120"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1"/>
      <c r="C54" s="5"/>
      <c r="D54" s="5"/>
      <c r="E54" s="5" t="str">
        <f>_xlfn.CONCAT("(",ROUND(VLOOKUP($H53,logit.main!$B:$S,6,0),4),")")</f>
        <v>(0.0172)</v>
      </c>
      <c r="F54" s="5" t="str">
        <f>_xlfn.CONCAT("(",ROUND(VLOOKUP($H53,logit.main!$B:$S,3,0),4),")")</f>
        <v>(0.0173)</v>
      </c>
    </row>
    <row r="55" spans="2:8" x14ac:dyDescent="0.25">
      <c r="B55" s="120"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1"/>
      <c r="C56" s="5"/>
      <c r="D56" s="5"/>
      <c r="E56" s="5" t="str">
        <f>_xlfn.CONCAT("(",ROUND(VLOOKUP($H55,logit.main!$B:$S,6,0),4),")")</f>
        <v>(0.1887)</v>
      </c>
      <c r="F56" s="5" t="str">
        <f>_xlfn.CONCAT("(",ROUND(VLOOKUP($H55,logit.main!$B:$S,3,0),4),")")</f>
        <v>(0.2815)</v>
      </c>
    </row>
    <row r="57" spans="2:8" x14ac:dyDescent="0.25">
      <c r="B57" s="120"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1"/>
      <c r="C58" s="5"/>
      <c r="D58" s="3"/>
      <c r="E58" s="5" t="str">
        <f>_xlfn.CONCAT("(",ROUND(VLOOKUP($H57,logit.main!$B:$S,6,0),4),")")</f>
        <v>(0.0817)</v>
      </c>
      <c r="F58" s="5" t="str">
        <f>_xlfn.CONCAT("(",ROUND(VLOOKUP($H57,logit.main!$B:$S,3,0),4),")")</f>
        <v>(0.2224)</v>
      </c>
    </row>
    <row r="59" spans="2:8" x14ac:dyDescent="0.25">
      <c r="B59" s="120"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1"/>
      <c r="C60" s="5"/>
      <c r="D60" s="3"/>
      <c r="E60" s="5" t="str">
        <f>_xlfn.CONCAT("(",ROUND(VLOOKUP($H59,logit.main!$B:$S,6,0),4),")")</f>
        <v>(0.0734)</v>
      </c>
      <c r="F60" s="5" t="str">
        <f>_xlfn.CONCAT("(",ROUND(VLOOKUP($H59,logit.main!$B:$S,3,0),4),")")</f>
        <v>(0.2185)</v>
      </c>
    </row>
    <row r="61" spans="2:8" x14ac:dyDescent="0.25">
      <c r="B61" s="120"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1"/>
      <c r="C62" s="5"/>
      <c r="D62" s="3"/>
      <c r="E62" s="5" t="str">
        <f>_xlfn.CONCAT("(",ROUND(VLOOKUP($H61,logit.main!$B:$S,6,0),4),")")</f>
        <v>(0.0652)</v>
      </c>
      <c r="F62" s="5" t="str">
        <f>_xlfn.CONCAT("(",ROUND(VLOOKUP($H61,logit.main!$B:$S,3,0),4),")")</f>
        <v>(0.2179)</v>
      </c>
    </row>
    <row r="63" spans="2:8" x14ac:dyDescent="0.25">
      <c r="B63" s="120"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1"/>
      <c r="C64" s="5"/>
      <c r="D64" s="3"/>
      <c r="E64" s="5" t="str">
        <f>_xlfn.CONCAT("(",ROUND(VLOOKUP($H63,logit.main!$B:$S,6,0),4),")")</f>
        <v>(0.0237)</v>
      </c>
      <c r="F64" s="5" t="str">
        <f>_xlfn.CONCAT("(",ROUND(VLOOKUP($H63,logit.main!$B:$S,3,0),4),")")</f>
        <v>(0.2083)</v>
      </c>
    </row>
    <row r="65" spans="2:8" x14ac:dyDescent="0.25">
      <c r="B65" s="120" t="s">
        <v>106</v>
      </c>
      <c r="C65" s="4"/>
      <c r="E65" s="4"/>
      <c r="F65" s="4" t="str">
        <f>_xlfn.CONCAT(ROUND(VLOOKUP($H65,logit.main!$B:$N,2,0),4)," ",VLOOKUP($H65,logit.main!$B:$S,15,0))</f>
        <v xml:space="preserve">0.0332 </v>
      </c>
      <c r="H65" t="s">
        <v>106</v>
      </c>
    </row>
    <row r="66" spans="2:8" x14ac:dyDescent="0.25">
      <c r="B66" s="121"/>
      <c r="C66" s="5"/>
      <c r="D66" s="3"/>
      <c r="E66" s="5"/>
      <c r="F66" s="5" t="str">
        <f>_xlfn.CONCAT("(",ROUND(VLOOKUP($H65,logit.main!$B:$S,3,0),4),")")</f>
        <v>(0.0653)</v>
      </c>
    </row>
    <row r="67" spans="2:8" x14ac:dyDescent="0.25">
      <c r="B67" s="120"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1"/>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191985</v>
      </c>
      <c r="D71" s="52">
        <v>191985</v>
      </c>
      <c r="E71" s="52">
        <v>191985</v>
      </c>
      <c r="F71" s="33">
        <v>191985</v>
      </c>
    </row>
    <row r="72" spans="2:8" ht="15.75" thickBot="1" x14ac:dyDescent="0.3">
      <c r="B72" s="8" t="s">
        <v>629</v>
      </c>
      <c r="C72" s="7"/>
      <c r="D72" s="7"/>
      <c r="E72" s="7"/>
      <c r="F72" s="7"/>
    </row>
  </sheetData>
  <mergeCells count="34">
    <mergeCell ref="B27:B28"/>
    <mergeCell ref="B29:B30"/>
    <mergeCell ref="B31:B32"/>
    <mergeCell ref="B15:B16"/>
    <mergeCell ref="B17:B18"/>
    <mergeCell ref="B19:B20"/>
    <mergeCell ref="B21:B22"/>
    <mergeCell ref="B23:B24"/>
    <mergeCell ref="B5:B6"/>
    <mergeCell ref="B7:B8"/>
    <mergeCell ref="B9:B10"/>
    <mergeCell ref="B11:B12"/>
    <mergeCell ref="B13:B14"/>
    <mergeCell ref="B67:B68"/>
    <mergeCell ref="B63:B64"/>
    <mergeCell ref="B65:B66"/>
    <mergeCell ref="B59:B60"/>
    <mergeCell ref="B61:B62"/>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29" t="s">
        <v>756</v>
      </c>
      <c r="C1" s="129"/>
      <c r="D1" s="129"/>
      <c r="E1" s="129"/>
      <c r="F1" s="129"/>
      <c r="G1" s="129"/>
      <c r="H1" s="129"/>
      <c r="I1" s="129"/>
      <c r="J1" s="129"/>
      <c r="K1" s="129"/>
    </row>
    <row r="2" spans="2:12" ht="21" thickBot="1" x14ac:dyDescent="0.35">
      <c r="B2" s="130" t="s">
        <v>502</v>
      </c>
      <c r="C2" s="130"/>
      <c r="D2" s="130"/>
      <c r="E2" s="130"/>
      <c r="F2" s="130"/>
      <c r="G2" s="130"/>
      <c r="H2" s="130"/>
      <c r="I2" s="130"/>
      <c r="J2" s="130"/>
      <c r="K2" s="130"/>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07"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08"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7"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08"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7"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08"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7"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08"/>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7"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08"/>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7"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08"/>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7"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08"/>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7"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08"/>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7"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08"/>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7"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08"/>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7"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08"/>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7"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08"/>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7"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08"/>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7"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08"/>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7"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08"/>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7"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08"/>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7"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08"/>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7"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08"/>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7"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08"/>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7"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08"/>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7"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08"/>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7"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08"/>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7"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08"/>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7"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08"/>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7"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08"/>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7"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08"/>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7"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08"/>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7"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08"/>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7"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08"/>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28"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28"/>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28"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28"/>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8">
        <v>75298</v>
      </c>
      <c r="D68" s="33">
        <v>33508</v>
      </c>
      <c r="E68" s="49">
        <v>41790</v>
      </c>
      <c r="F68" s="48">
        <v>84108</v>
      </c>
      <c r="G68" s="33">
        <v>43657</v>
      </c>
      <c r="H68" s="49">
        <v>40451</v>
      </c>
      <c r="I68" s="48">
        <v>35318</v>
      </c>
      <c r="J68" s="33">
        <v>16300</v>
      </c>
      <c r="K68" s="33">
        <v>19018</v>
      </c>
    </row>
    <row r="69" spans="2:11" ht="15.75" thickBot="1" x14ac:dyDescent="0.3">
      <c r="B69" s="8" t="s">
        <v>629</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1:K1"/>
    <mergeCell ref="B24:B25"/>
    <mergeCell ref="B2:K2"/>
    <mergeCell ref="B4:B5"/>
    <mergeCell ref="B6:B7"/>
    <mergeCell ref="B8:B9"/>
    <mergeCell ref="B10:B11"/>
    <mergeCell ref="B12:B13"/>
    <mergeCell ref="B14:B15"/>
    <mergeCell ref="B16:B17"/>
    <mergeCell ref="B18:B19"/>
    <mergeCell ref="B20:B21"/>
    <mergeCell ref="B22:B23"/>
    <mergeCell ref="B48:B49"/>
    <mergeCell ref="B26:B27"/>
    <mergeCell ref="B28:B29"/>
    <mergeCell ref="B30:B31"/>
    <mergeCell ref="B32:B33"/>
    <mergeCell ref="B34:B35"/>
    <mergeCell ref="B36:B37"/>
    <mergeCell ref="B38:B39"/>
    <mergeCell ref="B40:B41"/>
    <mergeCell ref="B42:B43"/>
    <mergeCell ref="B44:B45"/>
    <mergeCell ref="B46:B47"/>
    <mergeCell ref="B64:B65"/>
    <mergeCell ref="B62:B63"/>
    <mergeCell ref="B50:B51"/>
    <mergeCell ref="B52:B53"/>
    <mergeCell ref="B54:B55"/>
    <mergeCell ref="B56:B57"/>
    <mergeCell ref="B58:B59"/>
    <mergeCell ref="B60:B61"/>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170</v>
      </c>
      <c r="P6" t="s">
        <v>170</v>
      </c>
      <c r="Q6" t="s">
        <v>170</v>
      </c>
      <c r="R6" t="s">
        <v>170</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170</v>
      </c>
      <c r="P7" t="s">
        <v>170</v>
      </c>
      <c r="Q7" t="s">
        <v>170</v>
      </c>
      <c r="R7" t="s">
        <v>170</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170</v>
      </c>
      <c r="P8" t="s">
        <v>170</v>
      </c>
      <c r="Q8" t="s">
        <v>170</v>
      </c>
      <c r="R8" t="s">
        <v>170</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170</v>
      </c>
      <c r="P9" t="s">
        <v>170</v>
      </c>
      <c r="Q9" t="s">
        <v>170</v>
      </c>
      <c r="R9" t="s">
        <v>170</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170</v>
      </c>
      <c r="P10" t="s">
        <v>170</v>
      </c>
      <c r="Q10" t="s">
        <v>170</v>
      </c>
      <c r="R10" t="s">
        <v>170</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170</v>
      </c>
      <c r="P11" t="s">
        <v>170</v>
      </c>
      <c r="Q11" t="s">
        <v>170</v>
      </c>
      <c r="R11" t="s">
        <v>170</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170</v>
      </c>
      <c r="P13" t="s">
        <v>170</v>
      </c>
      <c r="Q13" t="s">
        <v>170</v>
      </c>
      <c r="R13" t="s">
        <v>170</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170</v>
      </c>
      <c r="P14" t="s">
        <v>170</v>
      </c>
      <c r="Q14" t="s">
        <v>170</v>
      </c>
      <c r="R14" t="s">
        <v>170</v>
      </c>
      <c r="T14" t="str">
        <f t="shared" si="0"/>
        <v/>
      </c>
      <c r="U14" t="str">
        <f t="shared" si="1"/>
        <v/>
      </c>
      <c r="V14" t="str">
        <f t="shared" si="2"/>
        <v/>
      </c>
      <c r="W14" t="str">
        <f t="shared" si="3"/>
        <v/>
      </c>
    </row>
    <row r="15" spans="1:23" x14ac:dyDescent="0.25">
      <c r="A15">
        <v>14</v>
      </c>
      <c r="B15" t="s">
        <v>503</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170</v>
      </c>
      <c r="P15" t="s">
        <v>170</v>
      </c>
      <c r="Q15" t="s">
        <v>170</v>
      </c>
      <c r="R15" t="s">
        <v>170</v>
      </c>
      <c r="T15" t="str">
        <f t="shared" si="0"/>
        <v/>
      </c>
      <c r="U15" t="str">
        <f t="shared" si="1"/>
        <v>^</v>
      </c>
      <c r="V15" t="str">
        <f t="shared" si="2"/>
        <v>^</v>
      </c>
      <c r="W15" t="str">
        <f t="shared" si="3"/>
        <v/>
      </c>
    </row>
    <row r="16" spans="1:23" x14ac:dyDescent="0.25">
      <c r="A16">
        <v>15</v>
      </c>
      <c r="B16" t="s">
        <v>504</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170</v>
      </c>
      <c r="P16" t="s">
        <v>170</v>
      </c>
      <c r="Q16" t="s">
        <v>170</v>
      </c>
      <c r="R16" t="s">
        <v>170</v>
      </c>
      <c r="T16" t="str">
        <f t="shared" si="0"/>
        <v/>
      </c>
      <c r="U16" t="str">
        <f t="shared" si="1"/>
        <v/>
      </c>
      <c r="V16" t="str">
        <f t="shared" si="2"/>
        <v/>
      </c>
      <c r="W16" t="str">
        <f t="shared" si="3"/>
        <v/>
      </c>
    </row>
    <row r="17" spans="1:23" x14ac:dyDescent="0.25">
      <c r="A17">
        <v>16</v>
      </c>
      <c r="B17" t="s">
        <v>505</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170</v>
      </c>
      <c r="P17" t="s">
        <v>170</v>
      </c>
      <c r="Q17" t="s">
        <v>170</v>
      </c>
      <c r="R17" t="s">
        <v>170</v>
      </c>
      <c r="T17" t="str">
        <f t="shared" si="0"/>
        <v/>
      </c>
      <c r="U17" t="str">
        <f t="shared" si="1"/>
        <v/>
      </c>
      <c r="V17" t="str">
        <f t="shared" si="2"/>
        <v/>
      </c>
      <c r="W17" t="str">
        <f t="shared" si="3"/>
        <v/>
      </c>
    </row>
    <row r="18" spans="1:23" x14ac:dyDescent="0.25">
      <c r="A18">
        <v>17</v>
      </c>
      <c r="B18" t="s">
        <v>173</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170</v>
      </c>
      <c r="P18" t="s">
        <v>170</v>
      </c>
      <c r="Q18" t="s">
        <v>170</v>
      </c>
      <c r="R18" t="s">
        <v>170</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170</v>
      </c>
      <c r="P19" t="s">
        <v>170</v>
      </c>
      <c r="Q19" t="s">
        <v>170</v>
      </c>
      <c r="R19" t="s">
        <v>170</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170</v>
      </c>
      <c r="P20" t="s">
        <v>170</v>
      </c>
      <c r="Q20" t="s">
        <v>170</v>
      </c>
      <c r="R20" t="s">
        <v>170</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170</v>
      </c>
      <c r="P21" t="s">
        <v>170</v>
      </c>
      <c r="Q21" t="s">
        <v>170</v>
      </c>
      <c r="R21" t="s">
        <v>170</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170</v>
      </c>
      <c r="P22" t="s">
        <v>170</v>
      </c>
      <c r="Q22" t="s">
        <v>170</v>
      </c>
      <c r="R22" t="s">
        <v>170</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170</v>
      </c>
      <c r="P23" t="s">
        <v>170</v>
      </c>
      <c r="Q23" t="s">
        <v>170</v>
      </c>
      <c r="R23" t="s">
        <v>170</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170</v>
      </c>
      <c r="P24" t="s">
        <v>170</v>
      </c>
      <c r="Q24" t="s">
        <v>170</v>
      </c>
      <c r="R24" t="s">
        <v>170</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170</v>
      </c>
      <c r="P25" t="s">
        <v>170</v>
      </c>
      <c r="Q25" t="s">
        <v>170</v>
      </c>
      <c r="R25" t="s">
        <v>170</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170</v>
      </c>
      <c r="P26" t="s">
        <v>170</v>
      </c>
      <c r="Q26" t="s">
        <v>170</v>
      </c>
      <c r="R26" t="s">
        <v>170</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170</v>
      </c>
      <c r="P27" t="s">
        <v>170</v>
      </c>
      <c r="Q27" t="s">
        <v>170</v>
      </c>
      <c r="R27" t="s">
        <v>170</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170</v>
      </c>
      <c r="P28" t="s">
        <v>170</v>
      </c>
      <c r="Q28" t="s">
        <v>170</v>
      </c>
      <c r="R28" t="s">
        <v>170</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170</v>
      </c>
      <c r="P29" t="s">
        <v>170</v>
      </c>
      <c r="Q29" t="s">
        <v>170</v>
      </c>
      <c r="R29" t="s">
        <v>170</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170</v>
      </c>
      <c r="P30" t="s">
        <v>170</v>
      </c>
      <c r="Q30" t="s">
        <v>170</v>
      </c>
      <c r="R30" t="s">
        <v>170</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170</v>
      </c>
      <c r="L32" t="s">
        <v>170</v>
      </c>
      <c r="M32" t="s">
        <v>170</v>
      </c>
      <c r="N32" t="s">
        <v>170</v>
      </c>
      <c r="O32" t="s">
        <v>170</v>
      </c>
      <c r="P32" t="s">
        <v>170</v>
      </c>
      <c r="Q32" t="s">
        <v>170</v>
      </c>
      <c r="R32" t="s">
        <v>170</v>
      </c>
      <c r="T32" t="str">
        <f t="shared" si="0"/>
        <v/>
      </c>
      <c r="U32" t="str">
        <f t="shared" si="1"/>
        <v/>
      </c>
      <c r="V32" t="str">
        <f t="shared" si="2"/>
        <v/>
      </c>
      <c r="W32" t="str">
        <f t="shared" si="3"/>
        <v/>
      </c>
    </row>
    <row r="33" spans="1:23" x14ac:dyDescent="0.25">
      <c r="A33">
        <v>32</v>
      </c>
      <c r="B33" t="s">
        <v>131</v>
      </c>
      <c r="C33">
        <v>0.29650166474724599</v>
      </c>
      <c r="D33">
        <v>0.210500127896148</v>
      </c>
      <c r="E33">
        <v>1.40855812160612</v>
      </c>
      <c r="F33">
        <v>0.15896586937950699</v>
      </c>
      <c r="G33">
        <v>-0.122550341954419</v>
      </c>
      <c r="H33">
        <v>2.4882961030040299E-2</v>
      </c>
      <c r="I33">
        <v>-4.9250706861803302</v>
      </c>
      <c r="J33" s="1">
        <v>8.4329864273145402E-7</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145</v>
      </c>
      <c r="C34">
        <v>-0.116825237140676</v>
      </c>
      <c r="D34">
        <v>0.236944011318345</v>
      </c>
      <c r="E34">
        <v>-0.49304996775679799</v>
      </c>
      <c r="F34">
        <v>0.62197728145236697</v>
      </c>
      <c r="G34">
        <v>-0.53334292346836898</v>
      </c>
      <c r="H34">
        <v>0.108394111391831</v>
      </c>
      <c r="I34">
        <v>-4.9204049613027596</v>
      </c>
      <c r="J34" s="1">
        <v>8.6365329801918496E-7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129</v>
      </c>
      <c r="C36">
        <v>-0.102686923035632</v>
      </c>
      <c r="D36">
        <v>0.22571298419444399</v>
      </c>
      <c r="E36">
        <v>-0.45494468739632199</v>
      </c>
      <c r="F36">
        <v>0.64914903257247403</v>
      </c>
      <c r="G36">
        <v>-0.52027492840727996</v>
      </c>
      <c r="H36">
        <v>8.4918736285318097E-2</v>
      </c>
      <c r="I36">
        <v>-6.12673894085294</v>
      </c>
      <c r="J36" s="1">
        <v>8.9698463235900101E-10</v>
      </c>
      <c r="K36" t="s">
        <v>170</v>
      </c>
      <c r="L36" t="s">
        <v>170</v>
      </c>
      <c r="M36" t="s">
        <v>170</v>
      </c>
      <c r="N36" t="s">
        <v>170</v>
      </c>
      <c r="O36" t="s">
        <v>170</v>
      </c>
      <c r="P36" t="s">
        <v>170</v>
      </c>
      <c r="Q36" t="s">
        <v>170</v>
      </c>
      <c r="R36" t="s">
        <v>170</v>
      </c>
      <c r="T36" t="str">
        <f t="shared" si="0"/>
        <v/>
      </c>
      <c r="U36" t="str">
        <f t="shared" si="1"/>
        <v>***</v>
      </c>
      <c r="V36" t="str">
        <f t="shared" si="2"/>
        <v/>
      </c>
      <c r="W36" t="str">
        <f t="shared" si="3"/>
        <v/>
      </c>
    </row>
    <row r="37" spans="1:23" x14ac:dyDescent="0.25">
      <c r="A37">
        <v>36</v>
      </c>
      <c r="B37" t="s">
        <v>130</v>
      </c>
      <c r="C37">
        <v>3.86802687134312E-2</v>
      </c>
      <c r="D37">
        <v>0.222629262294189</v>
      </c>
      <c r="E37">
        <v>0.17374296763521599</v>
      </c>
      <c r="F37">
        <v>0.86206746774744403</v>
      </c>
      <c r="G37">
        <v>-0.35733614112246098</v>
      </c>
      <c r="H37">
        <v>7.6586247166624002E-2</v>
      </c>
      <c r="I37">
        <v>-4.6658003798649004</v>
      </c>
      <c r="J37" s="1">
        <v>3.07418040604086E-6</v>
      </c>
      <c r="K37" t="s">
        <v>170</v>
      </c>
      <c r="L37" t="s">
        <v>170</v>
      </c>
      <c r="M37" t="s">
        <v>170</v>
      </c>
      <c r="N37" t="s">
        <v>170</v>
      </c>
      <c r="O37" t="s">
        <v>170</v>
      </c>
      <c r="P37" t="s">
        <v>170</v>
      </c>
      <c r="Q37" t="s">
        <v>170</v>
      </c>
      <c r="R37" t="s">
        <v>170</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170</v>
      </c>
      <c r="L38" t="s">
        <v>170</v>
      </c>
      <c r="M38" t="s">
        <v>170</v>
      </c>
      <c r="N38" t="s">
        <v>170</v>
      </c>
      <c r="O38" t="s">
        <v>170</v>
      </c>
      <c r="P38" t="s">
        <v>170</v>
      </c>
      <c r="Q38" t="s">
        <v>170</v>
      </c>
      <c r="R38" t="s">
        <v>170</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170</v>
      </c>
      <c r="H60" t="s">
        <v>170</v>
      </c>
      <c r="I60" t="s">
        <v>170</v>
      </c>
      <c r="J60" t="s">
        <v>170</v>
      </c>
      <c r="K60" t="s">
        <v>170</v>
      </c>
      <c r="L60" t="s">
        <v>170</v>
      </c>
      <c r="M60" t="s">
        <v>170</v>
      </c>
      <c r="N60" t="s">
        <v>170</v>
      </c>
      <c r="O60" t="s">
        <v>170</v>
      </c>
      <c r="P60" t="s">
        <v>170</v>
      </c>
      <c r="Q60" t="s">
        <v>170</v>
      </c>
      <c r="R60" t="s">
        <v>170</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170</v>
      </c>
      <c r="H62" t="s">
        <v>170</v>
      </c>
      <c r="I62" t="s">
        <v>170</v>
      </c>
      <c r="J62" t="s">
        <v>170</v>
      </c>
      <c r="K62" t="s">
        <v>170</v>
      </c>
      <c r="L62" t="s">
        <v>170</v>
      </c>
      <c r="M62" t="s">
        <v>170</v>
      </c>
      <c r="N62" t="s">
        <v>170</v>
      </c>
      <c r="O62" t="s">
        <v>170</v>
      </c>
      <c r="P62" t="s">
        <v>170</v>
      </c>
      <c r="Q62" t="s">
        <v>170</v>
      </c>
      <c r="R62" t="s">
        <v>170</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170</v>
      </c>
      <c r="H63" t="s">
        <v>170</v>
      </c>
      <c r="I63" t="s">
        <v>170</v>
      </c>
      <c r="J63" t="s">
        <v>170</v>
      </c>
      <c r="K63" t="s">
        <v>170</v>
      </c>
      <c r="L63" t="s">
        <v>170</v>
      </c>
      <c r="M63" t="s">
        <v>170</v>
      </c>
      <c r="N63" t="s">
        <v>170</v>
      </c>
      <c r="O63" t="s">
        <v>170</v>
      </c>
      <c r="P63" t="s">
        <v>170</v>
      </c>
      <c r="Q63" t="s">
        <v>170</v>
      </c>
      <c r="R63" t="s">
        <v>170</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170</v>
      </c>
      <c r="H64" t="s">
        <v>170</v>
      </c>
      <c r="I64" t="s">
        <v>170</v>
      </c>
      <c r="J64" t="s">
        <v>170</v>
      </c>
      <c r="K64" t="s">
        <v>170</v>
      </c>
      <c r="L64" t="s">
        <v>170</v>
      </c>
      <c r="M64" t="s">
        <v>170</v>
      </c>
      <c r="N64" t="s">
        <v>170</v>
      </c>
      <c r="O64" t="s">
        <v>170</v>
      </c>
      <c r="P64" t="s">
        <v>170</v>
      </c>
      <c r="Q64" t="s">
        <v>170</v>
      </c>
      <c r="R64" t="s">
        <v>170</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170</v>
      </c>
      <c r="H65" t="s">
        <v>170</v>
      </c>
      <c r="I65" t="s">
        <v>170</v>
      </c>
      <c r="J65" t="s">
        <v>170</v>
      </c>
      <c r="K65" t="s">
        <v>170</v>
      </c>
      <c r="L65" t="s">
        <v>170</v>
      </c>
      <c r="M65" t="s">
        <v>170</v>
      </c>
      <c r="N65" t="s">
        <v>170</v>
      </c>
      <c r="O65" t="s">
        <v>170</v>
      </c>
      <c r="P65" t="s">
        <v>170</v>
      </c>
      <c r="Q65" t="s">
        <v>170</v>
      </c>
      <c r="R65" t="s">
        <v>170</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170</v>
      </c>
      <c r="H66" t="s">
        <v>170</v>
      </c>
      <c r="I66" t="s">
        <v>170</v>
      </c>
      <c r="J66" t="s">
        <v>170</v>
      </c>
      <c r="K66" t="s">
        <v>170</v>
      </c>
      <c r="L66" t="s">
        <v>170</v>
      </c>
      <c r="M66" t="s">
        <v>170</v>
      </c>
      <c r="N66" t="s">
        <v>170</v>
      </c>
      <c r="O66" t="s">
        <v>170</v>
      </c>
      <c r="P66" t="s">
        <v>170</v>
      </c>
      <c r="Q66" t="s">
        <v>170</v>
      </c>
      <c r="R66" t="s">
        <v>170</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170</v>
      </c>
      <c r="H72" t="s">
        <v>170</v>
      </c>
      <c r="I72" t="s">
        <v>170</v>
      </c>
      <c r="J72" t="s">
        <v>170</v>
      </c>
      <c r="K72" t="s">
        <v>170</v>
      </c>
      <c r="L72" t="s">
        <v>170</v>
      </c>
      <c r="M72" t="s">
        <v>170</v>
      </c>
      <c r="N72" t="s">
        <v>170</v>
      </c>
      <c r="O72" t="s">
        <v>170</v>
      </c>
      <c r="P72" t="s">
        <v>170</v>
      </c>
      <c r="Q72" t="s">
        <v>170</v>
      </c>
      <c r="R72" t="s">
        <v>170</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170</v>
      </c>
      <c r="H74" t="s">
        <v>170</v>
      </c>
      <c r="I74" t="s">
        <v>170</v>
      </c>
      <c r="J74" t="s">
        <v>170</v>
      </c>
      <c r="K74" t="s">
        <v>170</v>
      </c>
      <c r="L74" t="s">
        <v>170</v>
      </c>
      <c r="M74" t="s">
        <v>170</v>
      </c>
      <c r="N74" t="s">
        <v>170</v>
      </c>
      <c r="O74" t="s">
        <v>170</v>
      </c>
      <c r="P74" t="s">
        <v>170</v>
      </c>
      <c r="Q74" t="s">
        <v>170</v>
      </c>
      <c r="R74" t="s">
        <v>170</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170</v>
      </c>
      <c r="H75" t="s">
        <v>170</v>
      </c>
      <c r="I75" t="s">
        <v>170</v>
      </c>
      <c r="J75" t="s">
        <v>170</v>
      </c>
      <c r="K75" t="s">
        <v>170</v>
      </c>
      <c r="L75" t="s">
        <v>170</v>
      </c>
      <c r="M75" t="s">
        <v>170</v>
      </c>
      <c r="N75" t="s">
        <v>170</v>
      </c>
      <c r="O75" t="s">
        <v>170</v>
      </c>
      <c r="P75" t="s">
        <v>170</v>
      </c>
      <c r="Q75" t="s">
        <v>170</v>
      </c>
      <c r="R75" t="s">
        <v>170</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170</v>
      </c>
      <c r="H76" t="s">
        <v>170</v>
      </c>
      <c r="I76" t="s">
        <v>170</v>
      </c>
      <c r="J76" t="s">
        <v>170</v>
      </c>
      <c r="K76" t="s">
        <v>170</v>
      </c>
      <c r="L76" t="s">
        <v>170</v>
      </c>
      <c r="M76" t="s">
        <v>170</v>
      </c>
      <c r="N76" t="s">
        <v>170</v>
      </c>
      <c r="O76" t="s">
        <v>170</v>
      </c>
      <c r="P76" t="s">
        <v>170</v>
      </c>
      <c r="Q76" t="s">
        <v>170</v>
      </c>
      <c r="R76" t="s">
        <v>170</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170</v>
      </c>
      <c r="H77" t="s">
        <v>170</v>
      </c>
      <c r="I77" t="s">
        <v>170</v>
      </c>
      <c r="J77" t="s">
        <v>170</v>
      </c>
      <c r="K77" t="s">
        <v>170</v>
      </c>
      <c r="L77" t="s">
        <v>170</v>
      </c>
      <c r="M77" t="s">
        <v>170</v>
      </c>
      <c r="N77" t="s">
        <v>170</v>
      </c>
      <c r="O77" t="s">
        <v>170</v>
      </c>
      <c r="P77" t="s">
        <v>170</v>
      </c>
      <c r="Q77" t="s">
        <v>170</v>
      </c>
      <c r="R77" t="s">
        <v>170</v>
      </c>
      <c r="T77" t="str">
        <f t="shared" si="4"/>
        <v/>
      </c>
      <c r="U77" t="str">
        <f t="shared" si="5"/>
        <v/>
      </c>
      <c r="V77" t="str">
        <f t="shared" si="6"/>
        <v/>
      </c>
      <c r="W77" t="str">
        <f t="shared" si="7"/>
        <v/>
      </c>
    </row>
    <row r="78" spans="1:23" x14ac:dyDescent="0.25">
      <c r="A78">
        <v>77</v>
      </c>
      <c r="B78" t="s">
        <v>174</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175</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176</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177</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178</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179</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180</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181</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182</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183</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184</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185</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186</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187</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188</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189</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190</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191</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192</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193</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194</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195</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196</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197</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198</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199</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200</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201</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202</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203</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204</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205</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206</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207</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208</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209</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210</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211</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212</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213</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214</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215</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216</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217</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218</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219</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220</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221</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222</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223</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224</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225</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226</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227</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228</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229</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230</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231</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232</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233</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234</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235</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236</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237</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238</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239</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240</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241</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242</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243</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244</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245</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246</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247</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248</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249</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250</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251</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252</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253</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254</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255</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256</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257</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258</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259</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260</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261</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262</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263</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264</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265</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266</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267</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268</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269</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270</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271</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272</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273</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274</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275</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276</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277</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278</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279</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280</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281</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282</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283</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284</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285</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286</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287</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288</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289</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290</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291</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292</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293</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294</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295</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296</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297</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298</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299</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300</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301</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302</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303</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304</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305</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306</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307</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308</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309</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310</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311</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312</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313</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314</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315</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316</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317</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318</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319</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320</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321</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322</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323</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324</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325</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326</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327</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328</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329</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330</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331</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332</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333</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334</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335</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336</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337</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338</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339</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340</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341</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342</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343</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344</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345</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346</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347</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348</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349</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350</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351</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352</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353</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354</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355</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356</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357</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358</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359</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360</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361</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362</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363</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364</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365</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366</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367</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368</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369</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370</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371</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372</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373</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374</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375</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376</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377</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378</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379</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380</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381</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382</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383</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384</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385</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386</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387</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388</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389</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390</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391</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392</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393</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394</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395</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396</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397</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398</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399</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400</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401</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402</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403</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404</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405</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406</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407</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408</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409</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410</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411</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412</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413</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414</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415</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416</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417</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418</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419</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420</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421</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422</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423</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424</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425</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426</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427</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428</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429</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430</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431</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432</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433</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434</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435</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436</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437</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438</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439</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440</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441</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442</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443</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444</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445</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446</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447</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448</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449</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450</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451</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452</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453</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454</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455</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456</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457</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458</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459</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460</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461</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462</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463</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464</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465</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466</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467</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468</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469</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470</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471</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472</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473</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474</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475</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476</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477</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478</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479</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480</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481</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482</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483</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484</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485</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486</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487</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488</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489</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490</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491</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492</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493</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494</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495</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496</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497</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498</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499</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500</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170</v>
      </c>
      <c r="H6" t="s">
        <v>170</v>
      </c>
      <c r="I6" t="s">
        <v>170</v>
      </c>
      <c r="J6" t="s">
        <v>170</v>
      </c>
      <c r="K6" t="s">
        <v>170</v>
      </c>
      <c r="L6" t="s">
        <v>170</v>
      </c>
      <c r="M6" t="s">
        <v>170</v>
      </c>
      <c r="N6" t="s">
        <v>170</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503</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504</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505</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173</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131</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145</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129</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130</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170</v>
      </c>
      <c r="P37" t="s">
        <v>170</v>
      </c>
      <c r="Q37" t="s">
        <v>170</v>
      </c>
      <c r="R37" t="s">
        <v>170</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170</v>
      </c>
      <c r="P38" t="s">
        <v>170</v>
      </c>
      <c r="Q38" t="s">
        <v>170</v>
      </c>
      <c r="R38" t="s">
        <v>170</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170</v>
      </c>
      <c r="P39" t="s">
        <v>170</v>
      </c>
      <c r="Q39" t="s">
        <v>170</v>
      </c>
      <c r="R39" t="s">
        <v>170</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170</v>
      </c>
      <c r="P40" t="s">
        <v>170</v>
      </c>
      <c r="Q40" t="s">
        <v>170</v>
      </c>
      <c r="R40" t="s">
        <v>170</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170</v>
      </c>
      <c r="P41" t="s">
        <v>170</v>
      </c>
      <c r="Q41" t="s">
        <v>170</v>
      </c>
      <c r="R41" t="s">
        <v>170</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170</v>
      </c>
      <c r="P42" t="s">
        <v>170</v>
      </c>
      <c r="Q42" t="s">
        <v>170</v>
      </c>
      <c r="R42" t="s">
        <v>170</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170</v>
      </c>
      <c r="P43" t="s">
        <v>170</v>
      </c>
      <c r="Q43" t="s">
        <v>170</v>
      </c>
      <c r="R43" t="s">
        <v>170</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170</v>
      </c>
      <c r="P44" t="s">
        <v>170</v>
      </c>
      <c r="Q44" t="s">
        <v>170</v>
      </c>
      <c r="R44" t="s">
        <v>170</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170</v>
      </c>
      <c r="P45" t="s">
        <v>170</v>
      </c>
      <c r="Q45" t="s">
        <v>170</v>
      </c>
      <c r="R45" t="s">
        <v>170</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170</v>
      </c>
      <c r="P46" t="s">
        <v>170</v>
      </c>
      <c r="Q46" t="s">
        <v>170</v>
      </c>
      <c r="R46" t="s">
        <v>170</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170</v>
      </c>
      <c r="P47" t="s">
        <v>170</v>
      </c>
      <c r="Q47" t="s">
        <v>170</v>
      </c>
      <c r="R47" t="s">
        <v>170</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170</v>
      </c>
      <c r="P48" t="s">
        <v>170</v>
      </c>
      <c r="Q48" t="s">
        <v>170</v>
      </c>
      <c r="R48" t="s">
        <v>170</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170</v>
      </c>
      <c r="P49" t="s">
        <v>170</v>
      </c>
      <c r="Q49" t="s">
        <v>170</v>
      </c>
      <c r="R49" t="s">
        <v>170</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170</v>
      </c>
      <c r="P50" t="s">
        <v>170</v>
      </c>
      <c r="Q50" t="s">
        <v>170</v>
      </c>
      <c r="R50" t="s">
        <v>170</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170</v>
      </c>
      <c r="P51" t="s">
        <v>170</v>
      </c>
      <c r="Q51" t="s">
        <v>170</v>
      </c>
      <c r="R51" t="s">
        <v>170</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170</v>
      </c>
      <c r="P52" t="s">
        <v>170</v>
      </c>
      <c r="Q52" t="s">
        <v>170</v>
      </c>
      <c r="R52" t="s">
        <v>170</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170</v>
      </c>
      <c r="P53" t="s">
        <v>170</v>
      </c>
      <c r="Q53" t="s">
        <v>170</v>
      </c>
      <c r="R53" t="s">
        <v>170</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170</v>
      </c>
      <c r="P54" t="s">
        <v>170</v>
      </c>
      <c r="Q54" t="s">
        <v>170</v>
      </c>
      <c r="R54" t="s">
        <v>170</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170</v>
      </c>
      <c r="H55" t="s">
        <v>170</v>
      </c>
      <c r="I55" t="s">
        <v>170</v>
      </c>
      <c r="J55" t="s">
        <v>170</v>
      </c>
      <c r="K55">
        <v>3.15231470265962E-3</v>
      </c>
      <c r="L55">
        <v>0.81010407796185802</v>
      </c>
      <c r="M55">
        <v>3.8912465551223202E-3</v>
      </c>
      <c r="N55">
        <v>0.99689524228666204</v>
      </c>
      <c r="O55" t="s">
        <v>170</v>
      </c>
      <c r="P55" t="s">
        <v>170</v>
      </c>
      <c r="Q55" t="s">
        <v>170</v>
      </c>
      <c r="R55" t="s">
        <v>170</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170</v>
      </c>
      <c r="P56" t="s">
        <v>170</v>
      </c>
      <c r="Q56" t="s">
        <v>170</v>
      </c>
      <c r="R56" t="s">
        <v>170</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170</v>
      </c>
      <c r="H57" t="s">
        <v>170</v>
      </c>
      <c r="I57" t="s">
        <v>170</v>
      </c>
      <c r="J57" t="s">
        <v>170</v>
      </c>
      <c r="K57">
        <v>0.57949815107681302</v>
      </c>
      <c r="L57">
        <v>0.80799401826295703</v>
      </c>
      <c r="M57">
        <v>0.717205991602056</v>
      </c>
      <c r="N57">
        <v>0.47324700282156201</v>
      </c>
      <c r="O57" t="s">
        <v>170</v>
      </c>
      <c r="P57" t="s">
        <v>170</v>
      </c>
      <c r="Q57" t="s">
        <v>170</v>
      </c>
      <c r="R57" t="s">
        <v>170</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170</v>
      </c>
      <c r="P58" t="s">
        <v>170</v>
      </c>
      <c r="Q58" t="s">
        <v>170</v>
      </c>
      <c r="R58" t="s">
        <v>170</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170</v>
      </c>
      <c r="P59" t="s">
        <v>170</v>
      </c>
      <c r="Q59" t="s">
        <v>170</v>
      </c>
      <c r="R59" t="s">
        <v>170</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170</v>
      </c>
      <c r="P60" t="s">
        <v>170</v>
      </c>
      <c r="Q60" t="s">
        <v>170</v>
      </c>
      <c r="R60" t="s">
        <v>170</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170</v>
      </c>
      <c r="P61" t="s">
        <v>170</v>
      </c>
      <c r="Q61" t="s">
        <v>170</v>
      </c>
      <c r="R61" t="s">
        <v>170</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170</v>
      </c>
      <c r="P62" t="s">
        <v>170</v>
      </c>
      <c r="Q62" t="s">
        <v>170</v>
      </c>
      <c r="R62" t="s">
        <v>170</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170</v>
      </c>
      <c r="P63" t="s">
        <v>170</v>
      </c>
      <c r="Q63" t="s">
        <v>170</v>
      </c>
      <c r="R63" t="s">
        <v>170</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170</v>
      </c>
      <c r="P64" t="s">
        <v>170</v>
      </c>
      <c r="Q64" t="s">
        <v>170</v>
      </c>
      <c r="R64" t="s">
        <v>170</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170</v>
      </c>
      <c r="P65" t="s">
        <v>170</v>
      </c>
      <c r="Q65" t="s">
        <v>170</v>
      </c>
      <c r="R65" t="s">
        <v>170</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170</v>
      </c>
      <c r="P66" t="s">
        <v>170</v>
      </c>
      <c r="Q66" t="s">
        <v>170</v>
      </c>
      <c r="R66" t="s">
        <v>170</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170</v>
      </c>
      <c r="P68" t="s">
        <v>170</v>
      </c>
      <c r="Q68" t="s">
        <v>170</v>
      </c>
      <c r="R68" t="s">
        <v>170</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170</v>
      </c>
      <c r="P69" t="s">
        <v>170</v>
      </c>
      <c r="Q69" t="s">
        <v>170</v>
      </c>
      <c r="R69" t="s">
        <v>170</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170</v>
      </c>
      <c r="P70" t="s">
        <v>170</v>
      </c>
      <c r="Q70" t="s">
        <v>170</v>
      </c>
      <c r="R70" t="s">
        <v>170</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170</v>
      </c>
      <c r="P71" t="s">
        <v>170</v>
      </c>
      <c r="Q71" t="s">
        <v>170</v>
      </c>
      <c r="R71" t="s">
        <v>170</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170</v>
      </c>
      <c r="P72" t="s">
        <v>170</v>
      </c>
      <c r="Q72" t="s">
        <v>170</v>
      </c>
      <c r="R72" t="s">
        <v>170</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170</v>
      </c>
      <c r="P73" t="s">
        <v>170</v>
      </c>
      <c r="Q73" t="s">
        <v>170</v>
      </c>
      <c r="R73" t="s">
        <v>170</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170</v>
      </c>
      <c r="H74" t="s">
        <v>170</v>
      </c>
      <c r="I74" t="s">
        <v>170</v>
      </c>
      <c r="J74" t="s">
        <v>170</v>
      </c>
      <c r="K74">
        <v>-1.2182697901989401</v>
      </c>
      <c r="L74">
        <v>1.06668227665268</v>
      </c>
      <c r="M74">
        <v>-1.1421112142426799</v>
      </c>
      <c r="N74">
        <v>0.25340779464403501</v>
      </c>
      <c r="O74" t="s">
        <v>170</v>
      </c>
      <c r="P74" t="s">
        <v>170</v>
      </c>
      <c r="Q74" t="s">
        <v>170</v>
      </c>
      <c r="R74" t="s">
        <v>170</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170</v>
      </c>
      <c r="P75" t="s">
        <v>170</v>
      </c>
      <c r="Q75" t="s">
        <v>170</v>
      </c>
      <c r="R75" t="s">
        <v>170</v>
      </c>
      <c r="T75" t="str">
        <f t="shared" si="4"/>
        <v>*</v>
      </c>
      <c r="U75" t="str">
        <f t="shared" si="5"/>
        <v>**</v>
      </c>
      <c r="V75" t="str">
        <f t="shared" si="6"/>
        <v/>
      </c>
      <c r="W75" t="str">
        <f t="shared" si="7"/>
        <v/>
      </c>
    </row>
    <row r="76" spans="1:23" x14ac:dyDescent="0.25">
      <c r="A76">
        <v>75</v>
      </c>
      <c r="B76" t="s">
        <v>174</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175</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176</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177</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178</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179</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180</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181</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182</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183</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184</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185</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186</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187</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188</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189</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190</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191</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192</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193</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194</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195</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196</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197</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198</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199</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200</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201</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202</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203</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204</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205</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206</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207</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208</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217</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228</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230</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231</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232</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209</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210</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211</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212</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213</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214</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215</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216</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218</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219</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220</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221</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222</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223</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224</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225</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226</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227</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229</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233</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234</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235</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236</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237</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238</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239</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398</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399</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400</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401</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402</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403</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404</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405</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406</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407</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408</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409</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410</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411</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412</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413</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414</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415</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416</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417</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418</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419</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420</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421</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422</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423</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424</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425</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426</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427</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240</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241</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242</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243</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244</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245</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246</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247</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248</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249</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250</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251</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252</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253</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254</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255</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256</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257</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258</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259</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260</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261</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262</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263</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428</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429</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264</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265</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266</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267</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268</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269</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270</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271</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272</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273</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274</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275</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276</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277</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278</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279</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280</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281</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282</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283</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284</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285</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286</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287</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288</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289</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290</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291</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292</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293</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294</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295</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296</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297</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298</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299</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300</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301</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302</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303</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304</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305</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306</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307</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308</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309</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310</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311</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312</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313</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314</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315</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316</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317</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318</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319</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320</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321</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322</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323</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324</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325</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327</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328</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329</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330</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331</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332</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333</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334</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335</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336</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337</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338</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339</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340</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341</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342</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343</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344</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345</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346</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347</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348</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349</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350</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351</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352</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353</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354</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355</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356</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357</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358</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359</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360</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361</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362</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363</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364</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365</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366</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367</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368</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369</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370</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371</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372</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373</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374</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375</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376</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377</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378</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379</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380</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381</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382</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383</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384</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385</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386</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387</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388</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389</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390</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391</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392</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393</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394</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395</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396</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397</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430</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431</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432</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433</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434</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435</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436</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437</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438</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439</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440</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441</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442</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443</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444</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445</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446</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447</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448</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449</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450</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451</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452</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453</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454</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455</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456</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457</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458</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459</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460</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461</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462</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463</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464</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465</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466</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467</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468</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469</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470</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471</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472</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473</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474</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475</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476</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477</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478</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479</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480</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481</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482</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483</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484</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485</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487</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488</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489</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490</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491</v>
      </c>
      <c r="C393">
        <v>-12.328279879428599</v>
      </c>
      <c r="D393">
        <v>3956.1803456057501</v>
      </c>
      <c r="E393">
        <v>-3.11620775658572E-3</v>
      </c>
      <c r="F393">
        <v>0.997513629966853</v>
      </c>
      <c r="G393" t="s">
        <v>170</v>
      </c>
      <c r="H393" t="s">
        <v>170</v>
      </c>
      <c r="I393" t="s">
        <v>170</v>
      </c>
      <c r="J393" t="s">
        <v>170</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492</v>
      </c>
      <c r="C394">
        <v>-12.328279879428599</v>
      </c>
      <c r="D394">
        <v>3956.1803456057501</v>
      </c>
      <c r="E394">
        <v>-3.11620775658572E-3</v>
      </c>
      <c r="F394">
        <v>0.997513629966853</v>
      </c>
      <c r="G394" t="s">
        <v>170</v>
      </c>
      <c r="H394" t="s">
        <v>170</v>
      </c>
      <c r="I394" t="s">
        <v>170</v>
      </c>
      <c r="J394" t="s">
        <v>170</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493</v>
      </c>
      <c r="C395">
        <v>-12.328279879428599</v>
      </c>
      <c r="D395">
        <v>3956.1803456057301</v>
      </c>
      <c r="E395">
        <v>-3.11620775658573E-3</v>
      </c>
      <c r="F395">
        <v>0.997513629966853</v>
      </c>
      <c r="G395" t="s">
        <v>170</v>
      </c>
      <c r="H395" t="s">
        <v>170</v>
      </c>
      <c r="I395" t="s">
        <v>170</v>
      </c>
      <c r="J395" t="s">
        <v>170</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494</v>
      </c>
      <c r="C396">
        <v>-12.328279879428599</v>
      </c>
      <c r="D396">
        <v>3956.1803456057401</v>
      </c>
      <c r="E396">
        <v>-3.11620775658573E-3</v>
      </c>
      <c r="F396">
        <v>0.997513629966853</v>
      </c>
      <c r="G396" t="s">
        <v>170</v>
      </c>
      <c r="H396" t="s">
        <v>170</v>
      </c>
      <c r="I396" t="s">
        <v>170</v>
      </c>
      <c r="J396" t="s">
        <v>170</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495</v>
      </c>
      <c r="C397">
        <v>-12.328279879428599</v>
      </c>
      <c r="D397">
        <v>3956.1803456057401</v>
      </c>
      <c r="E397">
        <v>-3.11620775658573E-3</v>
      </c>
      <c r="F397">
        <v>0.997513629966853</v>
      </c>
      <c r="G397" t="s">
        <v>170</v>
      </c>
      <c r="H397" t="s">
        <v>170</v>
      </c>
      <c r="I397" t="s">
        <v>170</v>
      </c>
      <c r="J397" t="s">
        <v>170</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496</v>
      </c>
      <c r="C398">
        <v>-12.328279879428599</v>
      </c>
      <c r="D398">
        <v>3956.1803456057501</v>
      </c>
      <c r="E398">
        <v>-3.11620775658572E-3</v>
      </c>
      <c r="F398">
        <v>0.997513629966853</v>
      </c>
      <c r="G398" t="s">
        <v>170</v>
      </c>
      <c r="H398" t="s">
        <v>170</v>
      </c>
      <c r="I398" t="s">
        <v>170</v>
      </c>
      <c r="J398" t="s">
        <v>170</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497</v>
      </c>
      <c r="C399">
        <v>-12.328279879428599</v>
      </c>
      <c r="D399">
        <v>3956.1803456057501</v>
      </c>
      <c r="E399">
        <v>-3.11620775658572E-3</v>
      </c>
      <c r="F399">
        <v>0.997513629966853</v>
      </c>
      <c r="G399" t="s">
        <v>170</v>
      </c>
      <c r="H399" t="s">
        <v>170</v>
      </c>
      <c r="I399" t="s">
        <v>170</v>
      </c>
      <c r="J399" t="s">
        <v>170</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498</v>
      </c>
      <c r="C400">
        <v>-12.328279879428599</v>
      </c>
      <c r="D400">
        <v>3956.1803456057901</v>
      </c>
      <c r="E400">
        <v>-3.1162077565856901E-3</v>
      </c>
      <c r="F400">
        <v>0.997513629966853</v>
      </c>
      <c r="G400" t="s">
        <v>170</v>
      </c>
      <c r="H400" t="s">
        <v>170</v>
      </c>
      <c r="I400" t="s">
        <v>170</v>
      </c>
      <c r="J400" t="s">
        <v>170</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499</v>
      </c>
      <c r="C401">
        <v>-12.328279879428599</v>
      </c>
      <c r="D401">
        <v>3956.1803456057601</v>
      </c>
      <c r="E401">
        <v>-3.1162077565857101E-3</v>
      </c>
      <c r="F401">
        <v>0.997513629966853</v>
      </c>
      <c r="G401" t="s">
        <v>170</v>
      </c>
      <c r="H401" t="s">
        <v>170</v>
      </c>
      <c r="I401" t="s">
        <v>170</v>
      </c>
      <c r="J401" t="s">
        <v>170</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500</v>
      </c>
      <c r="C402">
        <v>22.803857093153201</v>
      </c>
      <c r="D402">
        <v>3956.1803453356702</v>
      </c>
      <c r="E402">
        <v>5.7641095962773503E-3</v>
      </c>
      <c r="F402">
        <v>0.99540093141368002</v>
      </c>
      <c r="G402" t="s">
        <v>170</v>
      </c>
      <c r="H402" t="s">
        <v>170</v>
      </c>
      <c r="I402" t="s">
        <v>170</v>
      </c>
      <c r="J402" t="s">
        <v>170</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170</v>
      </c>
      <c r="H6" t="s">
        <v>170</v>
      </c>
      <c r="I6" t="s">
        <v>170</v>
      </c>
      <c r="J6" t="s">
        <v>170</v>
      </c>
      <c r="K6" t="s">
        <v>170</v>
      </c>
      <c r="L6" t="s">
        <v>170</v>
      </c>
      <c r="M6" t="s">
        <v>170</v>
      </c>
      <c r="N6" t="s">
        <v>170</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503</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504</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505</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173</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131</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145</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129</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130</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170</v>
      </c>
      <c r="P37" t="s">
        <v>170</v>
      </c>
      <c r="Q37" t="s">
        <v>170</v>
      </c>
      <c r="R37" t="s">
        <v>170</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170</v>
      </c>
      <c r="P38" t="s">
        <v>170</v>
      </c>
      <c r="Q38" t="s">
        <v>170</v>
      </c>
      <c r="R38" t="s">
        <v>170</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170</v>
      </c>
      <c r="P39" t="s">
        <v>170</v>
      </c>
      <c r="Q39" t="s">
        <v>170</v>
      </c>
      <c r="R39" t="s">
        <v>170</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170</v>
      </c>
      <c r="P40" t="s">
        <v>170</v>
      </c>
      <c r="Q40" t="s">
        <v>170</v>
      </c>
      <c r="R40" t="s">
        <v>170</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170</v>
      </c>
      <c r="P41" t="s">
        <v>170</v>
      </c>
      <c r="Q41" t="s">
        <v>170</v>
      </c>
      <c r="R41" t="s">
        <v>170</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170</v>
      </c>
      <c r="P42" t="s">
        <v>170</v>
      </c>
      <c r="Q42" t="s">
        <v>170</v>
      </c>
      <c r="R42" t="s">
        <v>170</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170</v>
      </c>
      <c r="P43" t="s">
        <v>170</v>
      </c>
      <c r="Q43" t="s">
        <v>170</v>
      </c>
      <c r="R43" t="s">
        <v>170</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170</v>
      </c>
      <c r="P44" t="s">
        <v>170</v>
      </c>
      <c r="Q44" t="s">
        <v>170</v>
      </c>
      <c r="R44" t="s">
        <v>170</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170</v>
      </c>
      <c r="P45" t="s">
        <v>170</v>
      </c>
      <c r="Q45" t="s">
        <v>170</v>
      </c>
      <c r="R45" t="s">
        <v>170</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170</v>
      </c>
      <c r="P46" t="s">
        <v>170</v>
      </c>
      <c r="Q46" t="s">
        <v>170</v>
      </c>
      <c r="R46" t="s">
        <v>170</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170</v>
      </c>
      <c r="P47" t="s">
        <v>170</v>
      </c>
      <c r="Q47" t="s">
        <v>170</v>
      </c>
      <c r="R47" t="s">
        <v>170</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170</v>
      </c>
      <c r="P48" t="s">
        <v>170</v>
      </c>
      <c r="Q48" t="s">
        <v>170</v>
      </c>
      <c r="R48" t="s">
        <v>170</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170</v>
      </c>
      <c r="P49" t="s">
        <v>170</v>
      </c>
      <c r="Q49" t="s">
        <v>170</v>
      </c>
      <c r="R49" t="s">
        <v>170</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170</v>
      </c>
      <c r="P50" t="s">
        <v>170</v>
      </c>
      <c r="Q50" t="s">
        <v>170</v>
      </c>
      <c r="R50" t="s">
        <v>170</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170</v>
      </c>
      <c r="P51" t="s">
        <v>170</v>
      </c>
      <c r="Q51" t="s">
        <v>170</v>
      </c>
      <c r="R51" t="s">
        <v>170</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170</v>
      </c>
      <c r="P52" t="s">
        <v>170</v>
      </c>
      <c r="Q52" t="s">
        <v>170</v>
      </c>
      <c r="R52" t="s">
        <v>170</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170</v>
      </c>
      <c r="P53" t="s">
        <v>170</v>
      </c>
      <c r="Q53" t="s">
        <v>170</v>
      </c>
      <c r="R53" t="s">
        <v>170</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170</v>
      </c>
      <c r="P54" t="s">
        <v>170</v>
      </c>
      <c r="Q54" t="s">
        <v>170</v>
      </c>
      <c r="R54" t="s">
        <v>170</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170</v>
      </c>
      <c r="P55" t="s">
        <v>170</v>
      </c>
      <c r="Q55" t="s">
        <v>170</v>
      </c>
      <c r="R55" t="s">
        <v>170</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170</v>
      </c>
      <c r="P56" t="s">
        <v>170</v>
      </c>
      <c r="Q56" t="s">
        <v>170</v>
      </c>
      <c r="R56" t="s">
        <v>170</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170</v>
      </c>
      <c r="P57" t="s">
        <v>170</v>
      </c>
      <c r="Q57" t="s">
        <v>170</v>
      </c>
      <c r="R57" t="s">
        <v>170</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170</v>
      </c>
      <c r="P58" t="s">
        <v>170</v>
      </c>
      <c r="Q58" t="s">
        <v>170</v>
      </c>
      <c r="R58" t="s">
        <v>170</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170</v>
      </c>
      <c r="P59" t="s">
        <v>170</v>
      </c>
      <c r="Q59" t="s">
        <v>170</v>
      </c>
      <c r="R59" t="s">
        <v>170</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170</v>
      </c>
      <c r="P60" t="s">
        <v>170</v>
      </c>
      <c r="Q60" t="s">
        <v>170</v>
      </c>
      <c r="R60" t="s">
        <v>170</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170</v>
      </c>
      <c r="P61" t="s">
        <v>170</v>
      </c>
      <c r="Q61" t="s">
        <v>170</v>
      </c>
      <c r="R61" t="s">
        <v>170</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170</v>
      </c>
      <c r="P62" t="s">
        <v>170</v>
      </c>
      <c r="Q62" t="s">
        <v>170</v>
      </c>
      <c r="R62" t="s">
        <v>170</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170</v>
      </c>
      <c r="P63" t="s">
        <v>170</v>
      </c>
      <c r="Q63" t="s">
        <v>170</v>
      </c>
      <c r="R63" t="s">
        <v>170</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170</v>
      </c>
      <c r="P64" t="s">
        <v>170</v>
      </c>
      <c r="Q64" t="s">
        <v>170</v>
      </c>
      <c r="R64" t="s">
        <v>170</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170</v>
      </c>
      <c r="P65" t="s">
        <v>170</v>
      </c>
      <c r="Q65" t="s">
        <v>170</v>
      </c>
      <c r="R65" t="s">
        <v>170</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170</v>
      </c>
      <c r="P66" t="s">
        <v>170</v>
      </c>
      <c r="Q66" t="s">
        <v>170</v>
      </c>
      <c r="R66" t="s">
        <v>170</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170</v>
      </c>
      <c r="P68" t="s">
        <v>170</v>
      </c>
      <c r="Q68" t="s">
        <v>170</v>
      </c>
      <c r="R68" t="s">
        <v>170</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170</v>
      </c>
      <c r="P69" t="s">
        <v>170</v>
      </c>
      <c r="Q69" t="s">
        <v>170</v>
      </c>
      <c r="R69" t="s">
        <v>170</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170</v>
      </c>
      <c r="P70" t="s">
        <v>170</v>
      </c>
      <c r="Q70" t="s">
        <v>170</v>
      </c>
      <c r="R70" t="s">
        <v>170</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170</v>
      </c>
      <c r="P71" t="s">
        <v>170</v>
      </c>
      <c r="Q71" t="s">
        <v>170</v>
      </c>
      <c r="R71" t="s">
        <v>170</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170</v>
      </c>
      <c r="P72" t="s">
        <v>170</v>
      </c>
      <c r="Q72" t="s">
        <v>170</v>
      </c>
      <c r="R72" t="s">
        <v>170</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170</v>
      </c>
      <c r="P73" t="s">
        <v>170</v>
      </c>
      <c r="Q73" t="s">
        <v>170</v>
      </c>
      <c r="R73" t="s">
        <v>170</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170</v>
      </c>
      <c r="P74" t="s">
        <v>170</v>
      </c>
      <c r="Q74" t="s">
        <v>170</v>
      </c>
      <c r="R74" t="s">
        <v>170</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170</v>
      </c>
      <c r="P75" t="s">
        <v>170</v>
      </c>
      <c r="Q75" t="s">
        <v>170</v>
      </c>
      <c r="R75" t="s">
        <v>170</v>
      </c>
      <c r="T75" t="str">
        <f t="shared" si="4"/>
        <v/>
      </c>
      <c r="U75" t="str">
        <f t="shared" si="5"/>
        <v/>
      </c>
      <c r="V75" t="str">
        <f t="shared" si="6"/>
        <v/>
      </c>
      <c r="W75" t="str">
        <f t="shared" si="7"/>
        <v/>
      </c>
    </row>
    <row r="76" spans="1:23" x14ac:dyDescent="0.25">
      <c r="A76">
        <v>75</v>
      </c>
      <c r="B76" t="s">
        <v>184</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174</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175</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176</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177</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178</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179</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195</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206</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217</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228</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230</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231</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232</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180</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181</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182</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183</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185</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186</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187</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188</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189</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190</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191</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192</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193</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194</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196</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197</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198</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199</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200</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201</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202</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203</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204</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205</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207</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208</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209</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210</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211</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212</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213</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214</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215</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216</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218</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219</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220</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221</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222</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223</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224</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225</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226</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227</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229</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233</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234</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235</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236</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237</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238</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239</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398</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399</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400</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401</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402</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403</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404</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405</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406</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407</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408</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409</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410</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411</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412</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413</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414</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415</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416</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417</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418</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419</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420</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421</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422</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423</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424</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425</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426</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240</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241</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242</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243</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244</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245</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246</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247</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248</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249</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250</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251</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252</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253</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254</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255</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256</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257</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258</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259</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260</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261</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262</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263</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264</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266</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427</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428</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429</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267</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268</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269</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270</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271</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272</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273</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274</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275</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276</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277</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278</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279</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280</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281</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282</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283</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284</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285</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286</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287</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288</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289</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290</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291</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292</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293</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294</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295</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296</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297</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298</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299</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300</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301</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302</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303</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304</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305</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306</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307</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308</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309</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310</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311</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312</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313</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314</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315</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316</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317</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318</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319</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320</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321</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322</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323</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324</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325</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327</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328</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329</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330</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331</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332</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333</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334</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335</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336</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337</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338</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339</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340</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341</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342</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343</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344</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345</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346</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347</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348</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349</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350</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351</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352</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353</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354</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355</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356</v>
      </c>
      <c r="C290">
        <v>4.3434747661670103</v>
      </c>
      <c r="D290">
        <v>1.43250668850601</v>
      </c>
      <c r="E290">
        <v>3.0320799204762601</v>
      </c>
      <c r="F290">
        <v>2.4287488987008799E-3</v>
      </c>
      <c r="G290" t="s">
        <v>170</v>
      </c>
      <c r="H290" t="s">
        <v>170</v>
      </c>
      <c r="I290" t="s">
        <v>170</v>
      </c>
      <c r="J290" t="s">
        <v>170</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357</v>
      </c>
      <c r="C291">
        <v>21.775535335235901</v>
      </c>
      <c r="D291">
        <v>3956.18033819112</v>
      </c>
      <c r="E291">
        <v>5.5041816787331499E-3</v>
      </c>
      <c r="F291">
        <v>0.99560832059376103</v>
      </c>
      <c r="G291" t="s">
        <v>170</v>
      </c>
      <c r="H291" t="s">
        <v>170</v>
      </c>
      <c r="I291" t="s">
        <v>170</v>
      </c>
      <c r="J291" t="s">
        <v>170</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170</v>
      </c>
      <c r="H6" t="s">
        <v>170</v>
      </c>
      <c r="I6" t="s">
        <v>170</v>
      </c>
      <c r="J6" t="s">
        <v>170</v>
      </c>
      <c r="K6" t="s">
        <v>170</v>
      </c>
      <c r="L6" t="s">
        <v>170</v>
      </c>
      <c r="M6" t="s">
        <v>170</v>
      </c>
      <c r="N6" t="s">
        <v>170</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503</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504</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505</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173</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131</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145</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129</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130</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170</v>
      </c>
      <c r="P37" t="s">
        <v>170</v>
      </c>
      <c r="Q37" t="s">
        <v>170</v>
      </c>
      <c r="R37" t="s">
        <v>170</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170</v>
      </c>
      <c r="P38" t="s">
        <v>170</v>
      </c>
      <c r="Q38" t="s">
        <v>170</v>
      </c>
      <c r="R38" t="s">
        <v>170</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170</v>
      </c>
      <c r="P39" t="s">
        <v>170</v>
      </c>
      <c r="Q39" t="s">
        <v>170</v>
      </c>
      <c r="R39" t="s">
        <v>170</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170</v>
      </c>
      <c r="P40" t="s">
        <v>170</v>
      </c>
      <c r="Q40" t="s">
        <v>170</v>
      </c>
      <c r="R40" t="s">
        <v>170</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170</v>
      </c>
      <c r="P41" t="s">
        <v>170</v>
      </c>
      <c r="Q41" t="s">
        <v>170</v>
      </c>
      <c r="R41" t="s">
        <v>170</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170</v>
      </c>
      <c r="P42" t="s">
        <v>170</v>
      </c>
      <c r="Q42" t="s">
        <v>170</v>
      </c>
      <c r="R42" t="s">
        <v>170</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170</v>
      </c>
      <c r="P43" t="s">
        <v>170</v>
      </c>
      <c r="Q43" t="s">
        <v>170</v>
      </c>
      <c r="R43" t="s">
        <v>170</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170</v>
      </c>
      <c r="P44" t="s">
        <v>170</v>
      </c>
      <c r="Q44" t="s">
        <v>170</v>
      </c>
      <c r="R44" t="s">
        <v>170</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170</v>
      </c>
      <c r="P45" t="s">
        <v>170</v>
      </c>
      <c r="Q45" t="s">
        <v>170</v>
      </c>
      <c r="R45" t="s">
        <v>170</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170</v>
      </c>
      <c r="P46" t="s">
        <v>170</v>
      </c>
      <c r="Q46" t="s">
        <v>170</v>
      </c>
      <c r="R46" t="s">
        <v>170</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170</v>
      </c>
      <c r="P47" t="s">
        <v>170</v>
      </c>
      <c r="Q47" t="s">
        <v>170</v>
      </c>
      <c r="R47" t="s">
        <v>170</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170</v>
      </c>
      <c r="P48" t="s">
        <v>170</v>
      </c>
      <c r="Q48" t="s">
        <v>170</v>
      </c>
      <c r="R48" t="s">
        <v>170</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170</v>
      </c>
      <c r="P49" t="s">
        <v>170</v>
      </c>
      <c r="Q49" t="s">
        <v>170</v>
      </c>
      <c r="R49" t="s">
        <v>170</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170</v>
      </c>
      <c r="P50" t="s">
        <v>170</v>
      </c>
      <c r="Q50" t="s">
        <v>170</v>
      </c>
      <c r="R50" t="s">
        <v>170</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170</v>
      </c>
      <c r="P51" t="s">
        <v>170</v>
      </c>
      <c r="Q51" t="s">
        <v>170</v>
      </c>
      <c r="R51" t="s">
        <v>170</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170</v>
      </c>
      <c r="P52" t="s">
        <v>170</v>
      </c>
      <c r="Q52" t="s">
        <v>170</v>
      </c>
      <c r="R52" t="s">
        <v>170</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170</v>
      </c>
      <c r="H53" t="s">
        <v>170</v>
      </c>
      <c r="I53" t="s">
        <v>170</v>
      </c>
      <c r="J53" t="s">
        <v>170</v>
      </c>
      <c r="K53">
        <v>1.4077079558529499</v>
      </c>
      <c r="L53">
        <v>1.4869321618109099</v>
      </c>
      <c r="M53">
        <v>0.94671969038488801</v>
      </c>
      <c r="N53">
        <v>0.34378163414785301</v>
      </c>
      <c r="O53" t="s">
        <v>170</v>
      </c>
      <c r="P53" t="s">
        <v>170</v>
      </c>
      <c r="Q53" t="s">
        <v>170</v>
      </c>
      <c r="R53" t="s">
        <v>170</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170</v>
      </c>
      <c r="P55" t="s">
        <v>170</v>
      </c>
      <c r="Q55" t="s">
        <v>170</v>
      </c>
      <c r="R55" t="s">
        <v>170</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170</v>
      </c>
      <c r="P56" t="s">
        <v>170</v>
      </c>
      <c r="Q56" t="s">
        <v>170</v>
      </c>
      <c r="R56" t="s">
        <v>170</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170</v>
      </c>
      <c r="H58" t="s">
        <v>170</v>
      </c>
      <c r="I58" t="s">
        <v>170</v>
      </c>
      <c r="J58" t="s">
        <v>170</v>
      </c>
      <c r="K58">
        <v>0.17962420265155299</v>
      </c>
      <c r="L58">
        <v>1.0852396238583</v>
      </c>
      <c r="M58">
        <v>0.165515706119302</v>
      </c>
      <c r="N58">
        <v>0.86853808863135995</v>
      </c>
      <c r="O58" t="s">
        <v>170</v>
      </c>
      <c r="P58" t="s">
        <v>170</v>
      </c>
      <c r="Q58" t="s">
        <v>170</v>
      </c>
      <c r="R58" t="s">
        <v>170</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170</v>
      </c>
      <c r="P59" t="s">
        <v>170</v>
      </c>
      <c r="Q59" t="s">
        <v>170</v>
      </c>
      <c r="R59" t="s">
        <v>170</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170</v>
      </c>
      <c r="P60" t="s">
        <v>170</v>
      </c>
      <c r="Q60" t="s">
        <v>170</v>
      </c>
      <c r="R60" t="s">
        <v>170</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170</v>
      </c>
      <c r="P61" t="s">
        <v>170</v>
      </c>
      <c r="Q61" t="s">
        <v>170</v>
      </c>
      <c r="R61" t="s">
        <v>170</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170</v>
      </c>
      <c r="P62" t="s">
        <v>170</v>
      </c>
      <c r="Q62" t="s">
        <v>170</v>
      </c>
      <c r="R62" t="s">
        <v>170</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170</v>
      </c>
      <c r="P63" t="s">
        <v>170</v>
      </c>
      <c r="Q63" t="s">
        <v>170</v>
      </c>
      <c r="R63" t="s">
        <v>170</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170</v>
      </c>
      <c r="P64" t="s">
        <v>170</v>
      </c>
      <c r="Q64" t="s">
        <v>170</v>
      </c>
      <c r="R64" t="s">
        <v>170</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170</v>
      </c>
      <c r="P65" t="s">
        <v>170</v>
      </c>
      <c r="Q65" t="s">
        <v>170</v>
      </c>
      <c r="R65" t="s">
        <v>170</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170</v>
      </c>
      <c r="P66" t="s">
        <v>170</v>
      </c>
      <c r="Q66" t="s">
        <v>170</v>
      </c>
      <c r="R66" t="s">
        <v>170</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170</v>
      </c>
      <c r="P68" t="s">
        <v>170</v>
      </c>
      <c r="Q68" t="s">
        <v>170</v>
      </c>
      <c r="R68" t="s">
        <v>170</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170</v>
      </c>
      <c r="P69" t="s">
        <v>170</v>
      </c>
      <c r="Q69" t="s">
        <v>170</v>
      </c>
      <c r="R69" t="s">
        <v>170</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170</v>
      </c>
      <c r="P70" t="s">
        <v>170</v>
      </c>
      <c r="Q70" t="s">
        <v>170</v>
      </c>
      <c r="R70" t="s">
        <v>170</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170</v>
      </c>
      <c r="P71" t="s">
        <v>170</v>
      </c>
      <c r="Q71" t="s">
        <v>170</v>
      </c>
      <c r="R71" t="s">
        <v>170</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170</v>
      </c>
      <c r="P72" t="s">
        <v>170</v>
      </c>
      <c r="Q72" t="s">
        <v>170</v>
      </c>
      <c r="R72" t="s">
        <v>170</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170</v>
      </c>
      <c r="P73" t="s">
        <v>170</v>
      </c>
      <c r="Q73" t="s">
        <v>170</v>
      </c>
      <c r="R73" t="s">
        <v>170</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170</v>
      </c>
      <c r="H74" t="s">
        <v>170</v>
      </c>
      <c r="I74" t="s">
        <v>170</v>
      </c>
      <c r="J74" t="s">
        <v>170</v>
      </c>
      <c r="K74">
        <v>-1.3112792314542401</v>
      </c>
      <c r="L74">
        <v>0.95398410361824504</v>
      </c>
      <c r="M74">
        <v>-1.3745294355334201</v>
      </c>
      <c r="N74">
        <v>0.169277378431682</v>
      </c>
      <c r="O74" t="s">
        <v>170</v>
      </c>
      <c r="P74" t="s">
        <v>170</v>
      </c>
      <c r="Q74" t="s">
        <v>170</v>
      </c>
      <c r="R74" t="s">
        <v>170</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170</v>
      </c>
      <c r="P75" t="s">
        <v>170</v>
      </c>
      <c r="Q75" t="s">
        <v>170</v>
      </c>
      <c r="R75" t="s">
        <v>170</v>
      </c>
      <c r="T75" t="str">
        <f t="shared" si="4"/>
        <v>*</v>
      </c>
      <c r="U75" t="str">
        <f t="shared" si="5"/>
        <v/>
      </c>
      <c r="V75" t="str">
        <f t="shared" si="6"/>
        <v>^</v>
      </c>
      <c r="W75" t="str">
        <f t="shared" si="7"/>
        <v/>
      </c>
    </row>
    <row r="76" spans="1:23" x14ac:dyDescent="0.25">
      <c r="A76">
        <v>75</v>
      </c>
      <c r="B76" t="s">
        <v>174</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175</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176</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177</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184</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195</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206</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217</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228</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230</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231</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232</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178</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179</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180</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181</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182</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183</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185</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186</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187</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188</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189</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190</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191</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192</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193</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194</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196</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197</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198</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199</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200</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201</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202</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203</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204</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205</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207</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208</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209</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210</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211</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212</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213</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214</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215</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216</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218</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219</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220</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221</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222</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223</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224</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225</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226</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227</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229</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233</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234</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235</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236</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237</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238</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239</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240</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241</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242</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243</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244</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245</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246</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247</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248</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249</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250</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251</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252</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253</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254</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255</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256</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257</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258</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259</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260</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261</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262</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263</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264</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265</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266</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267</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268</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269</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270</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271</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272</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273</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274</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275</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276</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277</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278</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279</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280</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281</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282</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283</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284</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285</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286</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287</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288</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289</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290</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291</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292</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293</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294</v>
      </c>
      <c r="C196">
        <v>-12.8647476057017</v>
      </c>
      <c r="D196">
        <v>1965.3028368507401</v>
      </c>
      <c r="E196">
        <v>-6.5459365164895304E-3</v>
      </c>
      <c r="F196">
        <v>0.99477713561685799</v>
      </c>
      <c r="G196" t="s">
        <v>170</v>
      </c>
      <c r="H196" t="s">
        <v>170</v>
      </c>
      <c r="I196" t="s">
        <v>170</v>
      </c>
      <c r="J196" t="s">
        <v>170</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295</v>
      </c>
      <c r="C197">
        <v>-12.8647476057017</v>
      </c>
      <c r="D197">
        <v>1965.3028368507401</v>
      </c>
      <c r="E197">
        <v>-6.5459365164895304E-3</v>
      </c>
      <c r="F197">
        <v>0.99477713561685799</v>
      </c>
      <c r="G197" t="s">
        <v>170</v>
      </c>
      <c r="H197" t="s">
        <v>170</v>
      </c>
      <c r="I197" t="s">
        <v>170</v>
      </c>
      <c r="J197" t="s">
        <v>170</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296</v>
      </c>
      <c r="C198">
        <v>-12.8647476057017</v>
      </c>
      <c r="D198">
        <v>1965.30283685073</v>
      </c>
      <c r="E198">
        <v>-6.54593651648954E-3</v>
      </c>
      <c r="F198">
        <v>0.99477713561685799</v>
      </c>
      <c r="G198" t="s">
        <v>170</v>
      </c>
      <c r="H198" t="s">
        <v>170</v>
      </c>
      <c r="I198" t="s">
        <v>170</v>
      </c>
      <c r="J198" t="s">
        <v>170</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297</v>
      </c>
      <c r="C199">
        <v>-12.8647476057017</v>
      </c>
      <c r="D199">
        <v>1965.3028368507501</v>
      </c>
      <c r="E199">
        <v>-6.5459365164895001E-3</v>
      </c>
      <c r="F199">
        <v>0.99477713561685799</v>
      </c>
      <c r="G199" t="s">
        <v>170</v>
      </c>
      <c r="H199" t="s">
        <v>170</v>
      </c>
      <c r="I199" t="s">
        <v>170</v>
      </c>
      <c r="J199" t="s">
        <v>170</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298</v>
      </c>
      <c r="C200">
        <v>-12.8647476057017</v>
      </c>
      <c r="D200">
        <v>1965.30283685073</v>
      </c>
      <c r="E200">
        <v>-6.5459365164895599E-3</v>
      </c>
      <c r="F200">
        <v>0.99477713561685799</v>
      </c>
      <c r="G200" t="s">
        <v>170</v>
      </c>
      <c r="H200" t="s">
        <v>170</v>
      </c>
      <c r="I200" t="s">
        <v>170</v>
      </c>
      <c r="J200" t="s">
        <v>170</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299</v>
      </c>
      <c r="C201">
        <v>3.5938656871268502</v>
      </c>
      <c r="D201">
        <v>1.1732281733341301</v>
      </c>
      <c r="E201">
        <v>3.0632282524495298</v>
      </c>
      <c r="F201">
        <v>2.1896297581867901E-3</v>
      </c>
      <c r="G201" t="s">
        <v>170</v>
      </c>
      <c r="H201" t="s">
        <v>170</v>
      </c>
      <c r="I201" t="s">
        <v>170</v>
      </c>
      <c r="J201" t="s">
        <v>170</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300</v>
      </c>
      <c r="C202">
        <v>-12.8622575606146</v>
      </c>
      <c r="D202">
        <v>2271.3382036765702</v>
      </c>
      <c r="E202">
        <v>-5.6628544088215297E-3</v>
      </c>
      <c r="F202">
        <v>0.99548172004577995</v>
      </c>
      <c r="G202" t="s">
        <v>170</v>
      </c>
      <c r="H202" t="s">
        <v>170</v>
      </c>
      <c r="I202" t="s">
        <v>170</v>
      </c>
      <c r="J202" t="s">
        <v>170</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301</v>
      </c>
      <c r="C203">
        <v>-12.8622575606146</v>
      </c>
      <c r="D203">
        <v>2271.3382036765702</v>
      </c>
      <c r="E203">
        <v>-5.6628544088215297E-3</v>
      </c>
      <c r="F203">
        <v>0.99548172004577995</v>
      </c>
      <c r="G203" t="s">
        <v>170</v>
      </c>
      <c r="H203" t="s">
        <v>170</v>
      </c>
      <c r="I203" t="s">
        <v>170</v>
      </c>
      <c r="J203" t="s">
        <v>170</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302</v>
      </c>
      <c r="C204">
        <v>-12.8622575606146</v>
      </c>
      <c r="D204">
        <v>2271.3382036765502</v>
      </c>
      <c r="E204">
        <v>-5.6628544088215601E-3</v>
      </c>
      <c r="F204">
        <v>0.99548172004577995</v>
      </c>
      <c r="G204" t="s">
        <v>170</v>
      </c>
      <c r="H204" t="s">
        <v>170</v>
      </c>
      <c r="I204" t="s">
        <v>170</v>
      </c>
      <c r="J204" t="s">
        <v>170</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303</v>
      </c>
      <c r="C205">
        <v>-12.8622575606146</v>
      </c>
      <c r="D205">
        <v>2271.3382036765702</v>
      </c>
      <c r="E205">
        <v>-5.6628544088215202E-3</v>
      </c>
      <c r="F205">
        <v>0.99548172004577995</v>
      </c>
      <c r="G205" t="s">
        <v>170</v>
      </c>
      <c r="H205" t="s">
        <v>170</v>
      </c>
      <c r="I205" t="s">
        <v>170</v>
      </c>
      <c r="J205" t="s">
        <v>170</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304</v>
      </c>
      <c r="C206">
        <v>-12.8622575606146</v>
      </c>
      <c r="D206">
        <v>2271.3382036765602</v>
      </c>
      <c r="E206">
        <v>-5.6628544088215297E-3</v>
      </c>
      <c r="F206">
        <v>0.99548172004577995</v>
      </c>
      <c r="G206" t="s">
        <v>170</v>
      </c>
      <c r="H206" t="s">
        <v>170</v>
      </c>
      <c r="I206" t="s">
        <v>170</v>
      </c>
      <c r="J206" t="s">
        <v>170</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305</v>
      </c>
      <c r="C207">
        <v>-12.8622575606146</v>
      </c>
      <c r="D207">
        <v>2271.3382036765702</v>
      </c>
      <c r="E207">
        <v>-5.6628544088215297E-3</v>
      </c>
      <c r="F207">
        <v>0.99548172004577995</v>
      </c>
      <c r="G207" t="s">
        <v>170</v>
      </c>
      <c r="H207" t="s">
        <v>170</v>
      </c>
      <c r="I207" t="s">
        <v>170</v>
      </c>
      <c r="J207" t="s">
        <v>170</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306</v>
      </c>
      <c r="C208">
        <v>-12.8622575606146</v>
      </c>
      <c r="D208">
        <v>2271.3382036765602</v>
      </c>
      <c r="E208">
        <v>-5.6628544088215297E-3</v>
      </c>
      <c r="F208">
        <v>0.99548172004577995</v>
      </c>
      <c r="G208" t="s">
        <v>170</v>
      </c>
      <c r="H208" t="s">
        <v>170</v>
      </c>
      <c r="I208" t="s">
        <v>170</v>
      </c>
      <c r="J208" t="s">
        <v>170</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307</v>
      </c>
      <c r="C209">
        <v>-12.8622575606146</v>
      </c>
      <c r="D209">
        <v>2271.3382036765402</v>
      </c>
      <c r="E209">
        <v>-5.66285440882158E-3</v>
      </c>
      <c r="F209">
        <v>0.99548172004577995</v>
      </c>
      <c r="G209" t="s">
        <v>170</v>
      </c>
      <c r="H209" t="s">
        <v>170</v>
      </c>
      <c r="I209" t="s">
        <v>170</v>
      </c>
      <c r="J209" t="s">
        <v>170</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308</v>
      </c>
      <c r="C210">
        <v>-12.8622575606146</v>
      </c>
      <c r="D210">
        <v>2271.3382036765602</v>
      </c>
      <c r="E210">
        <v>-5.6628544088215297E-3</v>
      </c>
      <c r="F210">
        <v>0.99548172004577995</v>
      </c>
      <c r="G210" t="s">
        <v>170</v>
      </c>
      <c r="H210" t="s">
        <v>170</v>
      </c>
      <c r="I210" t="s">
        <v>170</v>
      </c>
      <c r="J210" t="s">
        <v>170</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309</v>
      </c>
      <c r="C211">
        <v>-12.8622575606146</v>
      </c>
      <c r="D211">
        <v>2271.3382036765602</v>
      </c>
      <c r="E211">
        <v>-5.6628544088215297E-3</v>
      </c>
      <c r="F211">
        <v>0.99548172004577995</v>
      </c>
      <c r="G211" t="s">
        <v>170</v>
      </c>
      <c r="H211" t="s">
        <v>170</v>
      </c>
      <c r="I211" t="s">
        <v>170</v>
      </c>
      <c r="J211" t="s">
        <v>170</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310</v>
      </c>
      <c r="C212">
        <v>-12.8622575606146</v>
      </c>
      <c r="D212">
        <v>2271.3382036765602</v>
      </c>
      <c r="E212">
        <v>-5.6628544088215497E-3</v>
      </c>
      <c r="F212">
        <v>0.99548172004577995</v>
      </c>
      <c r="G212" t="s">
        <v>170</v>
      </c>
      <c r="H212" t="s">
        <v>170</v>
      </c>
      <c r="I212" t="s">
        <v>170</v>
      </c>
      <c r="J212" t="s">
        <v>170</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311</v>
      </c>
      <c r="C213">
        <v>-12.8622575606146</v>
      </c>
      <c r="D213">
        <v>2271.3382036765502</v>
      </c>
      <c r="E213">
        <v>-5.6628544088215601E-3</v>
      </c>
      <c r="F213">
        <v>0.99548172004577995</v>
      </c>
      <c r="G213" t="s">
        <v>170</v>
      </c>
      <c r="H213" t="s">
        <v>170</v>
      </c>
      <c r="I213" t="s">
        <v>170</v>
      </c>
      <c r="J213" t="s">
        <v>170</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312</v>
      </c>
      <c r="C214">
        <v>-12.8622575606146</v>
      </c>
      <c r="D214">
        <v>2271.3382036765702</v>
      </c>
      <c r="E214">
        <v>-5.6628544088215202E-3</v>
      </c>
      <c r="F214">
        <v>0.99548172004577995</v>
      </c>
      <c r="G214" t="s">
        <v>170</v>
      </c>
      <c r="H214" t="s">
        <v>170</v>
      </c>
      <c r="I214" t="s">
        <v>170</v>
      </c>
      <c r="J214" t="s">
        <v>170</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313</v>
      </c>
      <c r="C215">
        <v>-12.8622575606146</v>
      </c>
      <c r="D215">
        <v>2271.3382036765502</v>
      </c>
      <c r="E215">
        <v>-5.6628544088215601E-3</v>
      </c>
      <c r="F215">
        <v>0.99548172004577995</v>
      </c>
      <c r="G215" t="s">
        <v>170</v>
      </c>
      <c r="H215" t="s">
        <v>170</v>
      </c>
      <c r="I215" t="s">
        <v>170</v>
      </c>
      <c r="J215" t="s">
        <v>170</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314</v>
      </c>
      <c r="C216">
        <v>-12.8622575606146</v>
      </c>
      <c r="D216">
        <v>2271.3382036765502</v>
      </c>
      <c r="E216">
        <v>-5.6628544088215497E-3</v>
      </c>
      <c r="F216">
        <v>0.99548172004577995</v>
      </c>
      <c r="G216" t="s">
        <v>170</v>
      </c>
      <c r="H216" t="s">
        <v>170</v>
      </c>
      <c r="I216" t="s">
        <v>170</v>
      </c>
      <c r="J216" t="s">
        <v>170</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315</v>
      </c>
      <c r="C217">
        <v>-12.8622575606146</v>
      </c>
      <c r="D217">
        <v>2271.3382036765502</v>
      </c>
      <c r="E217">
        <v>-5.6628544088215497E-3</v>
      </c>
      <c r="F217">
        <v>0.99548172004577995</v>
      </c>
      <c r="G217" t="s">
        <v>170</v>
      </c>
      <c r="H217" t="s">
        <v>170</v>
      </c>
      <c r="I217" t="s">
        <v>170</v>
      </c>
      <c r="J217" t="s">
        <v>170</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316</v>
      </c>
      <c r="C218">
        <v>-12.8622575606146</v>
      </c>
      <c r="D218">
        <v>2271.3382036765702</v>
      </c>
      <c r="E218">
        <v>-5.6628544088215202E-3</v>
      </c>
      <c r="F218">
        <v>0.99548172004577995</v>
      </c>
      <c r="G218" t="s">
        <v>170</v>
      </c>
      <c r="H218" t="s">
        <v>170</v>
      </c>
      <c r="I218" t="s">
        <v>170</v>
      </c>
      <c r="J218" t="s">
        <v>170</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317</v>
      </c>
      <c r="C219">
        <v>-12.8622575606146</v>
      </c>
      <c r="D219">
        <v>2271.3382036765702</v>
      </c>
      <c r="E219">
        <v>-5.6628544088215202E-3</v>
      </c>
      <c r="F219">
        <v>0.99548172004577995</v>
      </c>
      <c r="G219" t="s">
        <v>170</v>
      </c>
      <c r="H219" t="s">
        <v>170</v>
      </c>
      <c r="I219" t="s">
        <v>170</v>
      </c>
      <c r="J219" t="s">
        <v>170</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318</v>
      </c>
      <c r="C220">
        <v>-12.8622575606146</v>
      </c>
      <c r="D220">
        <v>2271.3382036765502</v>
      </c>
      <c r="E220">
        <v>-5.6628544088215601E-3</v>
      </c>
      <c r="F220">
        <v>0.99548172004577995</v>
      </c>
      <c r="G220" t="s">
        <v>170</v>
      </c>
      <c r="H220" t="s">
        <v>170</v>
      </c>
      <c r="I220" t="s">
        <v>170</v>
      </c>
      <c r="J220" t="s">
        <v>170</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319</v>
      </c>
      <c r="C221">
        <v>-12.8622575606146</v>
      </c>
      <c r="D221">
        <v>2271.3382036765402</v>
      </c>
      <c r="E221">
        <v>-5.66285440882158E-3</v>
      </c>
      <c r="F221">
        <v>0.99548172004577995</v>
      </c>
      <c r="G221" t="s">
        <v>170</v>
      </c>
      <c r="H221" t="s">
        <v>170</v>
      </c>
      <c r="I221" t="s">
        <v>170</v>
      </c>
      <c r="J221" t="s">
        <v>170</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320</v>
      </c>
      <c r="C222">
        <v>-12.8622575606146</v>
      </c>
      <c r="D222">
        <v>2271.3382036765602</v>
      </c>
      <c r="E222">
        <v>-5.6628544088215401E-3</v>
      </c>
      <c r="F222">
        <v>0.99548172004577995</v>
      </c>
      <c r="G222" t="s">
        <v>170</v>
      </c>
      <c r="H222" t="s">
        <v>170</v>
      </c>
      <c r="I222" t="s">
        <v>170</v>
      </c>
      <c r="J222" t="s">
        <v>170</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321</v>
      </c>
      <c r="C223">
        <v>4.0067697353185299</v>
      </c>
      <c r="D223">
        <v>1.24704494067828</v>
      </c>
      <c r="E223">
        <v>3.2130114999217199</v>
      </c>
      <c r="F223">
        <v>1.3135103017655799E-3</v>
      </c>
      <c r="G223" t="s">
        <v>170</v>
      </c>
      <c r="H223" t="s">
        <v>170</v>
      </c>
      <c r="I223" t="s">
        <v>170</v>
      </c>
      <c r="J223" t="s">
        <v>170</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322</v>
      </c>
      <c r="C224">
        <v>-12.761566584026401</v>
      </c>
      <c r="D224">
        <v>2797.35181179662</v>
      </c>
      <c r="E224">
        <v>-4.5620170227463203E-3</v>
      </c>
      <c r="F224">
        <v>0.99636004967720904</v>
      </c>
      <c r="G224" t="s">
        <v>170</v>
      </c>
      <c r="H224" t="s">
        <v>170</v>
      </c>
      <c r="I224" t="s">
        <v>170</v>
      </c>
      <c r="J224" t="s">
        <v>170</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323</v>
      </c>
      <c r="C225">
        <v>-12.761566584026401</v>
      </c>
      <c r="D225">
        <v>2797.35181179662</v>
      </c>
      <c r="E225">
        <v>-4.5620170227463203E-3</v>
      </c>
      <c r="F225">
        <v>0.99636004967720904</v>
      </c>
      <c r="G225" t="s">
        <v>170</v>
      </c>
      <c r="H225" t="s">
        <v>170</v>
      </c>
      <c r="I225" t="s">
        <v>170</v>
      </c>
      <c r="J225" t="s">
        <v>170</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324</v>
      </c>
      <c r="C226">
        <v>-12.761566584026401</v>
      </c>
      <c r="D226">
        <v>2797.35181179663</v>
      </c>
      <c r="E226">
        <v>-4.5620170227463003E-3</v>
      </c>
      <c r="F226">
        <v>0.99636004967720904</v>
      </c>
      <c r="G226" t="s">
        <v>170</v>
      </c>
      <c r="H226" t="s">
        <v>170</v>
      </c>
      <c r="I226" t="s">
        <v>170</v>
      </c>
      <c r="J226" t="s">
        <v>170</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325</v>
      </c>
      <c r="C227">
        <v>-12.761566584026401</v>
      </c>
      <c r="D227">
        <v>2797.35181179663</v>
      </c>
      <c r="E227">
        <v>-4.5620170227463003E-3</v>
      </c>
      <c r="F227">
        <v>0.99636004967720904</v>
      </c>
      <c r="G227" t="s">
        <v>170</v>
      </c>
      <c r="H227" t="s">
        <v>170</v>
      </c>
      <c r="I227" t="s">
        <v>170</v>
      </c>
      <c r="J227" t="s">
        <v>170</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326</v>
      </c>
      <c r="C228">
        <v>-12.761566584026401</v>
      </c>
      <c r="D228">
        <v>2797.35181179657</v>
      </c>
      <c r="E228">
        <v>-4.5620170227463801E-3</v>
      </c>
      <c r="F228">
        <v>0.99636004967720904</v>
      </c>
      <c r="G228" t="s">
        <v>170</v>
      </c>
      <c r="H228" t="s">
        <v>170</v>
      </c>
      <c r="I228" t="s">
        <v>170</v>
      </c>
      <c r="J228" t="s">
        <v>170</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327</v>
      </c>
      <c r="C229">
        <v>-12.761566584026401</v>
      </c>
      <c r="D229">
        <v>2797.35181179662</v>
      </c>
      <c r="E229">
        <v>-4.5620170227463099E-3</v>
      </c>
      <c r="F229">
        <v>0.99636004967720904</v>
      </c>
      <c r="G229" t="s">
        <v>170</v>
      </c>
      <c r="H229" t="s">
        <v>170</v>
      </c>
      <c r="I229" t="s">
        <v>170</v>
      </c>
      <c r="J229" t="s">
        <v>170</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328</v>
      </c>
      <c r="C230">
        <v>-12.761566584026401</v>
      </c>
      <c r="D230">
        <v>2797.35181179663</v>
      </c>
      <c r="E230">
        <v>-4.5620170227463003E-3</v>
      </c>
      <c r="F230">
        <v>0.99636004967720904</v>
      </c>
      <c r="G230" t="s">
        <v>170</v>
      </c>
      <c r="H230" t="s">
        <v>170</v>
      </c>
      <c r="I230" t="s">
        <v>170</v>
      </c>
      <c r="J230" t="s">
        <v>170</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329</v>
      </c>
      <c r="C231">
        <v>-12.761566584026401</v>
      </c>
      <c r="D231">
        <v>2797.35181179662</v>
      </c>
      <c r="E231">
        <v>-4.5620170227463099E-3</v>
      </c>
      <c r="F231">
        <v>0.99636004967720904</v>
      </c>
      <c r="G231" t="s">
        <v>170</v>
      </c>
      <c r="H231" t="s">
        <v>170</v>
      </c>
      <c r="I231" t="s">
        <v>170</v>
      </c>
      <c r="J231" t="s">
        <v>170</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330</v>
      </c>
      <c r="C232">
        <v>-12.761566584026401</v>
      </c>
      <c r="D232">
        <v>2797.35181179663</v>
      </c>
      <c r="E232">
        <v>-4.5620170227463003E-3</v>
      </c>
      <c r="F232">
        <v>0.99636004967720904</v>
      </c>
      <c r="G232" t="s">
        <v>170</v>
      </c>
      <c r="H232" t="s">
        <v>170</v>
      </c>
      <c r="I232" t="s">
        <v>170</v>
      </c>
      <c r="J232" t="s">
        <v>170</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331</v>
      </c>
      <c r="C233">
        <v>-12.761566584026401</v>
      </c>
      <c r="D233">
        <v>2797.35181179663</v>
      </c>
      <c r="E233">
        <v>-4.5620170227463003E-3</v>
      </c>
      <c r="F233">
        <v>0.99636004967720904</v>
      </c>
      <c r="G233" t="s">
        <v>170</v>
      </c>
      <c r="H233" t="s">
        <v>170</v>
      </c>
      <c r="I233" t="s">
        <v>170</v>
      </c>
      <c r="J233" t="s">
        <v>170</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332</v>
      </c>
      <c r="C234">
        <v>-12.761566584026401</v>
      </c>
      <c r="D234">
        <v>2797.35181179663</v>
      </c>
      <c r="E234">
        <v>-4.5620170227463003E-3</v>
      </c>
      <c r="F234">
        <v>0.99636004967720904</v>
      </c>
      <c r="G234" t="s">
        <v>170</v>
      </c>
      <c r="H234" t="s">
        <v>170</v>
      </c>
      <c r="I234" t="s">
        <v>170</v>
      </c>
      <c r="J234" t="s">
        <v>170</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333</v>
      </c>
      <c r="C235">
        <v>-12.761566584026401</v>
      </c>
      <c r="D235">
        <v>2797.35181179662</v>
      </c>
      <c r="E235">
        <v>-4.5620170227463099E-3</v>
      </c>
      <c r="F235">
        <v>0.99636004967720904</v>
      </c>
      <c r="G235" t="s">
        <v>170</v>
      </c>
      <c r="H235" t="s">
        <v>170</v>
      </c>
      <c r="I235" t="s">
        <v>170</v>
      </c>
      <c r="J235" t="s">
        <v>170</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334</v>
      </c>
      <c r="C236">
        <v>-12.761566584026401</v>
      </c>
      <c r="D236">
        <v>2797.35181179661</v>
      </c>
      <c r="E236">
        <v>-4.5620170227463298E-3</v>
      </c>
      <c r="F236">
        <v>0.99636004967720904</v>
      </c>
      <c r="G236" t="s">
        <v>170</v>
      </c>
      <c r="H236" t="s">
        <v>170</v>
      </c>
      <c r="I236" t="s">
        <v>170</v>
      </c>
      <c r="J236" t="s">
        <v>170</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335</v>
      </c>
      <c r="C237">
        <v>-12.761566584026401</v>
      </c>
      <c r="D237">
        <v>2797.35181179663</v>
      </c>
      <c r="E237">
        <v>-4.5620170227463003E-3</v>
      </c>
      <c r="F237">
        <v>0.99636004967720904</v>
      </c>
      <c r="G237" t="s">
        <v>170</v>
      </c>
      <c r="H237" t="s">
        <v>170</v>
      </c>
      <c r="I237" t="s">
        <v>170</v>
      </c>
      <c r="J237" t="s">
        <v>170</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336</v>
      </c>
      <c r="C238">
        <v>-12.761566584026401</v>
      </c>
      <c r="D238">
        <v>2797.35181179659</v>
      </c>
      <c r="E238">
        <v>-4.5620170227463602E-3</v>
      </c>
      <c r="F238">
        <v>0.99636004967720904</v>
      </c>
      <c r="G238" t="s">
        <v>170</v>
      </c>
      <c r="H238" t="s">
        <v>170</v>
      </c>
      <c r="I238" t="s">
        <v>170</v>
      </c>
      <c r="J238" t="s">
        <v>170</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337</v>
      </c>
      <c r="C239">
        <v>-12.761566584026401</v>
      </c>
      <c r="D239">
        <v>2797.35181179664</v>
      </c>
      <c r="E239">
        <v>-4.5620170227462899E-3</v>
      </c>
      <c r="F239">
        <v>0.99636004967720904</v>
      </c>
      <c r="G239" t="s">
        <v>170</v>
      </c>
      <c r="H239" t="s">
        <v>170</v>
      </c>
      <c r="I239" t="s">
        <v>170</v>
      </c>
      <c r="J239" t="s">
        <v>170</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338</v>
      </c>
      <c r="C240">
        <v>-12.761566584026401</v>
      </c>
      <c r="D240">
        <v>2797.3518117966</v>
      </c>
      <c r="E240">
        <v>-4.5620170227463498E-3</v>
      </c>
      <c r="F240">
        <v>0.99636004967720904</v>
      </c>
      <c r="G240" t="s">
        <v>170</v>
      </c>
      <c r="H240" t="s">
        <v>170</v>
      </c>
      <c r="I240" t="s">
        <v>170</v>
      </c>
      <c r="J240" t="s">
        <v>170</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339</v>
      </c>
      <c r="C241">
        <v>-12.761566584026401</v>
      </c>
      <c r="D241">
        <v>2797.35181179662</v>
      </c>
      <c r="E241">
        <v>-4.5620170227463203E-3</v>
      </c>
      <c r="F241">
        <v>0.99636004967720904</v>
      </c>
      <c r="G241" t="s">
        <v>170</v>
      </c>
      <c r="H241" t="s">
        <v>170</v>
      </c>
      <c r="I241" t="s">
        <v>170</v>
      </c>
      <c r="J241" t="s">
        <v>170</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340</v>
      </c>
      <c r="C242">
        <v>-12.761566584026401</v>
      </c>
      <c r="D242">
        <v>2797.3518117966501</v>
      </c>
      <c r="E242">
        <v>-4.5620170227462804E-3</v>
      </c>
      <c r="F242">
        <v>0.99636004967720904</v>
      </c>
      <c r="G242" t="s">
        <v>170</v>
      </c>
      <c r="H242" t="s">
        <v>170</v>
      </c>
      <c r="I242" t="s">
        <v>170</v>
      </c>
      <c r="J242" t="s">
        <v>170</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341</v>
      </c>
      <c r="C243">
        <v>-12.761566584026401</v>
      </c>
      <c r="D243">
        <v>2797.3518117966</v>
      </c>
      <c r="E243">
        <v>-4.5620170227463402E-3</v>
      </c>
      <c r="F243">
        <v>0.99636004967720904</v>
      </c>
      <c r="G243" t="s">
        <v>170</v>
      </c>
      <c r="H243" t="s">
        <v>170</v>
      </c>
      <c r="I243" t="s">
        <v>170</v>
      </c>
      <c r="J243" t="s">
        <v>170</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342</v>
      </c>
      <c r="C244">
        <v>-12.761566584026401</v>
      </c>
      <c r="D244">
        <v>2797.35181179661</v>
      </c>
      <c r="E244">
        <v>-4.5620170227463298E-3</v>
      </c>
      <c r="F244">
        <v>0.99636004967720904</v>
      </c>
      <c r="G244" t="s">
        <v>170</v>
      </c>
      <c r="H244" t="s">
        <v>170</v>
      </c>
      <c r="I244" t="s">
        <v>170</v>
      </c>
      <c r="J244" t="s">
        <v>170</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343</v>
      </c>
      <c r="C245">
        <v>-12.761566584026401</v>
      </c>
      <c r="D245">
        <v>2797.35181179663</v>
      </c>
      <c r="E245">
        <v>-4.5620170227463003E-3</v>
      </c>
      <c r="F245">
        <v>0.99636004967720904</v>
      </c>
      <c r="G245" t="s">
        <v>170</v>
      </c>
      <c r="H245" t="s">
        <v>170</v>
      </c>
      <c r="I245" t="s">
        <v>170</v>
      </c>
      <c r="J245" t="s">
        <v>170</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344</v>
      </c>
      <c r="C246">
        <v>-12.761566584026401</v>
      </c>
      <c r="D246">
        <v>2797.35181179662</v>
      </c>
      <c r="E246">
        <v>-4.5620170227463099E-3</v>
      </c>
      <c r="F246">
        <v>0.99636004967720904</v>
      </c>
      <c r="G246" t="s">
        <v>170</v>
      </c>
      <c r="H246" t="s">
        <v>170</v>
      </c>
      <c r="I246" t="s">
        <v>170</v>
      </c>
      <c r="J246" t="s">
        <v>170</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345</v>
      </c>
      <c r="C247">
        <v>-12.761566584026401</v>
      </c>
      <c r="D247">
        <v>2797.35181179663</v>
      </c>
      <c r="E247">
        <v>-4.5620170227463003E-3</v>
      </c>
      <c r="F247">
        <v>0.99636004967720904</v>
      </c>
      <c r="G247" t="s">
        <v>170</v>
      </c>
      <c r="H247" t="s">
        <v>170</v>
      </c>
      <c r="I247" t="s">
        <v>170</v>
      </c>
      <c r="J247" t="s">
        <v>170</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346</v>
      </c>
      <c r="C248">
        <v>-12.761566584026401</v>
      </c>
      <c r="D248">
        <v>2797.35181179658</v>
      </c>
      <c r="E248">
        <v>-4.5620170227463697E-3</v>
      </c>
      <c r="F248">
        <v>0.99636004967720904</v>
      </c>
      <c r="G248" t="s">
        <v>170</v>
      </c>
      <c r="H248" t="s">
        <v>170</v>
      </c>
      <c r="I248" t="s">
        <v>170</v>
      </c>
      <c r="J248" t="s">
        <v>170</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347</v>
      </c>
      <c r="C249">
        <v>-12.761566584026401</v>
      </c>
      <c r="D249">
        <v>2797.35181179663</v>
      </c>
      <c r="E249">
        <v>-4.5620170227463003E-3</v>
      </c>
      <c r="F249">
        <v>0.99636004967720904</v>
      </c>
      <c r="G249" t="s">
        <v>170</v>
      </c>
      <c r="H249" t="s">
        <v>170</v>
      </c>
      <c r="I249" t="s">
        <v>170</v>
      </c>
      <c r="J249" t="s">
        <v>170</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348</v>
      </c>
      <c r="C250">
        <v>-12.761566584026401</v>
      </c>
      <c r="D250">
        <v>2797.35181179664</v>
      </c>
      <c r="E250">
        <v>-4.5620170227462899E-3</v>
      </c>
      <c r="F250">
        <v>0.99636004967720904</v>
      </c>
      <c r="G250" t="s">
        <v>170</v>
      </c>
      <c r="H250" t="s">
        <v>170</v>
      </c>
      <c r="I250" t="s">
        <v>170</v>
      </c>
      <c r="J250" t="s">
        <v>170</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349</v>
      </c>
      <c r="C251">
        <v>-12.761566584026401</v>
      </c>
      <c r="D251">
        <v>2797.35181179663</v>
      </c>
      <c r="E251">
        <v>-4.5620170227463099E-3</v>
      </c>
      <c r="F251">
        <v>0.99636004967720904</v>
      </c>
      <c r="G251" t="s">
        <v>170</v>
      </c>
      <c r="H251" t="s">
        <v>170</v>
      </c>
      <c r="I251" t="s">
        <v>170</v>
      </c>
      <c r="J251" t="s">
        <v>170</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350</v>
      </c>
      <c r="C252">
        <v>-12.761566584026401</v>
      </c>
      <c r="D252">
        <v>2797.35181179664</v>
      </c>
      <c r="E252">
        <v>-4.5620170227462899E-3</v>
      </c>
      <c r="F252">
        <v>0.99636004967720904</v>
      </c>
      <c r="G252" t="s">
        <v>170</v>
      </c>
      <c r="H252" t="s">
        <v>170</v>
      </c>
      <c r="I252" t="s">
        <v>170</v>
      </c>
      <c r="J252" t="s">
        <v>170</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351</v>
      </c>
      <c r="C253">
        <v>-12.761566584026401</v>
      </c>
      <c r="D253">
        <v>2797.35181179662</v>
      </c>
      <c r="E253">
        <v>-4.5620170227463203E-3</v>
      </c>
      <c r="F253">
        <v>0.99636004967720904</v>
      </c>
      <c r="G253" t="s">
        <v>170</v>
      </c>
      <c r="H253" t="s">
        <v>170</v>
      </c>
      <c r="I253" t="s">
        <v>170</v>
      </c>
      <c r="J253" t="s">
        <v>170</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352</v>
      </c>
      <c r="C254">
        <v>4.80454735957544</v>
      </c>
      <c r="D254">
        <v>1.4386569998365399</v>
      </c>
      <c r="E254">
        <v>3.3396058686131198</v>
      </c>
      <c r="F254">
        <v>8.3897365843662599E-4</v>
      </c>
      <c r="G254" t="s">
        <v>170</v>
      </c>
      <c r="H254" t="s">
        <v>170</v>
      </c>
      <c r="I254" t="s">
        <v>170</v>
      </c>
      <c r="J254" t="s">
        <v>170</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353</v>
      </c>
      <c r="C255">
        <v>-12.746695082472399</v>
      </c>
      <c r="D255">
        <v>3956.1803435361498</v>
      </c>
      <c r="E255">
        <v>-3.2219701771934398E-3</v>
      </c>
      <c r="F255">
        <v>0.99742924418812595</v>
      </c>
      <c r="G255" t="s">
        <v>170</v>
      </c>
      <c r="H255" t="s">
        <v>170</v>
      </c>
      <c r="I255" t="s">
        <v>170</v>
      </c>
      <c r="J255" t="s">
        <v>170</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354</v>
      </c>
      <c r="C256">
        <v>-12.746695082472399</v>
      </c>
      <c r="D256">
        <v>3956.1803435361398</v>
      </c>
      <c r="E256">
        <v>-3.2219701771934498E-3</v>
      </c>
      <c r="F256">
        <v>0.99742924418812595</v>
      </c>
      <c r="G256" t="s">
        <v>170</v>
      </c>
      <c r="H256" t="s">
        <v>170</v>
      </c>
      <c r="I256" t="s">
        <v>170</v>
      </c>
      <c r="J256" t="s">
        <v>170</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355</v>
      </c>
      <c r="C257">
        <v>-12.746695082472399</v>
      </c>
      <c r="D257">
        <v>3956.1803435361599</v>
      </c>
      <c r="E257">
        <v>-3.2219701771934298E-3</v>
      </c>
      <c r="F257">
        <v>0.99742924418812595</v>
      </c>
      <c r="G257" t="s">
        <v>170</v>
      </c>
      <c r="H257" t="s">
        <v>170</v>
      </c>
      <c r="I257" t="s">
        <v>170</v>
      </c>
      <c r="J257" t="s">
        <v>170</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356</v>
      </c>
      <c r="C258">
        <v>-12.746695082472399</v>
      </c>
      <c r="D258">
        <v>3956.1803435361398</v>
      </c>
      <c r="E258">
        <v>-3.2219701771934498E-3</v>
      </c>
      <c r="F258">
        <v>0.99742924418812595</v>
      </c>
      <c r="G258" t="s">
        <v>170</v>
      </c>
      <c r="H258" t="s">
        <v>170</v>
      </c>
      <c r="I258" t="s">
        <v>170</v>
      </c>
      <c r="J258" t="s">
        <v>170</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357</v>
      </c>
      <c r="C259">
        <v>-12.746695082472399</v>
      </c>
      <c r="D259">
        <v>3956.1803435361398</v>
      </c>
      <c r="E259">
        <v>-3.2219701771934398E-3</v>
      </c>
      <c r="F259">
        <v>0.99742924418812595</v>
      </c>
      <c r="G259" t="s">
        <v>170</v>
      </c>
      <c r="H259" t="s">
        <v>170</v>
      </c>
      <c r="I259" t="s">
        <v>170</v>
      </c>
      <c r="J259" t="s">
        <v>170</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-12.746695082472399</v>
      </c>
      <c r="D260">
        <v>3956.1803435361298</v>
      </c>
      <c r="E260">
        <v>-3.2219701771934602E-3</v>
      </c>
      <c r="F260">
        <v>0.99742924418812595</v>
      </c>
      <c r="G260" t="s">
        <v>170</v>
      </c>
      <c r="H260" t="s">
        <v>170</v>
      </c>
      <c r="I260" t="s">
        <v>170</v>
      </c>
      <c r="J260" t="s">
        <v>170</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359</v>
      </c>
      <c r="C261">
        <v>-12.746695082472399</v>
      </c>
      <c r="D261">
        <v>3956.1803435361498</v>
      </c>
      <c r="E261">
        <v>-3.2219701771934398E-3</v>
      </c>
      <c r="F261">
        <v>0.99742924418812595</v>
      </c>
      <c r="G261" t="s">
        <v>170</v>
      </c>
      <c r="H261" t="s">
        <v>170</v>
      </c>
      <c r="I261" t="s">
        <v>170</v>
      </c>
      <c r="J261" t="s">
        <v>170</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360</v>
      </c>
      <c r="C262">
        <v>-12.746695082472399</v>
      </c>
      <c r="D262">
        <v>3956.1803435361599</v>
      </c>
      <c r="E262">
        <v>-3.2219701771934298E-3</v>
      </c>
      <c r="F262">
        <v>0.99742924418812595</v>
      </c>
      <c r="G262" t="s">
        <v>170</v>
      </c>
      <c r="H262" t="s">
        <v>170</v>
      </c>
      <c r="I262" t="s">
        <v>170</v>
      </c>
      <c r="J262" t="s">
        <v>170</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361</v>
      </c>
      <c r="C263">
        <v>-12.746695082472399</v>
      </c>
      <c r="D263">
        <v>3956.1803435361599</v>
      </c>
      <c r="E263">
        <v>-3.2219701771934298E-3</v>
      </c>
      <c r="F263">
        <v>0.99742924418812595</v>
      </c>
      <c r="G263" t="s">
        <v>170</v>
      </c>
      <c r="H263" t="s">
        <v>170</v>
      </c>
      <c r="I263" t="s">
        <v>170</v>
      </c>
      <c r="J263" t="s">
        <v>170</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362</v>
      </c>
      <c r="C264">
        <v>-12.746695082472399</v>
      </c>
      <c r="D264">
        <v>3956.1803435361198</v>
      </c>
      <c r="E264">
        <v>-3.2219701771934602E-3</v>
      </c>
      <c r="F264">
        <v>0.99742924418812595</v>
      </c>
      <c r="G264" t="s">
        <v>170</v>
      </c>
      <c r="H264" t="s">
        <v>170</v>
      </c>
      <c r="I264" t="s">
        <v>170</v>
      </c>
      <c r="J264" t="s">
        <v>170</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363</v>
      </c>
      <c r="C265">
        <v>-12.746695082472399</v>
      </c>
      <c r="D265">
        <v>3956.1803435361498</v>
      </c>
      <c r="E265">
        <v>-3.2219701771934398E-3</v>
      </c>
      <c r="F265">
        <v>0.99742924418812595</v>
      </c>
      <c r="G265" t="s">
        <v>170</v>
      </c>
      <c r="H265" t="s">
        <v>170</v>
      </c>
      <c r="I265" t="s">
        <v>170</v>
      </c>
      <c r="J265" t="s">
        <v>170</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364</v>
      </c>
      <c r="C266">
        <v>-12.746695082472399</v>
      </c>
      <c r="D266">
        <v>3956.1803435361498</v>
      </c>
      <c r="E266">
        <v>-3.2219701771934398E-3</v>
      </c>
      <c r="F266">
        <v>0.99742924418812595</v>
      </c>
      <c r="G266" t="s">
        <v>170</v>
      </c>
      <c r="H266" t="s">
        <v>170</v>
      </c>
      <c r="I266" t="s">
        <v>170</v>
      </c>
      <c r="J266" t="s">
        <v>170</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365</v>
      </c>
      <c r="C267">
        <v>-12.746695082472399</v>
      </c>
      <c r="D267">
        <v>3956.1803435361498</v>
      </c>
      <c r="E267">
        <v>-3.2219701771934398E-3</v>
      </c>
      <c r="F267">
        <v>0.99742924418812595</v>
      </c>
      <c r="G267" t="s">
        <v>170</v>
      </c>
      <c r="H267" t="s">
        <v>170</v>
      </c>
      <c r="I267" t="s">
        <v>170</v>
      </c>
      <c r="J267" t="s">
        <v>170</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366</v>
      </c>
      <c r="C268">
        <v>-12.746695082472399</v>
      </c>
      <c r="D268">
        <v>3956.1803435361498</v>
      </c>
      <c r="E268">
        <v>-3.2219701771934398E-3</v>
      </c>
      <c r="F268">
        <v>0.99742924418812595</v>
      </c>
      <c r="G268" t="s">
        <v>170</v>
      </c>
      <c r="H268" t="s">
        <v>170</v>
      </c>
      <c r="I268" t="s">
        <v>170</v>
      </c>
      <c r="J268" t="s">
        <v>170</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367</v>
      </c>
      <c r="C269">
        <v>-12.746695082472399</v>
      </c>
      <c r="D269">
        <v>3956.1803435361198</v>
      </c>
      <c r="E269">
        <v>-3.2219701771934602E-3</v>
      </c>
      <c r="F269">
        <v>0.99742924418812595</v>
      </c>
      <c r="G269" t="s">
        <v>170</v>
      </c>
      <c r="H269" t="s">
        <v>170</v>
      </c>
      <c r="I269" t="s">
        <v>170</v>
      </c>
      <c r="J269" t="s">
        <v>170</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368</v>
      </c>
      <c r="C270">
        <v>-12.746695082472399</v>
      </c>
      <c r="D270">
        <v>3956.1803435361498</v>
      </c>
      <c r="E270">
        <v>-3.2219701771934398E-3</v>
      </c>
      <c r="F270">
        <v>0.99742924418812595</v>
      </c>
      <c r="G270" t="s">
        <v>170</v>
      </c>
      <c r="H270" t="s">
        <v>170</v>
      </c>
      <c r="I270" t="s">
        <v>170</v>
      </c>
      <c r="J270" t="s">
        <v>170</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369</v>
      </c>
      <c r="C271">
        <v>-12.746695082472399</v>
      </c>
      <c r="D271">
        <v>3956.1803435361398</v>
      </c>
      <c r="E271">
        <v>-3.2219701771934498E-3</v>
      </c>
      <c r="F271">
        <v>0.99742924418812595</v>
      </c>
      <c r="G271" t="s">
        <v>170</v>
      </c>
      <c r="H271" t="s">
        <v>170</v>
      </c>
      <c r="I271" t="s">
        <v>170</v>
      </c>
      <c r="J271" t="s">
        <v>170</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370</v>
      </c>
      <c r="C272">
        <v>-12.746695082472399</v>
      </c>
      <c r="D272">
        <v>3956.1803435361298</v>
      </c>
      <c r="E272">
        <v>-3.2219701771934498E-3</v>
      </c>
      <c r="F272">
        <v>0.99742924418812595</v>
      </c>
      <c r="G272" t="s">
        <v>170</v>
      </c>
      <c r="H272" t="s">
        <v>170</v>
      </c>
      <c r="I272" t="s">
        <v>170</v>
      </c>
      <c r="J272" t="s">
        <v>170</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371</v>
      </c>
      <c r="C273">
        <v>-12.746695082472399</v>
      </c>
      <c r="D273">
        <v>3956.1803435361198</v>
      </c>
      <c r="E273">
        <v>-3.2219701771934602E-3</v>
      </c>
      <c r="F273">
        <v>0.99742924418812595</v>
      </c>
      <c r="G273" t="s">
        <v>170</v>
      </c>
      <c r="H273" t="s">
        <v>170</v>
      </c>
      <c r="I273" t="s">
        <v>170</v>
      </c>
      <c r="J273" t="s">
        <v>170</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372</v>
      </c>
      <c r="C274">
        <v>-12.746695082472399</v>
      </c>
      <c r="D274">
        <v>3956.1803435361398</v>
      </c>
      <c r="E274">
        <v>-3.2219701771934498E-3</v>
      </c>
      <c r="F274">
        <v>0.99742924418812595</v>
      </c>
      <c r="G274" t="s">
        <v>170</v>
      </c>
      <c r="H274" t="s">
        <v>170</v>
      </c>
      <c r="I274" t="s">
        <v>170</v>
      </c>
      <c r="J274" t="s">
        <v>170</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373</v>
      </c>
      <c r="C275">
        <v>-12.746695082472399</v>
      </c>
      <c r="D275">
        <v>3956.1803435361498</v>
      </c>
      <c r="E275">
        <v>-3.2219701771934398E-3</v>
      </c>
      <c r="F275">
        <v>0.99742924418812595</v>
      </c>
      <c r="G275" t="s">
        <v>170</v>
      </c>
      <c r="H275" t="s">
        <v>170</v>
      </c>
      <c r="I275" t="s">
        <v>170</v>
      </c>
      <c r="J275" t="s">
        <v>170</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374</v>
      </c>
      <c r="C276">
        <v>-12.746695082472399</v>
      </c>
      <c r="D276">
        <v>3956.1803435361198</v>
      </c>
      <c r="E276">
        <v>-3.2219701771934602E-3</v>
      </c>
      <c r="F276">
        <v>0.99742924418812595</v>
      </c>
      <c r="G276" t="s">
        <v>170</v>
      </c>
      <c r="H276" t="s">
        <v>170</v>
      </c>
      <c r="I276" t="s">
        <v>170</v>
      </c>
      <c r="J276" t="s">
        <v>170</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375</v>
      </c>
      <c r="C277">
        <v>-12.746695082472399</v>
      </c>
      <c r="D277">
        <v>3956.1803435361398</v>
      </c>
      <c r="E277">
        <v>-3.2219701771934498E-3</v>
      </c>
      <c r="F277">
        <v>0.99742924418812595</v>
      </c>
      <c r="G277" t="s">
        <v>170</v>
      </c>
      <c r="H277" t="s">
        <v>170</v>
      </c>
      <c r="I277" t="s">
        <v>170</v>
      </c>
      <c r="J277" t="s">
        <v>170</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376</v>
      </c>
      <c r="C278">
        <v>-12.746695082472399</v>
      </c>
      <c r="D278">
        <v>3956.1803435361498</v>
      </c>
      <c r="E278">
        <v>-3.2219701771934398E-3</v>
      </c>
      <c r="F278">
        <v>0.99742924418812595</v>
      </c>
      <c r="G278" t="s">
        <v>170</v>
      </c>
      <c r="H278" t="s">
        <v>170</v>
      </c>
      <c r="I278" t="s">
        <v>170</v>
      </c>
      <c r="J278" t="s">
        <v>170</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377</v>
      </c>
      <c r="C279">
        <v>-12.746695082472399</v>
      </c>
      <c r="D279">
        <v>3956.1803435361298</v>
      </c>
      <c r="E279">
        <v>-3.2219701771934602E-3</v>
      </c>
      <c r="F279">
        <v>0.99742924418812595</v>
      </c>
      <c r="G279" t="s">
        <v>170</v>
      </c>
      <c r="H279" t="s">
        <v>170</v>
      </c>
      <c r="I279" t="s">
        <v>170</v>
      </c>
      <c r="J279" t="s">
        <v>170</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378</v>
      </c>
      <c r="C280">
        <v>-12.746695082472399</v>
      </c>
      <c r="D280">
        <v>3956.1803435361498</v>
      </c>
      <c r="E280">
        <v>-3.2219701771934398E-3</v>
      </c>
      <c r="F280">
        <v>0.99742924418812595</v>
      </c>
      <c r="G280" t="s">
        <v>170</v>
      </c>
      <c r="H280" t="s">
        <v>170</v>
      </c>
      <c r="I280" t="s">
        <v>170</v>
      </c>
      <c r="J280" t="s">
        <v>170</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379</v>
      </c>
      <c r="C281">
        <v>-12.746695082472399</v>
      </c>
      <c r="D281">
        <v>3956.1803435361498</v>
      </c>
      <c r="E281">
        <v>-3.2219701771934398E-3</v>
      </c>
      <c r="F281">
        <v>0.99742924418812595</v>
      </c>
      <c r="G281" t="s">
        <v>170</v>
      </c>
      <c r="H281" t="s">
        <v>170</v>
      </c>
      <c r="I281" t="s">
        <v>170</v>
      </c>
      <c r="J281" t="s">
        <v>170</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380</v>
      </c>
      <c r="C282">
        <v>-12.746695082472399</v>
      </c>
      <c r="D282">
        <v>3956.1803435361498</v>
      </c>
      <c r="E282">
        <v>-3.2219701771934398E-3</v>
      </c>
      <c r="F282">
        <v>0.99742924418812595</v>
      </c>
      <c r="G282" t="s">
        <v>170</v>
      </c>
      <c r="H282" t="s">
        <v>170</v>
      </c>
      <c r="I282" t="s">
        <v>170</v>
      </c>
      <c r="J282" t="s">
        <v>170</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381</v>
      </c>
      <c r="C283">
        <v>-12.746695082472399</v>
      </c>
      <c r="D283">
        <v>3956.1803435361498</v>
      </c>
      <c r="E283">
        <v>-3.2219701771934398E-3</v>
      </c>
      <c r="F283">
        <v>0.99742924418812595</v>
      </c>
      <c r="G283" t="s">
        <v>170</v>
      </c>
      <c r="H283" t="s">
        <v>170</v>
      </c>
      <c r="I283" t="s">
        <v>170</v>
      </c>
      <c r="J283" t="s">
        <v>170</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382</v>
      </c>
      <c r="C284">
        <v>-12.746695082472399</v>
      </c>
      <c r="D284">
        <v>3956.1803435361198</v>
      </c>
      <c r="E284">
        <v>-3.2219701771934602E-3</v>
      </c>
      <c r="F284">
        <v>0.99742924418812595</v>
      </c>
      <c r="G284" t="s">
        <v>170</v>
      </c>
      <c r="H284" t="s">
        <v>170</v>
      </c>
      <c r="I284" t="s">
        <v>170</v>
      </c>
      <c r="J284" t="s">
        <v>170</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383</v>
      </c>
      <c r="C285">
        <v>-12.7466950824723</v>
      </c>
      <c r="D285">
        <v>3956.1803435361098</v>
      </c>
      <c r="E285">
        <v>-3.2219701771934602E-3</v>
      </c>
      <c r="F285">
        <v>0.99742924418812595</v>
      </c>
      <c r="G285" t="s">
        <v>170</v>
      </c>
      <c r="H285" t="s">
        <v>170</v>
      </c>
      <c r="I285" t="s">
        <v>170</v>
      </c>
      <c r="J285" t="s">
        <v>170</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384</v>
      </c>
      <c r="C286">
        <v>-12.746695082472399</v>
      </c>
      <c r="D286">
        <v>3956.1803435361398</v>
      </c>
      <c r="E286">
        <v>-3.2219701771934498E-3</v>
      </c>
      <c r="F286">
        <v>0.99742924418812595</v>
      </c>
      <c r="G286" t="s">
        <v>170</v>
      </c>
      <c r="H286" t="s">
        <v>170</v>
      </c>
      <c r="I286" t="s">
        <v>170</v>
      </c>
      <c r="J286" t="s">
        <v>170</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385</v>
      </c>
      <c r="C287">
        <v>-12.746695082472399</v>
      </c>
      <c r="D287">
        <v>3956.1803435361398</v>
      </c>
      <c r="E287">
        <v>-3.2219701771934498E-3</v>
      </c>
      <c r="F287">
        <v>0.99742924418812595</v>
      </c>
      <c r="G287" t="s">
        <v>170</v>
      </c>
      <c r="H287" t="s">
        <v>170</v>
      </c>
      <c r="I287" t="s">
        <v>170</v>
      </c>
      <c r="J287" t="s">
        <v>170</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386</v>
      </c>
      <c r="C288">
        <v>-12.746695082472399</v>
      </c>
      <c r="D288">
        <v>3956.1803435361398</v>
      </c>
      <c r="E288">
        <v>-3.2219701771934498E-3</v>
      </c>
      <c r="F288">
        <v>0.99742924418812595</v>
      </c>
      <c r="G288" t="s">
        <v>170</v>
      </c>
      <c r="H288" t="s">
        <v>170</v>
      </c>
      <c r="I288" t="s">
        <v>170</v>
      </c>
      <c r="J288" t="s">
        <v>170</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387</v>
      </c>
      <c r="C289">
        <v>-12.746695082472399</v>
      </c>
      <c r="D289">
        <v>3956.1803435361198</v>
      </c>
      <c r="E289">
        <v>-3.2219701771934602E-3</v>
      </c>
      <c r="F289">
        <v>0.99742924418812595</v>
      </c>
      <c r="G289" t="s">
        <v>170</v>
      </c>
      <c r="H289" t="s">
        <v>170</v>
      </c>
      <c r="I289" t="s">
        <v>170</v>
      </c>
      <c r="J289" t="s">
        <v>170</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388</v>
      </c>
      <c r="C290">
        <v>-12.746695082472399</v>
      </c>
      <c r="D290">
        <v>3956.1803435361398</v>
      </c>
      <c r="E290">
        <v>-3.2219701771934498E-3</v>
      </c>
      <c r="F290">
        <v>0.99742924418812595</v>
      </c>
      <c r="G290" t="s">
        <v>170</v>
      </c>
      <c r="H290" t="s">
        <v>170</v>
      </c>
      <c r="I290" t="s">
        <v>170</v>
      </c>
      <c r="J290" t="s">
        <v>170</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389</v>
      </c>
      <c r="C291">
        <v>-12.746695082472399</v>
      </c>
      <c r="D291">
        <v>3956.1803435361298</v>
      </c>
      <c r="E291">
        <v>-3.2219701771934498E-3</v>
      </c>
      <c r="F291">
        <v>0.99742924418812595</v>
      </c>
      <c r="G291" t="s">
        <v>170</v>
      </c>
      <c r="H291" t="s">
        <v>170</v>
      </c>
      <c r="I291" t="s">
        <v>170</v>
      </c>
      <c r="J291" t="s">
        <v>170</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390</v>
      </c>
      <c r="C292">
        <v>-12.746695082472399</v>
      </c>
      <c r="D292">
        <v>3956.1803435361398</v>
      </c>
      <c r="E292">
        <v>-3.2219701771934498E-3</v>
      </c>
      <c r="F292">
        <v>0.99742924418812595</v>
      </c>
      <c r="G292" t="s">
        <v>170</v>
      </c>
      <c r="H292" t="s">
        <v>170</v>
      </c>
      <c r="I292" t="s">
        <v>170</v>
      </c>
      <c r="J292" t="s">
        <v>170</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391</v>
      </c>
      <c r="C293">
        <v>-12.746695082472399</v>
      </c>
      <c r="D293">
        <v>3956.1803435361398</v>
      </c>
      <c r="E293">
        <v>-3.2219701771934398E-3</v>
      </c>
      <c r="F293">
        <v>0.99742924418812595</v>
      </c>
      <c r="G293" t="s">
        <v>170</v>
      </c>
      <c r="H293" t="s">
        <v>170</v>
      </c>
      <c r="I293" t="s">
        <v>170</v>
      </c>
      <c r="J293" t="s">
        <v>170</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392</v>
      </c>
      <c r="C294">
        <v>-12.746695082472399</v>
      </c>
      <c r="D294">
        <v>3956.1803435361498</v>
      </c>
      <c r="E294">
        <v>-3.2219701771934398E-3</v>
      </c>
      <c r="F294">
        <v>0.99742924418812595</v>
      </c>
      <c r="G294" t="s">
        <v>170</v>
      </c>
      <c r="H294" t="s">
        <v>170</v>
      </c>
      <c r="I294" t="s">
        <v>170</v>
      </c>
      <c r="J294" t="s">
        <v>170</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393</v>
      </c>
      <c r="C295">
        <v>-12.746695082472399</v>
      </c>
      <c r="D295">
        <v>3956.1803435361599</v>
      </c>
      <c r="E295">
        <v>-3.2219701771934298E-3</v>
      </c>
      <c r="F295">
        <v>0.99742924418812595</v>
      </c>
      <c r="G295" t="s">
        <v>170</v>
      </c>
      <c r="H295" t="s">
        <v>170</v>
      </c>
      <c r="I295" t="s">
        <v>170</v>
      </c>
      <c r="J295" t="s">
        <v>170</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394</v>
      </c>
      <c r="C296">
        <v>-12.746695082472399</v>
      </c>
      <c r="D296">
        <v>3956.1803435361599</v>
      </c>
      <c r="E296">
        <v>-3.2219701771934398E-3</v>
      </c>
      <c r="F296">
        <v>0.99742924418812595</v>
      </c>
      <c r="G296" t="s">
        <v>170</v>
      </c>
      <c r="H296" t="s">
        <v>170</v>
      </c>
      <c r="I296" t="s">
        <v>170</v>
      </c>
      <c r="J296" t="s">
        <v>170</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395</v>
      </c>
      <c r="C297">
        <v>-12.746695082472399</v>
      </c>
      <c r="D297">
        <v>3956.1803435361599</v>
      </c>
      <c r="E297">
        <v>-3.2219701771934398E-3</v>
      </c>
      <c r="F297">
        <v>0.99742924418812595</v>
      </c>
      <c r="G297" t="s">
        <v>170</v>
      </c>
      <c r="H297" t="s">
        <v>170</v>
      </c>
      <c r="I297" t="s">
        <v>170</v>
      </c>
      <c r="J297" t="s">
        <v>170</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396</v>
      </c>
      <c r="C298">
        <v>-12.746695082472399</v>
      </c>
      <c r="D298">
        <v>3956.1803435361398</v>
      </c>
      <c r="E298">
        <v>-3.2219701771934498E-3</v>
      </c>
      <c r="F298">
        <v>0.99742924418812595</v>
      </c>
      <c r="G298" t="s">
        <v>170</v>
      </c>
      <c r="H298" t="s">
        <v>170</v>
      </c>
      <c r="I298" t="s">
        <v>170</v>
      </c>
      <c r="J298" t="s">
        <v>170</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397</v>
      </c>
      <c r="C299">
        <v>22.3854418909653</v>
      </c>
      <c r="D299">
        <v>3956.1803449588201</v>
      </c>
      <c r="E299">
        <v>5.6583471781032598E-3</v>
      </c>
      <c r="F299">
        <v>0.99548531623796599</v>
      </c>
      <c r="G299" t="s">
        <v>170</v>
      </c>
      <c r="H299" t="s">
        <v>170</v>
      </c>
      <c r="I299" t="s">
        <v>170</v>
      </c>
      <c r="J299" t="s">
        <v>170</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398</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399</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400</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401</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402</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403</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404</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405</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406</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407</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408</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409</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410</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411</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412</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413</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414</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415</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416</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417</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418</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419</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420</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421</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422</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423</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424</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425</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426</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427</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428</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429</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A9" sqref="A9"/>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-5.62E-3</v>
      </c>
      <c r="C2">
        <v>0.99439999999999995</v>
      </c>
      <c r="D2">
        <v>5.1209999999999999E-2</v>
      </c>
      <c r="E2">
        <v>-0.11</v>
      </c>
      <c r="F2" s="1">
        <v>0.91300000000000003</v>
      </c>
    </row>
    <row r="3" spans="1:7" x14ac:dyDescent="0.25">
      <c r="A3" t="s">
        <v>10</v>
      </c>
      <c r="B3">
        <v>-9.6310000000000007E-2</v>
      </c>
      <c r="C3">
        <v>0.90817999999999999</v>
      </c>
      <c r="D3">
        <v>1.881E-2</v>
      </c>
      <c r="E3">
        <v>-5.1189999999999998</v>
      </c>
      <c r="F3" s="1">
        <v>3.0699999999999998E-7</v>
      </c>
      <c r="G3" t="s">
        <v>11</v>
      </c>
    </row>
    <row r="4" spans="1:7" x14ac:dyDescent="0.25">
      <c r="A4" t="s">
        <v>12</v>
      </c>
      <c r="B4">
        <v>-0.19772000000000001</v>
      </c>
      <c r="C4">
        <v>0.8206</v>
      </c>
      <c r="D4">
        <v>1.9220000000000001E-2</v>
      </c>
      <c r="E4">
        <v>-10.284000000000001</v>
      </c>
      <c r="F4" t="s">
        <v>119</v>
      </c>
      <c r="G4" t="s">
        <v>11</v>
      </c>
    </row>
    <row r="7" spans="1:7" x14ac:dyDescent="0.25">
      <c r="A7" t="s">
        <v>761</v>
      </c>
      <c r="B7">
        <v>16689</v>
      </c>
    </row>
    <row r="8" spans="1:7" x14ac:dyDescent="0.25">
      <c r="A8" t="s">
        <v>762</v>
      </c>
      <c r="B8">
        <v>-145520.20000000001</v>
      </c>
    </row>
    <row r="9" spans="1:7" x14ac:dyDescent="0.25">
      <c r="A9" t="s">
        <v>3</v>
      </c>
      <c r="B9">
        <v>291046.3</v>
      </c>
    </row>
    <row r="10" spans="1:7" x14ac:dyDescent="0.25">
      <c r="A10" t="s">
        <v>4</v>
      </c>
      <c r="B10">
        <v>291069.5</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1" t="s">
        <v>628</v>
      </c>
      <c r="C1" s="131"/>
      <c r="D1" s="131"/>
      <c r="E1" s="131"/>
      <c r="F1" s="131"/>
    </row>
    <row r="2" spans="2:8" ht="15.75" thickBot="1" x14ac:dyDescent="0.3">
      <c r="B2" s="6"/>
      <c r="C2" s="9" t="s">
        <v>114</v>
      </c>
      <c r="D2" s="9" t="s">
        <v>115</v>
      </c>
      <c r="E2" s="9" t="s">
        <v>116</v>
      </c>
      <c r="F2" s="9" t="s">
        <v>117</v>
      </c>
    </row>
    <row r="3" spans="2:8" x14ac:dyDescent="0.25">
      <c r="B3" s="120"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1"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0"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1"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0"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1"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0"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1"/>
      <c r="C10" s="5"/>
      <c r="D10" s="5" t="str">
        <f>_xlfn.CONCAT("(",FIXED(VLOOKUP($H9,logitme.main!$B:$W,11,0),4),")")</f>
        <v>(0.0248)</v>
      </c>
      <c r="E10" s="5" t="str">
        <f>_xlfn.CONCAT("(",FIXED(VLOOKUP($H9,logitme.main!$B:$W,7,0),4),")")</f>
        <v>(0.0246)</v>
      </c>
      <c r="F10" s="5" t="str">
        <f>_xlfn.CONCAT("(",FIXED(VLOOKUP($H9,logitme.main!$B:$W,3,0),4),")")</f>
        <v>(0.0253)</v>
      </c>
    </row>
    <row r="11" spans="2:8" x14ac:dyDescent="0.25">
      <c r="B11" s="120"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1"/>
      <c r="C12" s="5"/>
      <c r="D12" s="5" t="str">
        <f>_xlfn.CONCAT("(",FIXED(VLOOKUP($H11,logitme.main!$B:$W,11,0),4),")")</f>
        <v>(0.0060)</v>
      </c>
      <c r="E12" s="5" t="str">
        <f>_xlfn.CONCAT("(",FIXED(VLOOKUP($H11,logitme.main!$B:$W,7,0),4),")")</f>
        <v>(0.0071)</v>
      </c>
      <c r="F12" s="5" t="str">
        <f>_xlfn.CONCAT("(",FIXED(VLOOKUP($H11,logitme.main!$B:$W,3,0),4),")")</f>
        <v>(0.0071)</v>
      </c>
    </row>
    <row r="13" spans="2:8" x14ac:dyDescent="0.25">
      <c r="B13" s="120"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1"/>
      <c r="C14" s="5"/>
      <c r="D14" s="5" t="str">
        <f>_xlfn.CONCAT("(",FIXED(VLOOKUP($H13,logitme.main!$B:$W,11,0),4),")")</f>
        <v>(0.0306)</v>
      </c>
      <c r="E14" s="5" t="str">
        <f>_xlfn.CONCAT("(",FIXED(VLOOKUP($H13,logitme.main!$B:$W,7,0),4),")")</f>
        <v>(0.0303)</v>
      </c>
      <c r="F14" s="5" t="str">
        <f>_xlfn.CONCAT("(",FIXED(VLOOKUP($H13,logitme.main!$B:$W,3,0),4),")")</f>
        <v>(0.0304)</v>
      </c>
    </row>
    <row r="15" spans="2:8" x14ac:dyDescent="0.25">
      <c r="B15" s="120"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1"/>
      <c r="C16" s="5"/>
      <c r="D16" s="5" t="str">
        <f>_xlfn.CONCAT("(",FIXED(VLOOKUP($H15,logitme.main!$B:$W,11,0),4),")")</f>
        <v>(0.0331)</v>
      </c>
      <c r="E16" s="5" t="str">
        <f>_xlfn.CONCAT("(",FIXED(VLOOKUP($H15,logitme.main!$B:$W,7,0),4),")")</f>
        <v>(0.0329)</v>
      </c>
      <c r="F16" s="5" t="str">
        <f>_xlfn.CONCAT("(",FIXED(VLOOKUP($H15,logitme.main!$B:$W,3,0),4),")")</f>
        <v>(0.0329)</v>
      </c>
    </row>
    <row r="17" spans="2:8" x14ac:dyDescent="0.25">
      <c r="B17" s="120"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1"/>
      <c r="C18" s="5"/>
      <c r="D18" s="5" t="str">
        <f>_xlfn.CONCAT("(",FIXED(VLOOKUP($H17,logitme.main!$B:$W,11,0),4),")")</f>
        <v>(0.0330)</v>
      </c>
      <c r="E18" s="5" t="str">
        <f>_xlfn.CONCAT("(",FIXED(VLOOKUP($H17,logitme.main!$B:$W,7,0),4),")")</f>
        <v>(0.0329)</v>
      </c>
      <c r="F18" s="5" t="str">
        <f>_xlfn.CONCAT("(",FIXED(VLOOKUP($H17,logitme.main!$B:$W,3,0),4),")")</f>
        <v>(0.0330)</v>
      </c>
    </row>
    <row r="19" spans="2:8" x14ac:dyDescent="0.25">
      <c r="B19" s="120"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1"/>
      <c r="C20" s="5"/>
      <c r="D20" s="5" t="str">
        <f>_xlfn.CONCAT("(",FIXED(VLOOKUP($H19,logitme.main!$B:$W,11,0),4),")")</f>
        <v>(0.0576)</v>
      </c>
      <c r="E20" s="5" t="str">
        <f>_xlfn.CONCAT("(",FIXED(VLOOKUP($H19,logitme.main!$B:$W,7,0),4),")")</f>
        <v>(0.0575)</v>
      </c>
      <c r="F20" s="5" t="str">
        <f>_xlfn.CONCAT("(",FIXED(VLOOKUP($H19,logitme.main!$B:$W,3,0),4),")")</f>
        <v>(0.0576)</v>
      </c>
    </row>
    <row r="21" spans="2:8" x14ac:dyDescent="0.25">
      <c r="B21" s="120"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1"/>
      <c r="C22" s="5"/>
      <c r="D22" s="5" t="str">
        <f>_xlfn.CONCAT("(",FIXED(VLOOKUP($H21,logitme.main!$B:$W,11,0),4),")")</f>
        <v>(0.0157)</v>
      </c>
      <c r="E22" s="5" t="str">
        <f>_xlfn.CONCAT("(",FIXED(VLOOKUP($H21,logitme.main!$B:$W,7,0),4),")")</f>
        <v>(0.0157)</v>
      </c>
      <c r="F22" s="5" t="str">
        <f>_xlfn.CONCAT("(",FIXED(VLOOKUP($H21,logitme.main!$B:$W,3,0),4),")")</f>
        <v>(0.0158)</v>
      </c>
    </row>
    <row r="23" spans="2:8" x14ac:dyDescent="0.25">
      <c r="B23" s="120"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1"/>
      <c r="C24" s="5"/>
      <c r="D24" s="5" t="str">
        <f>_xlfn.CONCAT("(",FIXED(VLOOKUP($H23,logitme.main!$B:$W,11,0),4),")")</f>
        <v>(0.0042)</v>
      </c>
      <c r="E24" s="5" t="str">
        <f>_xlfn.CONCAT("(",FIXED(VLOOKUP($H23,logitme.main!$B:$W,7,0),4),")")</f>
        <v>(0.0042)</v>
      </c>
      <c r="F24" s="5" t="str">
        <f>_xlfn.CONCAT("(",FIXED(VLOOKUP($H23,logitme.main!$B:$W,3,0),4),")")</f>
        <v>(0.0042)</v>
      </c>
    </row>
    <row r="25" spans="2:8" x14ac:dyDescent="0.25">
      <c r="B25" s="120"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1"/>
      <c r="C26" s="5"/>
      <c r="D26" s="5" t="str">
        <f>_xlfn.CONCAT("(",FIXED(VLOOKUP($H25,logitme.main!$B:$W,11,0),4),")")</f>
        <v>(0.0066)</v>
      </c>
      <c r="E26" s="5" t="str">
        <f>_xlfn.CONCAT("(",FIXED(VLOOKUP($H25,logitme.main!$B:$W,7,0),4),")")</f>
        <v>(0.0066)</v>
      </c>
      <c r="F26" s="5" t="str">
        <f>_xlfn.CONCAT("(",FIXED(VLOOKUP($H25,logitme.main!$B:$W,3,0),4),")")</f>
        <v>(0.0066)</v>
      </c>
    </row>
    <row r="27" spans="2:8" x14ac:dyDescent="0.25">
      <c r="B27" s="120"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1"/>
      <c r="C28" s="5"/>
      <c r="D28" s="5" t="str">
        <f>_xlfn.CONCAT("(",FIXED(VLOOKUP($H27,logitme.main!$B:$W,11,0),4),")")</f>
        <v>(0.0305)</v>
      </c>
      <c r="E28" s="5" t="str">
        <f>_xlfn.CONCAT("(",FIXED(VLOOKUP($H27,logitme.main!$B:$W,7,0),4),")")</f>
        <v>(0.0305)</v>
      </c>
      <c r="F28" s="5" t="str">
        <f>_xlfn.CONCAT("(",FIXED(VLOOKUP($H27,logitme.main!$B:$W,3,0),4),")")</f>
        <v>(0.0305)</v>
      </c>
    </row>
    <row r="29" spans="2:8" x14ac:dyDescent="0.25">
      <c r="B29" s="120"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1"/>
      <c r="C30" s="5"/>
      <c r="D30" s="5" t="str">
        <f>_xlfn.CONCAT("(",FIXED(VLOOKUP($H29,logitme.main!$B:$W,11,0),4),")")</f>
        <v>(0.0337)</v>
      </c>
      <c r="E30" s="5" t="str">
        <f>_xlfn.CONCAT("(",FIXED(VLOOKUP($H29,logitme.main!$B:$W,7,0),4),")")</f>
        <v>(0.0336)</v>
      </c>
      <c r="F30" s="5" t="str">
        <f>_xlfn.CONCAT("(",FIXED(VLOOKUP($H29,logitme.main!$B:$W,3,0),4),")")</f>
        <v>(0.0337)</v>
      </c>
    </row>
    <row r="31" spans="2:8" x14ac:dyDescent="0.25">
      <c r="B31" s="120"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1"/>
      <c r="C32" s="5"/>
      <c r="D32" s="5" t="str">
        <f>_xlfn.CONCAT("(",FIXED(VLOOKUP($H31,logitme.main!$B:$W,11,0),4),")")</f>
        <v>(0.0501)</v>
      </c>
      <c r="E32" s="5" t="str">
        <f>_xlfn.CONCAT("(",FIXED(VLOOKUP($H31,logitme.main!$B:$W,7,0),4),")")</f>
        <v>(0.0500)</v>
      </c>
      <c r="F32" s="5" t="str">
        <f>_xlfn.CONCAT("(",FIXED(VLOOKUP($H31,logitme.main!$B:$W,3,0),4),")")</f>
        <v>(0.0508)</v>
      </c>
    </row>
    <row r="33" spans="2:8" x14ac:dyDescent="0.25">
      <c r="B33" s="120"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1"/>
      <c r="C34" s="5"/>
      <c r="D34" s="5" t="str">
        <f>_xlfn.CONCAT("(",FIXED(VLOOKUP($H33,logitme.main!$B:$W,11,0),4),")")</f>
        <v>(0.0773)</v>
      </c>
      <c r="E34" s="5" t="str">
        <f>_xlfn.CONCAT("(",FIXED(VLOOKUP($H33,logitme.main!$B:$W,7,0),4),")")</f>
        <v>(0.0772)</v>
      </c>
      <c r="F34" s="5" t="str">
        <f>_xlfn.CONCAT("(",FIXED(VLOOKUP($H33,logitme.main!$B:$W,3,0),4),")")</f>
        <v>(0.0781)</v>
      </c>
    </row>
    <row r="35" spans="2:8" x14ac:dyDescent="0.25">
      <c r="B35" s="120"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1"/>
      <c r="C36" s="5"/>
      <c r="D36" s="5" t="str">
        <f>_xlfn.CONCAT("(",FIXED(VLOOKUP($H35,logitme.main!$B:$W,11,0),4),")")</f>
        <v>(0.0005)</v>
      </c>
      <c r="E36" s="5" t="str">
        <f>_xlfn.CONCAT("(",FIXED(VLOOKUP($H35,logitme.main!$B:$W,7,0),4),")")</f>
        <v>(0.0005)</v>
      </c>
      <c r="F36" s="5" t="str">
        <f>_xlfn.CONCAT("(",FIXED(VLOOKUP($H35,logitme.main!$B:$W,3,0),4),")")</f>
        <v>(0.0005)</v>
      </c>
    </row>
    <row r="37" spans="2:8" x14ac:dyDescent="0.25">
      <c r="B37" s="120"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1"/>
      <c r="C38" s="5"/>
      <c r="D38" s="5" t="str">
        <f>_xlfn.CONCAT("(",FIXED(VLOOKUP($H37,logitme.main!$B:$W,11,0),4),")")</f>
        <v>(0.0002)</v>
      </c>
      <c r="E38" s="5" t="str">
        <f>_xlfn.CONCAT("(",FIXED(VLOOKUP($H37,logitme.main!$B:$W,7,0),4),")")</f>
        <v>(0.0002)</v>
      </c>
      <c r="F38" s="5" t="str">
        <f>_xlfn.CONCAT("(",FIXED(VLOOKUP($H37,logitme.main!$B:$W,3,0),4),")")</f>
        <v>(0.0002)</v>
      </c>
    </row>
    <row r="39" spans="2:8" x14ac:dyDescent="0.25">
      <c r="B39" s="120"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1"/>
      <c r="C40" s="5"/>
      <c r="D40" s="5" t="str">
        <f>_xlfn.CONCAT("(",FIXED(VLOOKUP($H39,logitme.main!$B:$W,11,0),4),")")</f>
        <v>(0.0001)</v>
      </c>
      <c r="E40" s="5" t="str">
        <f>_xlfn.CONCAT("(",FIXED(VLOOKUP($H39,logitme.main!$B:$W,7,0),4),")")</f>
        <v>(0.0001)</v>
      </c>
      <c r="F40" s="5" t="str">
        <f>_xlfn.CONCAT("(",FIXED(VLOOKUP($H39,logitme.main!$B:$W,3,0),4),")")</f>
        <v>(0.0001)</v>
      </c>
    </row>
    <row r="41" spans="2:8" x14ac:dyDescent="0.25">
      <c r="B41" s="120"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1"/>
      <c r="C42" s="5"/>
      <c r="D42" s="5" t="str">
        <f>_xlfn.CONCAT("(",FIXED(VLOOKUP($H41,logitme.main!$B:$W,11,0),4),")")</f>
        <v>(0.0223)</v>
      </c>
      <c r="E42" s="5" t="str">
        <f>_xlfn.CONCAT("(",FIXED(VLOOKUP($H41,logitme.main!$B:$W,7,0),4),")")</f>
        <v>(0.0223)</v>
      </c>
      <c r="F42" s="5" t="str">
        <f>_xlfn.CONCAT("(",FIXED(VLOOKUP($H41,logitme.main!$B:$W,3,0),4),")")</f>
        <v>(0.0223)</v>
      </c>
    </row>
    <row r="43" spans="2:8" x14ac:dyDescent="0.25">
      <c r="B43" s="120"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1"/>
      <c r="C44" s="5"/>
      <c r="D44" s="5" t="str">
        <f>_xlfn.CONCAT("(",FIXED(VLOOKUP($H43,logitme.main!$B:$W,11,0),4),")")</f>
        <v>(0.0335)</v>
      </c>
      <c r="E44" s="5" t="str">
        <f>_xlfn.CONCAT("(",FIXED(VLOOKUP($H43,logitme.main!$B:$W,7,0),4),")")</f>
        <v>(0.0334)</v>
      </c>
      <c r="F44" s="5" t="str">
        <f>_xlfn.CONCAT("(",FIXED(VLOOKUP($H43,logitme.main!$B:$W,3,0),4),")")</f>
        <v>(0.0334)</v>
      </c>
    </row>
    <row r="45" spans="2:8" x14ac:dyDescent="0.25">
      <c r="B45" s="120"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1"/>
      <c r="C46" s="5"/>
      <c r="D46" s="5" t="str">
        <f>_xlfn.CONCAT("(",FIXED(VLOOKUP($H45,logitme.main!$B:$W,11,0),4),")")</f>
        <v>(0.0354)</v>
      </c>
      <c r="E46" s="5" t="str">
        <f>_xlfn.CONCAT("(",FIXED(VLOOKUP($H45,logitme.main!$B:$W,7,0),4),")")</f>
        <v>(0.0355)</v>
      </c>
      <c r="F46" s="5" t="str">
        <f>_xlfn.CONCAT("(",FIXED(VLOOKUP($H45,logitme.main!$B:$W,3,0),4),")")</f>
        <v>(0.0355)</v>
      </c>
    </row>
    <row r="47" spans="2:8" x14ac:dyDescent="0.25">
      <c r="B47" s="120"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1"/>
      <c r="C48" s="5"/>
      <c r="D48" s="5" t="str">
        <f>_xlfn.CONCAT("(",FIXED(VLOOKUP($H47,logitme.main!$B:$W,11,0),4),")")</f>
        <v>(0.0384)</v>
      </c>
      <c r="E48" s="5" t="str">
        <f>_xlfn.CONCAT("(",FIXED(VLOOKUP($H47,logitme.main!$B:$W,7,0),4),")")</f>
        <v>(0.0388)</v>
      </c>
      <c r="F48" s="5" t="str">
        <f>_xlfn.CONCAT("(",FIXED(VLOOKUP($H47,logitme.main!$B:$W,3,0),4),")")</f>
        <v>(0.0389)</v>
      </c>
    </row>
    <row r="49" spans="2:8" x14ac:dyDescent="0.25">
      <c r="B49" s="120"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1"/>
      <c r="C50" s="5"/>
      <c r="D50" s="5" t="str">
        <f>_xlfn.CONCAT("(",FIXED(VLOOKUP($H49,logitme.main!$B:$W,11,0),4),")")</f>
        <v>(0.0318)</v>
      </c>
      <c r="E50" s="5" t="str">
        <f>_xlfn.CONCAT("(",FIXED(VLOOKUP($H49,logitme.main!$B:$W,7,0),4),")")</f>
        <v>(0.0322)</v>
      </c>
      <c r="F50" s="5" t="str">
        <f>_xlfn.CONCAT("(",FIXED(VLOOKUP($H49,logitme.main!$B:$W,3,0),4),")")</f>
        <v>(0.0323)</v>
      </c>
    </row>
    <row r="51" spans="2:8" x14ac:dyDescent="0.25">
      <c r="B51" s="120"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1"/>
      <c r="C52" s="5"/>
      <c r="D52" s="5"/>
      <c r="E52" s="5" t="str">
        <f>_xlfn.CONCAT("(",FIXED(VLOOKUP($H51,logitme.main!$B:$W,7,0),4),")")</f>
        <v>(0.0075)</v>
      </c>
      <c r="F52" s="5" t="str">
        <f>_xlfn.CONCAT("(",FIXED(VLOOKUP($H51,logitme.main!$B:$W,3,0),4),")")</f>
        <v>(0.0075)</v>
      </c>
    </row>
    <row r="53" spans="2:8" x14ac:dyDescent="0.25">
      <c r="B53" s="120"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1"/>
      <c r="C54" s="5"/>
      <c r="D54" s="39"/>
      <c r="E54" s="5" t="str">
        <f>_xlfn.CONCAT("(",FIXED(VLOOKUP($H53,logitme.main!$B:$W,7,0),4),")")</f>
        <v>(0.0176)</v>
      </c>
      <c r="F54" s="5" t="str">
        <f>_xlfn.CONCAT("(",FIXED(VLOOKUP($H53,logitme.main!$B:$W,3,0),4),")")</f>
        <v>(0.0177)</v>
      </c>
    </row>
    <row r="55" spans="2:8" x14ac:dyDescent="0.25">
      <c r="B55" s="120" t="s">
        <v>132</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1"/>
      <c r="C56" s="5"/>
      <c r="D56" s="39"/>
      <c r="E56" s="5" t="str">
        <f>_xlfn.CONCAT("(",FIXED(VLOOKUP($H55,logitme.main!$B:$W,7,0),4),")")</f>
        <v>(0.1858)</v>
      </c>
      <c r="F56" s="5" t="str">
        <f>_xlfn.CONCAT("(",FIXED(VLOOKUP($H55,logitme.main!$B:$W,3,0),4),")")</f>
        <v>(0.2815)</v>
      </c>
    </row>
    <row r="57" spans="2:8" x14ac:dyDescent="0.25">
      <c r="B57" s="120" t="s">
        <v>133</v>
      </c>
      <c r="C57" s="4"/>
      <c r="D57" s="40"/>
      <c r="E57" s="4" t="str">
        <f>_xlfn.CONCAT(FIXED(VLOOKUP($H57,logitme.main!$B:$W,6,0),4)," ",VLOOKUP($H57,logitme.main!$B:$W,20,0))</f>
        <v>-0.5203 ***</v>
      </c>
      <c r="F57" s="4" t="str">
        <f>_xlfn.CONCAT(FIXED(VLOOKUP($H57,logitme.main!$B:$W,2,0),4)," ",VLOOKUP($H57,logitme.main!$B:$W,19,0))</f>
        <v xml:space="preserve">-0.1027 </v>
      </c>
      <c r="H57" t="s">
        <v>129</v>
      </c>
    </row>
    <row r="58" spans="2:8" x14ac:dyDescent="0.25">
      <c r="B58" s="121"/>
      <c r="C58" s="5"/>
      <c r="D58" s="39"/>
      <c r="E58" s="5" t="str">
        <f>_xlfn.CONCAT("(",FIXED(VLOOKUP($H57,logitme.main!$B:$W,7,0),4),")")</f>
        <v>(0.0849)</v>
      </c>
      <c r="F58" s="5" t="str">
        <f>_xlfn.CONCAT("(",FIXED(VLOOKUP($H57,logitme.main!$B:$W,3,0),4),")")</f>
        <v>(0.2257)</v>
      </c>
    </row>
    <row r="59" spans="2:8" x14ac:dyDescent="0.25">
      <c r="B59" s="120" t="s">
        <v>134</v>
      </c>
      <c r="C59" s="4"/>
      <c r="D59" s="40"/>
      <c r="E59" s="4" t="str">
        <f>_xlfn.CONCAT(FIXED(VLOOKUP($H59,logitme.main!$B:$W,6,0),4)," ",VLOOKUP($H59,logitme.main!$B:$W,20,0))</f>
        <v>-0.3573 ***</v>
      </c>
      <c r="F59" s="4" t="str">
        <f>_xlfn.CONCAT(FIXED(VLOOKUP($H59,logitme.main!$B:$W,2,0),4)," ",VLOOKUP($H59,logitme.main!$B:$W,19,0))</f>
        <v xml:space="preserve">0.0387 </v>
      </c>
      <c r="H59" t="s">
        <v>130</v>
      </c>
    </row>
    <row r="60" spans="2:8" x14ac:dyDescent="0.25">
      <c r="B60" s="121"/>
      <c r="C60" s="5"/>
      <c r="D60" s="39"/>
      <c r="E60" s="5" t="str">
        <f>_xlfn.CONCAT("(",FIXED(VLOOKUP($H59,logitme.main!$B:$W,7,0),4),")")</f>
        <v>(0.0766)</v>
      </c>
      <c r="F60" s="5" t="str">
        <f>_xlfn.CONCAT("(",FIXED(VLOOKUP($H59,logitme.main!$B:$W,3,0),4),")")</f>
        <v>(0.2226)</v>
      </c>
    </row>
    <row r="61" spans="2:8" x14ac:dyDescent="0.25">
      <c r="B61" s="120" t="s">
        <v>136</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1"/>
      <c r="C62" s="5"/>
      <c r="D62" s="39"/>
      <c r="E62" s="5" t="str">
        <f>_xlfn.CONCAT("(",FIXED(VLOOKUP($H61,logitme.main!$B:$W,7,0),4),")")</f>
        <v>(0.0692)</v>
      </c>
      <c r="F62" s="5" t="str">
        <f>_xlfn.CONCAT("(",FIXED(VLOOKUP($H61,logitme.main!$B:$W,3,0),4),")")</f>
        <v>(0.2213)</v>
      </c>
    </row>
    <row r="63" spans="2:8" x14ac:dyDescent="0.25">
      <c r="B63" s="120" t="s">
        <v>135</v>
      </c>
      <c r="C63" s="4"/>
      <c r="D63" s="40"/>
      <c r="E63" s="4" t="str">
        <f>_xlfn.CONCAT(FIXED(VLOOKUP($H63,logitme.main!$B:$W,6,0),4)," ",VLOOKUP($H63,logitme.main!$B:$W,20,0))</f>
        <v>-0.1226 ***</v>
      </c>
      <c r="F63" s="4" t="str">
        <f>_xlfn.CONCAT(FIXED(VLOOKUP($H63,logitme.main!$B:$W,2,0),4)," ",VLOOKUP($H63,logitme.main!$B:$W,19,0))</f>
        <v xml:space="preserve">0.2965 </v>
      </c>
      <c r="H63" t="s">
        <v>131</v>
      </c>
    </row>
    <row r="64" spans="2:8" x14ac:dyDescent="0.25">
      <c r="B64" s="121"/>
      <c r="C64" s="5"/>
      <c r="D64" s="39"/>
      <c r="E64" s="5" t="str">
        <f>_xlfn.CONCAT("(",FIXED(VLOOKUP($H63,logitme.main!$B:$W,7,0),4),")")</f>
        <v>(0.0249)</v>
      </c>
      <c r="F64" s="5" t="str">
        <f>_xlfn.CONCAT("(",FIXED(VLOOKUP($H63,logitme.main!$B:$W,3,0),4),")")</f>
        <v>(0.2105)</v>
      </c>
    </row>
    <row r="65" spans="2:8" x14ac:dyDescent="0.25">
      <c r="B65" s="120" t="s">
        <v>106</v>
      </c>
      <c r="C65" s="4"/>
      <c r="D65" s="40"/>
      <c r="E65" s="4"/>
      <c r="F65" s="4" t="str">
        <f>_xlfn.CONCAT(FIXED(VLOOKUP($H65,logitme.main!$B:$W,2,0),4)," ",VLOOKUP($H65,logitme.main!$B:$W,19,0))</f>
        <v xml:space="preserve">0.0134 </v>
      </c>
      <c r="H65" t="s">
        <v>106</v>
      </c>
    </row>
    <row r="66" spans="2:8" x14ac:dyDescent="0.25">
      <c r="B66" s="121"/>
      <c r="C66" s="5"/>
      <c r="D66" s="39"/>
      <c r="E66" s="5"/>
      <c r="F66" s="5" t="str">
        <f>_xlfn.CONCAT("(",FIXED(VLOOKUP($H65,logitme.main!$B:$W,3,0),4),")")</f>
        <v>(0.0656)</v>
      </c>
    </row>
    <row r="67" spans="2:8" x14ac:dyDescent="0.25">
      <c r="B67" s="120"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172</v>
      </c>
    </row>
    <row r="68" spans="2:8" x14ac:dyDescent="0.25">
      <c r="B68" s="121"/>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198142</v>
      </c>
      <c r="D71" s="52">
        <v>194724</v>
      </c>
      <c r="E71" s="52">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0" t="s">
        <v>502</v>
      </c>
      <c r="C1" s="130"/>
      <c r="D1" s="130"/>
      <c r="E1" s="130"/>
      <c r="F1" s="130"/>
      <c r="G1" s="130"/>
      <c r="H1" s="130"/>
      <c r="I1" s="130"/>
      <c r="J1" s="130"/>
      <c r="K1" s="130"/>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07"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08"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7"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08"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7"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08"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7"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08"/>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7"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08"/>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7"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08"/>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7"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08"/>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7" t="s">
        <v>125</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08"/>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7"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08"/>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7"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08"/>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7"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08"/>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7"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08"/>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7"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08"/>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7"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08"/>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7"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08"/>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7"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08"/>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7"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08"/>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7"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08"/>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7" t="s">
        <v>127</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08"/>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7" t="s">
        <v>126</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08"/>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7"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08"/>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7"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08"/>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7"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08"/>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7" t="s">
        <v>146</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145</v>
      </c>
    </row>
    <row r="50" spans="2:12" x14ac:dyDescent="0.25">
      <c r="B50" s="108"/>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7" t="s">
        <v>132</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08"/>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7" t="s">
        <v>133</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129</v>
      </c>
    </row>
    <row r="54" spans="2:12" x14ac:dyDescent="0.25">
      <c r="B54" s="108"/>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7" t="s">
        <v>134</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130</v>
      </c>
    </row>
    <row r="56" spans="2:12" x14ac:dyDescent="0.25">
      <c r="B56" s="108"/>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7" t="s">
        <v>136</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08"/>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7" t="s">
        <v>135</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131</v>
      </c>
    </row>
    <row r="60" spans="2:12" x14ac:dyDescent="0.25">
      <c r="B60" s="108"/>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7"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08"/>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7"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172</v>
      </c>
    </row>
    <row r="64" spans="2:12" ht="15.75" thickBot="1" x14ac:dyDescent="0.3">
      <c r="B64" s="108"/>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8">
        <v>75298</v>
      </c>
      <c r="D67" s="33">
        <v>33508</v>
      </c>
      <c r="E67" s="49">
        <v>41790</v>
      </c>
      <c r="F67" s="48">
        <v>84108</v>
      </c>
      <c r="G67" s="33">
        <v>43657</v>
      </c>
      <c r="H67" s="49">
        <v>40451</v>
      </c>
      <c r="I67" s="48">
        <v>35318</v>
      </c>
      <c r="J67" s="33">
        <v>16300</v>
      </c>
      <c r="K67" s="33">
        <v>19018</v>
      </c>
    </row>
    <row r="68" spans="2:11" ht="15.75" thickBot="1" x14ac:dyDescent="0.3">
      <c r="B68" s="8" t="s">
        <v>629</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2"/>
      <c r="D1" s="122"/>
      <c r="E1" s="122"/>
      <c r="F1" s="122"/>
      <c r="H1" s="98" t="s">
        <v>756</v>
      </c>
      <c r="I1" s="98"/>
      <c r="J1" s="98"/>
      <c r="K1" s="98"/>
      <c r="L1" s="98"/>
      <c r="M1" s="98"/>
      <c r="N1" s="98"/>
      <c r="O1" s="98"/>
      <c r="P1" s="98"/>
    </row>
    <row r="2" spans="3:16" ht="18.75" x14ac:dyDescent="0.3">
      <c r="C2" s="127"/>
      <c r="D2" s="127"/>
      <c r="E2" s="127"/>
      <c r="F2" s="127"/>
      <c r="H2" s="99" t="s">
        <v>757</v>
      </c>
      <c r="I2" s="99"/>
      <c r="J2" s="99"/>
      <c r="K2" s="99"/>
      <c r="L2" s="99"/>
      <c r="M2" s="99"/>
      <c r="N2" s="99"/>
      <c r="O2" s="99"/>
      <c r="P2" s="99"/>
    </row>
    <row r="3" spans="3:16" ht="16.5" thickBot="1" x14ac:dyDescent="0.3">
      <c r="C3" s="27"/>
      <c r="D3" s="65" t="s">
        <v>123</v>
      </c>
      <c r="E3" s="65" t="s">
        <v>0</v>
      </c>
      <c r="F3" s="65" t="s">
        <v>2</v>
      </c>
      <c r="H3" s="66"/>
      <c r="I3" s="132" t="s">
        <v>751</v>
      </c>
      <c r="J3" s="132"/>
      <c r="K3" s="132"/>
      <c r="L3" s="132"/>
      <c r="M3" s="132"/>
      <c r="N3" s="133" t="s">
        <v>752</v>
      </c>
      <c r="O3" s="132"/>
      <c r="P3" s="132"/>
    </row>
    <row r="4" spans="3:16" ht="16.5" thickBot="1" x14ac:dyDescent="0.3">
      <c r="C4" s="125" t="s">
        <v>161</v>
      </c>
      <c r="D4" s="55" t="s">
        <v>697</v>
      </c>
      <c r="E4" s="55" t="s">
        <v>699</v>
      </c>
      <c r="F4" s="55" t="s">
        <v>701</v>
      </c>
      <c r="H4" s="27"/>
      <c r="I4" s="65" t="s">
        <v>123</v>
      </c>
      <c r="J4" s="65" t="s">
        <v>0</v>
      </c>
      <c r="K4" s="65" t="s">
        <v>2</v>
      </c>
      <c r="L4" s="64"/>
      <c r="M4" s="27"/>
      <c r="N4" s="68" t="s">
        <v>123</v>
      </c>
      <c r="O4" s="65" t="s">
        <v>0</v>
      </c>
      <c r="P4" s="65" t="s">
        <v>2</v>
      </c>
    </row>
    <row r="5" spans="3:16" x14ac:dyDescent="0.25">
      <c r="C5" s="126"/>
      <c r="D5" s="56" t="s">
        <v>698</v>
      </c>
      <c r="E5" s="56" t="s">
        <v>700</v>
      </c>
      <c r="F5" s="56" t="s">
        <v>702</v>
      </c>
      <c r="H5" s="125" t="s">
        <v>161</v>
      </c>
      <c r="I5" s="55" t="s">
        <v>643</v>
      </c>
      <c r="J5" s="55" t="s">
        <v>645</v>
      </c>
      <c r="K5" s="55" t="s">
        <v>647</v>
      </c>
      <c r="L5" s="61" t="s">
        <v>692</v>
      </c>
      <c r="M5" s="54">
        <v>6745</v>
      </c>
      <c r="N5" s="69" t="s">
        <v>697</v>
      </c>
      <c r="O5" s="55" t="s">
        <v>699</v>
      </c>
      <c r="P5" s="55" t="s">
        <v>701</v>
      </c>
    </row>
    <row r="6" spans="3:16" x14ac:dyDescent="0.25">
      <c r="C6" s="125" t="s">
        <v>162</v>
      </c>
      <c r="D6" s="55" t="s">
        <v>703</v>
      </c>
      <c r="E6" s="55" t="s">
        <v>705</v>
      </c>
      <c r="F6" s="55" t="s">
        <v>707</v>
      </c>
      <c r="H6" s="126"/>
      <c r="I6" s="56" t="s">
        <v>644</v>
      </c>
      <c r="J6" s="56" t="s">
        <v>646</v>
      </c>
      <c r="K6" s="56" t="s">
        <v>648</v>
      </c>
      <c r="L6" s="60" t="s">
        <v>693</v>
      </c>
      <c r="M6" s="12">
        <v>0.38950000000000001</v>
      </c>
      <c r="N6" s="70" t="s">
        <v>698</v>
      </c>
      <c r="O6" s="56" t="s">
        <v>700</v>
      </c>
      <c r="P6" s="56" t="s">
        <v>702</v>
      </c>
    </row>
    <row r="7" spans="3:16" x14ac:dyDescent="0.25">
      <c r="C7" s="125"/>
      <c r="D7" s="55" t="s">
        <v>704</v>
      </c>
      <c r="E7" s="55" t="s">
        <v>706</v>
      </c>
      <c r="F7" s="55" t="s">
        <v>708</v>
      </c>
      <c r="H7" s="125" t="s">
        <v>162</v>
      </c>
      <c r="I7" s="55" t="s">
        <v>649</v>
      </c>
      <c r="J7" s="55" t="s">
        <v>651</v>
      </c>
      <c r="K7" s="55" t="s">
        <v>653</v>
      </c>
      <c r="L7" s="61" t="s">
        <v>692</v>
      </c>
      <c r="M7" s="54">
        <v>3187</v>
      </c>
      <c r="N7" s="69" t="s">
        <v>703</v>
      </c>
      <c r="O7" s="55" t="s">
        <v>705</v>
      </c>
      <c r="P7" s="55" t="s">
        <v>707</v>
      </c>
    </row>
    <row r="8" spans="3:16" x14ac:dyDescent="0.25">
      <c r="C8" s="123" t="s">
        <v>163</v>
      </c>
      <c r="D8" s="57" t="s">
        <v>709</v>
      </c>
      <c r="E8" s="57" t="s">
        <v>711</v>
      </c>
      <c r="F8" s="57" t="s">
        <v>713</v>
      </c>
      <c r="H8" s="125"/>
      <c r="I8" s="55" t="s">
        <v>650</v>
      </c>
      <c r="J8" s="55" t="s">
        <v>652</v>
      </c>
      <c r="K8" s="55" t="s">
        <v>654</v>
      </c>
      <c r="L8" s="60" t="s">
        <v>693</v>
      </c>
      <c r="M8" s="12">
        <v>0.39700000000000002</v>
      </c>
      <c r="N8" s="69" t="s">
        <v>704</v>
      </c>
      <c r="O8" s="55" t="s">
        <v>706</v>
      </c>
      <c r="P8" s="55" t="s">
        <v>708</v>
      </c>
    </row>
    <row r="9" spans="3:16" ht="15.75" thickBot="1" x14ac:dyDescent="0.3">
      <c r="C9" s="124"/>
      <c r="D9" s="58" t="s">
        <v>710</v>
      </c>
      <c r="E9" s="58" t="s">
        <v>712</v>
      </c>
      <c r="F9" s="58" t="s">
        <v>714</v>
      </c>
      <c r="H9" s="123" t="s">
        <v>163</v>
      </c>
      <c r="I9" s="57" t="s">
        <v>655</v>
      </c>
      <c r="J9" s="57" t="str">
        <f>FIXED(-0.014,4)</f>
        <v>-0.0140</v>
      </c>
      <c r="K9" s="57" t="s">
        <v>658</v>
      </c>
      <c r="L9" s="59" t="s">
        <v>692</v>
      </c>
      <c r="M9" s="63">
        <v>3558</v>
      </c>
      <c r="N9" s="71" t="s">
        <v>709</v>
      </c>
      <c r="O9" s="57" t="s">
        <v>711</v>
      </c>
      <c r="P9" s="57" t="s">
        <v>713</v>
      </c>
    </row>
    <row r="10" spans="3:16" ht="15.75" thickBot="1" x14ac:dyDescent="0.3">
      <c r="C10" s="125" t="s">
        <v>164</v>
      </c>
      <c r="D10" s="55" t="s">
        <v>715</v>
      </c>
      <c r="E10" s="55" t="s">
        <v>717</v>
      </c>
      <c r="F10" s="55" t="s">
        <v>719</v>
      </c>
      <c r="H10" s="124"/>
      <c r="I10" s="58" t="s">
        <v>656</v>
      </c>
      <c r="J10" s="58" t="s">
        <v>657</v>
      </c>
      <c r="K10" s="58" t="s">
        <v>659</v>
      </c>
      <c r="L10" s="64" t="s">
        <v>693</v>
      </c>
      <c r="M10" s="27">
        <v>0.38379999999999997</v>
      </c>
      <c r="N10" s="72" t="s">
        <v>710</v>
      </c>
      <c r="O10" s="58" t="s">
        <v>712</v>
      </c>
      <c r="P10" s="58" t="s">
        <v>714</v>
      </c>
    </row>
    <row r="11" spans="3:16" x14ac:dyDescent="0.25">
      <c r="C11" s="126"/>
      <c r="D11" s="56" t="s">
        <v>716</v>
      </c>
      <c r="E11" s="56" t="s">
        <v>718</v>
      </c>
      <c r="F11" s="56" t="s">
        <v>720</v>
      </c>
      <c r="H11" s="125" t="s">
        <v>164</v>
      </c>
      <c r="I11" s="55" t="s">
        <v>660</v>
      </c>
      <c r="J11" s="55" t="s">
        <v>662</v>
      </c>
      <c r="K11" s="55" t="s">
        <v>664</v>
      </c>
      <c r="L11" s="61" t="s">
        <v>692</v>
      </c>
      <c r="M11" s="54">
        <v>5553</v>
      </c>
      <c r="N11" s="69" t="s">
        <v>715</v>
      </c>
      <c r="O11" s="55" t="s">
        <v>717</v>
      </c>
      <c r="P11" s="55" t="s">
        <v>719</v>
      </c>
    </row>
    <row r="12" spans="3:16" x14ac:dyDescent="0.25">
      <c r="C12" s="125" t="s">
        <v>165</v>
      </c>
      <c r="D12" s="55" t="s">
        <v>721</v>
      </c>
      <c r="E12" s="55" t="s">
        <v>723</v>
      </c>
      <c r="F12" s="55" t="s">
        <v>725</v>
      </c>
      <c r="H12" s="126"/>
      <c r="I12" s="56" t="s">
        <v>661</v>
      </c>
      <c r="J12" s="56" t="s">
        <v>663</v>
      </c>
      <c r="K12" s="56" t="s">
        <v>665</v>
      </c>
      <c r="L12" s="60" t="s">
        <v>693</v>
      </c>
      <c r="M12" s="12">
        <v>0.42249999999999999</v>
      </c>
      <c r="N12" s="70" t="s">
        <v>716</v>
      </c>
      <c r="O12" s="56" t="s">
        <v>718</v>
      </c>
      <c r="P12" s="56" t="s">
        <v>720</v>
      </c>
    </row>
    <row r="13" spans="3:16" x14ac:dyDescent="0.25">
      <c r="C13" s="125"/>
      <c r="D13" s="55" t="s">
        <v>722</v>
      </c>
      <c r="E13" s="55" t="s">
        <v>724</v>
      </c>
      <c r="F13" s="55" t="s">
        <v>726</v>
      </c>
      <c r="H13" s="125" t="s">
        <v>165</v>
      </c>
      <c r="I13" s="55" t="s">
        <v>666</v>
      </c>
      <c r="J13" s="55" t="s">
        <v>668</v>
      </c>
      <c r="K13" s="55" t="s">
        <v>670</v>
      </c>
      <c r="L13" s="61" t="s">
        <v>692</v>
      </c>
      <c r="M13" s="54">
        <v>2955</v>
      </c>
      <c r="N13" s="69" t="s">
        <v>721</v>
      </c>
      <c r="O13" s="55" t="s">
        <v>723</v>
      </c>
      <c r="P13" s="55" t="s">
        <v>725</v>
      </c>
    </row>
    <row r="14" spans="3:16" x14ac:dyDescent="0.25">
      <c r="C14" s="123" t="s">
        <v>166</v>
      </c>
      <c r="D14" s="57" t="s">
        <v>727</v>
      </c>
      <c r="E14" s="57" t="s">
        <v>729</v>
      </c>
      <c r="F14" s="57" t="s">
        <v>731</v>
      </c>
      <c r="H14" s="125"/>
      <c r="I14" s="55" t="s">
        <v>667</v>
      </c>
      <c r="J14" s="55" t="s">
        <v>669</v>
      </c>
      <c r="K14" s="55" t="s">
        <v>671</v>
      </c>
      <c r="L14" s="60" t="s">
        <v>693</v>
      </c>
      <c r="M14" s="12">
        <v>0.40820000000000001</v>
      </c>
      <c r="N14" s="69" t="s">
        <v>722</v>
      </c>
      <c r="O14" s="55" t="s">
        <v>724</v>
      </c>
      <c r="P14" s="55" t="s">
        <v>726</v>
      </c>
    </row>
    <row r="15" spans="3:16" ht="15.75" thickBot="1" x14ac:dyDescent="0.3">
      <c r="C15" s="124"/>
      <c r="D15" s="58" t="s">
        <v>728</v>
      </c>
      <c r="E15" s="58" t="s">
        <v>730</v>
      </c>
      <c r="F15" s="58" t="s">
        <v>732</v>
      </c>
      <c r="H15" s="123" t="s">
        <v>166</v>
      </c>
      <c r="I15" s="57" t="s">
        <v>672</v>
      </c>
      <c r="J15" s="57" t="s">
        <v>674</v>
      </c>
      <c r="K15" s="57" t="s">
        <v>676</v>
      </c>
      <c r="L15" s="59" t="s">
        <v>692</v>
      </c>
      <c r="M15" s="63">
        <v>2598</v>
      </c>
      <c r="N15" s="71" t="s">
        <v>727</v>
      </c>
      <c r="O15" s="57" t="s">
        <v>729</v>
      </c>
      <c r="P15" s="57" t="s">
        <v>731</v>
      </c>
    </row>
    <row r="16" spans="3:16" ht="15.75" thickBot="1" x14ac:dyDescent="0.3">
      <c r="C16" s="125" t="s">
        <v>167</v>
      </c>
      <c r="D16" s="55" t="s">
        <v>733</v>
      </c>
      <c r="E16" s="55" t="s">
        <v>735</v>
      </c>
      <c r="F16" s="55" t="s">
        <v>737</v>
      </c>
      <c r="H16" s="124"/>
      <c r="I16" s="58" t="s">
        <v>673</v>
      </c>
      <c r="J16" s="58" t="s">
        <v>675</v>
      </c>
      <c r="K16" s="58" t="s">
        <v>677</v>
      </c>
      <c r="L16" s="64" t="s">
        <v>693</v>
      </c>
      <c r="M16" s="27">
        <v>0.42759999999999998</v>
      </c>
      <c r="N16" s="72" t="s">
        <v>728</v>
      </c>
      <c r="O16" s="58" t="s">
        <v>730</v>
      </c>
      <c r="P16" s="58" t="s">
        <v>732</v>
      </c>
    </row>
    <row r="17" spans="3:16" x14ac:dyDescent="0.25">
      <c r="C17" s="126"/>
      <c r="D17" s="62" t="s">
        <v>734</v>
      </c>
      <c r="E17" s="56" t="s">
        <v>736</v>
      </c>
      <c r="F17" s="56" t="s">
        <v>738</v>
      </c>
      <c r="H17" s="125" t="s">
        <v>167</v>
      </c>
      <c r="I17" s="55" t="str">
        <f>FIXED(-0.157,4)</f>
        <v>-0.1570</v>
      </c>
      <c r="J17" s="55" t="s">
        <v>678</v>
      </c>
      <c r="K17" s="55" t="s">
        <v>680</v>
      </c>
      <c r="L17" s="61" t="s">
        <v>692</v>
      </c>
      <c r="M17" s="54">
        <v>2930</v>
      </c>
      <c r="N17" s="69" t="s">
        <v>733</v>
      </c>
      <c r="O17" s="55" t="s">
        <v>735</v>
      </c>
      <c r="P17" s="55" t="s">
        <v>737</v>
      </c>
    </row>
    <row r="18" spans="3:16" x14ac:dyDescent="0.25">
      <c r="C18" s="123" t="s">
        <v>168</v>
      </c>
      <c r="D18" s="57" t="s">
        <v>739</v>
      </c>
      <c r="E18" s="57" t="s">
        <v>741</v>
      </c>
      <c r="F18" s="57" t="s">
        <v>743</v>
      </c>
      <c r="H18" s="126"/>
      <c r="I18" s="62" t="s">
        <v>694</v>
      </c>
      <c r="J18" s="56" t="s">
        <v>679</v>
      </c>
      <c r="K18" s="56" t="s">
        <v>681</v>
      </c>
      <c r="L18" s="60" t="s">
        <v>693</v>
      </c>
      <c r="M18" s="12">
        <v>0.38300000000000001</v>
      </c>
      <c r="N18" s="73" t="s">
        <v>734</v>
      </c>
      <c r="O18" s="56" t="s">
        <v>736</v>
      </c>
      <c r="P18" s="56" t="s">
        <v>738</v>
      </c>
    </row>
    <row r="19" spans="3:16" x14ac:dyDescent="0.25">
      <c r="C19" s="126"/>
      <c r="D19" s="56" t="s">
        <v>740</v>
      </c>
      <c r="E19" s="56" t="s">
        <v>742</v>
      </c>
      <c r="F19" s="56" t="s">
        <v>744</v>
      </c>
      <c r="H19" s="123" t="s">
        <v>168</v>
      </c>
      <c r="I19" s="57" t="str">
        <f>FIXED(0.086,4)</f>
        <v>0.0860</v>
      </c>
      <c r="J19" s="57" t="s">
        <v>683</v>
      </c>
      <c r="K19" s="57" t="s">
        <v>685</v>
      </c>
      <c r="L19" s="61" t="s">
        <v>692</v>
      </c>
      <c r="M19" s="54">
        <v>1451</v>
      </c>
      <c r="N19" s="71" t="s">
        <v>739</v>
      </c>
      <c r="O19" s="57" t="s">
        <v>741</v>
      </c>
      <c r="P19" s="57" t="s">
        <v>743</v>
      </c>
    </row>
    <row r="20" spans="3:16" x14ac:dyDescent="0.25">
      <c r="C20" s="123" t="s">
        <v>169</v>
      </c>
      <c r="D20" s="57" t="s">
        <v>745</v>
      </c>
      <c r="E20" s="57" t="s">
        <v>747</v>
      </c>
      <c r="F20" s="57" t="s">
        <v>749</v>
      </c>
      <c r="H20" s="126"/>
      <c r="I20" s="56" t="s">
        <v>682</v>
      </c>
      <c r="J20" s="56" t="s">
        <v>684</v>
      </c>
      <c r="K20" s="56" t="s">
        <v>686</v>
      </c>
      <c r="L20" s="60" t="s">
        <v>693</v>
      </c>
      <c r="M20" s="12">
        <v>0.39429999999999998</v>
      </c>
      <c r="N20" s="70" t="s">
        <v>740</v>
      </c>
      <c r="O20" s="56" t="s">
        <v>742</v>
      </c>
      <c r="P20" s="56" t="s">
        <v>744</v>
      </c>
    </row>
    <row r="21" spans="3:16" ht="15.75" thickBot="1" x14ac:dyDescent="0.3">
      <c r="C21" s="124"/>
      <c r="D21" s="58" t="s">
        <v>746</v>
      </c>
      <c r="E21" s="58" t="s">
        <v>748</v>
      </c>
      <c r="F21" s="58" t="s">
        <v>750</v>
      </c>
      <c r="H21" s="123" t="s">
        <v>169</v>
      </c>
      <c r="I21" s="57" t="s">
        <v>687</v>
      </c>
      <c r="J21" s="57" t="s">
        <v>689</v>
      </c>
      <c r="K21" s="57" t="str">
        <f>FIXED(-0.138,4)</f>
        <v>-0.1380</v>
      </c>
      <c r="L21" s="59" t="s">
        <v>692</v>
      </c>
      <c r="M21" s="63">
        <v>1479</v>
      </c>
      <c r="N21" s="71" t="s">
        <v>745</v>
      </c>
      <c r="O21" s="57" t="s">
        <v>747</v>
      </c>
      <c r="P21" s="57" t="s">
        <v>749</v>
      </c>
    </row>
    <row r="22" spans="3:16" ht="15.75" thickBot="1" x14ac:dyDescent="0.3">
      <c r="H22" s="124"/>
      <c r="I22" s="58" t="s">
        <v>688</v>
      </c>
      <c r="J22" s="58" t="s">
        <v>690</v>
      </c>
      <c r="K22" s="58" t="s">
        <v>691</v>
      </c>
      <c r="L22" s="64" t="s">
        <v>693</v>
      </c>
      <c r="M22" s="27">
        <v>0.38169999999999998</v>
      </c>
      <c r="N22" s="72" t="s">
        <v>746</v>
      </c>
      <c r="O22" s="58" t="s">
        <v>748</v>
      </c>
      <c r="P22" s="58" t="s">
        <v>750</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5.7619999999999998E-2</v>
      </c>
      <c r="C2">
        <v>1.05931</v>
      </c>
      <c r="D2">
        <v>4.7620000000000003E-2</v>
      </c>
      <c r="E2">
        <v>1.21</v>
      </c>
      <c r="F2" s="1">
        <v>0.22600000000000001</v>
      </c>
    </row>
    <row r="3" spans="1:7" x14ac:dyDescent="0.25">
      <c r="A3" t="s">
        <v>13</v>
      </c>
      <c r="B3">
        <v>-0.12089999999999999</v>
      </c>
      <c r="C3">
        <v>0.88612000000000002</v>
      </c>
      <c r="D3">
        <v>1.8880000000000001E-2</v>
      </c>
      <c r="E3">
        <v>-6.4039999999999999</v>
      </c>
      <c r="F3" s="1">
        <v>1.51E-10</v>
      </c>
      <c r="G3" t="s">
        <v>11</v>
      </c>
    </row>
    <row r="4" spans="1:7" x14ac:dyDescent="0.25">
      <c r="A4" t="s">
        <v>14</v>
      </c>
      <c r="B4">
        <v>-0.21096999999999999</v>
      </c>
      <c r="C4">
        <v>0.80979999999999996</v>
      </c>
      <c r="D4">
        <v>1.968E-2</v>
      </c>
      <c r="E4">
        <v>-10.722</v>
      </c>
      <c r="F4" t="s">
        <v>119</v>
      </c>
      <c r="G4" t="s">
        <v>11</v>
      </c>
    </row>
    <row r="7" spans="1:7" x14ac:dyDescent="0.25">
      <c r="A7" t="s">
        <v>761</v>
      </c>
      <c r="B7">
        <v>16482</v>
      </c>
    </row>
    <row r="8" spans="1:7" x14ac:dyDescent="0.25">
      <c r="A8" t="s">
        <v>762</v>
      </c>
      <c r="B8">
        <v>-143497.9</v>
      </c>
    </row>
    <row r="9" spans="1:7" x14ac:dyDescent="0.25">
      <c r="A9" t="s">
        <v>3</v>
      </c>
      <c r="B9">
        <v>287001.8</v>
      </c>
    </row>
    <row r="10" spans="1:7" x14ac:dyDescent="0.25">
      <c r="A10" t="s">
        <v>4</v>
      </c>
      <c r="B10">
        <v>287024.90000000002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A11" sqref="A11"/>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1.604682E-2</v>
      </c>
      <c r="C2">
        <v>1.0161762999999999</v>
      </c>
      <c r="D2">
        <v>6.3488130000000004E-2</v>
      </c>
      <c r="E2">
        <v>0.25</v>
      </c>
      <c r="F2" s="1">
        <v>0.8</v>
      </c>
      <c r="G2" t="str">
        <f>IF(F2&lt;0.001,"***",IF(F2&lt;0.01,"**",IF(F2&lt;0.05,"*",IF(F2&lt;0.1,"^",""))))</f>
        <v/>
      </c>
    </row>
    <row r="3" spans="1:7" x14ac:dyDescent="0.25">
      <c r="A3" t="s">
        <v>10</v>
      </c>
      <c r="B3">
        <v>-0.13716971999999999</v>
      </c>
      <c r="C3">
        <v>0.87182219999999999</v>
      </c>
      <c r="D3">
        <v>2.3066509999999998E-2</v>
      </c>
      <c r="E3">
        <v>-5.95</v>
      </c>
      <c r="F3" s="1">
        <v>2.7000000000000002E-9</v>
      </c>
      <c r="G3" t="str">
        <f>IF(F3&lt;0.001,"***",IF(F3&lt;0.01,"**",IF(F3&lt;0.05,"*",IF(F3&lt;0.1,"^",""))))</f>
        <v>***</v>
      </c>
    </row>
    <row r="4" spans="1:7" x14ac:dyDescent="0.25">
      <c r="A4" t="s">
        <v>12</v>
      </c>
      <c r="B4">
        <v>-0.27905468999999999</v>
      </c>
      <c r="C4">
        <v>0.75649849999999996</v>
      </c>
      <c r="D4">
        <v>2.5747659999999999E-2</v>
      </c>
      <c r="E4">
        <v>-10.84</v>
      </c>
      <c r="F4" s="1">
        <v>0</v>
      </c>
      <c r="G4" t="str">
        <f>IF(F4&lt;0.001,"***",IF(F4&lt;0.01,"**",IF(F4&lt;0.05,"*",IF(F4&lt;0.1,"^",""))))</f>
        <v>***</v>
      </c>
    </row>
    <row r="6" spans="1:7" x14ac:dyDescent="0.25">
      <c r="A6" t="s">
        <v>16</v>
      </c>
      <c r="B6" t="s">
        <v>17</v>
      </c>
      <c r="C6" t="s">
        <v>122</v>
      </c>
      <c r="D6" t="s">
        <v>18</v>
      </c>
    </row>
    <row r="7" spans="1:7" x14ac:dyDescent="0.25">
      <c r="A7" t="s">
        <v>19</v>
      </c>
      <c r="B7" t="s">
        <v>20</v>
      </c>
      <c r="C7">
        <v>0.47037909999999999</v>
      </c>
      <c r="D7">
        <v>0.22125649999999999</v>
      </c>
    </row>
    <row r="9" spans="1:7" x14ac:dyDescent="0.25">
      <c r="A9" t="s">
        <v>761</v>
      </c>
      <c r="B9">
        <v>16689</v>
      </c>
    </row>
    <row r="10" spans="1:7" x14ac:dyDescent="0.25">
      <c r="A10" t="s">
        <v>762</v>
      </c>
      <c r="B10" s="135">
        <v>-143101.70000000001</v>
      </c>
    </row>
    <row r="11" spans="1:7" x14ac:dyDescent="0.25">
      <c r="A11" t="s">
        <v>3</v>
      </c>
      <c r="B11">
        <v>289706.09999999998</v>
      </c>
    </row>
    <row r="12" spans="1:7" x14ac:dyDescent="0.25">
      <c r="A12" t="s">
        <v>4</v>
      </c>
      <c r="B12">
        <v>303230.59999999998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A9" sqref="A9:B12"/>
    </sheetView>
  </sheetViews>
  <sheetFormatPr defaultRowHeight="15" x14ac:dyDescent="0.25"/>
  <cols>
    <col min="1" max="1" width="22.85546875" bestFit="1" customWidth="1"/>
    <col min="2" max="2" width="10.7109375" bestFit="1" customWidth="1"/>
  </cols>
  <sheetData>
    <row r="1" spans="1:7" x14ac:dyDescent="0.25">
      <c r="B1" t="s">
        <v>5</v>
      </c>
      <c r="C1" t="s">
        <v>6</v>
      </c>
      <c r="D1" t="s">
        <v>7</v>
      </c>
      <c r="E1" t="s">
        <v>8</v>
      </c>
      <c r="F1" t="s">
        <v>15</v>
      </c>
    </row>
    <row r="2" spans="1:7" x14ac:dyDescent="0.25">
      <c r="A2" t="s">
        <v>121</v>
      </c>
      <c r="B2">
        <v>0.1173729</v>
      </c>
      <c r="C2">
        <v>1.1245387</v>
      </c>
      <c r="D2">
        <v>5.9850639999999997E-2</v>
      </c>
      <c r="E2">
        <v>1.96</v>
      </c>
      <c r="F2" s="1">
        <v>0.05</v>
      </c>
      <c r="G2" t="str">
        <f>IF(F2&lt;0.001,"***",IF(F2&lt;0.01,"**",IF(F2&lt;0.05,"*",IF(F2&lt;0.1,"^",""))))</f>
        <v>^</v>
      </c>
    </row>
    <row r="3" spans="1:7" x14ac:dyDescent="0.25">
      <c r="A3" t="s">
        <v>13</v>
      </c>
      <c r="B3">
        <v>-0.18176680000000001</v>
      </c>
      <c r="C3">
        <v>0.83379579999999998</v>
      </c>
      <c r="D3">
        <v>2.3084960000000002E-2</v>
      </c>
      <c r="E3">
        <v>-7.87</v>
      </c>
      <c r="F3" s="1">
        <v>3.4E-15</v>
      </c>
      <c r="G3" t="str">
        <f t="shared" ref="G3:G4" si="0">IF(F3&lt;0.001,"***",IF(F3&lt;0.01,"**",IF(F3&lt;0.05,"*",IF(F3&lt;0.1,"^",""))))</f>
        <v>***</v>
      </c>
    </row>
    <row r="4" spans="1:7" x14ac:dyDescent="0.25">
      <c r="A4" t="s">
        <v>14</v>
      </c>
      <c r="B4">
        <v>-0.3060465</v>
      </c>
      <c r="C4">
        <v>0.73635240000000002</v>
      </c>
      <c r="D4">
        <v>2.6383090000000001E-2</v>
      </c>
      <c r="E4">
        <v>-11.6</v>
      </c>
      <c r="F4" s="1">
        <v>0</v>
      </c>
      <c r="G4" t="str">
        <f t="shared" si="0"/>
        <v>***</v>
      </c>
    </row>
    <row r="6" spans="1:7" x14ac:dyDescent="0.25">
      <c r="A6" t="s">
        <v>16</v>
      </c>
      <c r="B6" t="s">
        <v>17</v>
      </c>
      <c r="C6" t="s">
        <v>122</v>
      </c>
      <c r="D6" t="s">
        <v>18</v>
      </c>
    </row>
    <row r="7" spans="1:7" x14ac:dyDescent="0.25">
      <c r="A7" t="s">
        <v>19</v>
      </c>
      <c r="B7" t="s">
        <v>20</v>
      </c>
      <c r="C7">
        <v>0.47302</v>
      </c>
      <c r="D7">
        <v>0.2237479</v>
      </c>
    </row>
    <row r="9" spans="1:7" x14ac:dyDescent="0.25">
      <c r="A9" t="s">
        <v>761</v>
      </c>
      <c r="B9">
        <v>16482</v>
      </c>
    </row>
    <row r="10" spans="1:7" x14ac:dyDescent="0.25">
      <c r="A10" t="s">
        <v>762</v>
      </c>
      <c r="B10" s="137">
        <v>-141085.29999999999</v>
      </c>
    </row>
    <row r="11" spans="1:7" x14ac:dyDescent="0.25">
      <c r="A11" t="s">
        <v>3</v>
      </c>
      <c r="B11">
        <v>285660.5</v>
      </c>
    </row>
    <row r="12" spans="1:7" x14ac:dyDescent="0.25">
      <c r="A12" t="s">
        <v>4</v>
      </c>
      <c r="B12">
        <v>299114.2</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E14" sqref="E14"/>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1" t="s">
        <v>607</v>
      </c>
      <c r="B1" s="111"/>
      <c r="C1" s="111"/>
      <c r="D1" s="111"/>
      <c r="E1" s="111"/>
    </row>
    <row r="2" spans="1:10" ht="16.5" thickBot="1" x14ac:dyDescent="0.3">
      <c r="A2" s="112" t="s">
        <v>608</v>
      </c>
      <c r="B2" s="112"/>
      <c r="C2" s="112"/>
      <c r="D2" s="112"/>
      <c r="E2" s="112"/>
    </row>
    <row r="3" spans="1:10" ht="15.75" thickBot="1" x14ac:dyDescent="0.3">
      <c r="A3" s="27"/>
      <c r="B3" s="31" t="s">
        <v>114</v>
      </c>
      <c r="C3" s="31" t="s">
        <v>115</v>
      </c>
      <c r="D3" s="31" t="s">
        <v>116</v>
      </c>
      <c r="E3" s="37" t="s">
        <v>117</v>
      </c>
    </row>
    <row r="4" spans="1:10" x14ac:dyDescent="0.25">
      <c r="A4" s="107" t="s">
        <v>123</v>
      </c>
      <c r="B4" s="28" t="str">
        <f>_xlfn.CONCAT(ROUND(VLOOKUP($G4,'mod1'!$A:$G,2,0),4)," ",VLOOKUP(Table2!$G4,'mod1'!$A:$G,7,0))</f>
        <v xml:space="preserve">-0.0056 </v>
      </c>
      <c r="C4" s="28" t="str">
        <f>_xlfn.CONCAT(ROUND(VLOOKUP($H4,mod1L!$A:$G,2,0),4)," ",VLOOKUP($H4,mod1L!$A:$G,7,0))</f>
        <v xml:space="preserve">0.0576 </v>
      </c>
      <c r="D4" s="28" t="str">
        <f>_xlfn.CONCAT(ROUND(VLOOKUP($G4,'mod1.fr'!$A:$G,2,0),4)," ",VLOOKUP(Table2!$G4,'mod1.fr'!$A:$G,7,0))</f>
        <v xml:space="preserve">0.016 </v>
      </c>
      <c r="E4" s="28" t="str">
        <f>_xlfn.CONCAT(ROUND(VLOOKUP($H4,mod1L.fr!$A:$G,2,0),4)," ",VLOOKUP($H4,mod1L.fr!$A:$G,7,0))</f>
        <v>0.1174 ^</v>
      </c>
      <c r="G4" t="s">
        <v>120</v>
      </c>
      <c r="H4" t="s">
        <v>121</v>
      </c>
      <c r="J4">
        <f>(0.129-0.0366)/(SQRT(((1.1376^2)/15021)+((1.0373^2)/15021)))</f>
        <v>7.3558991108595295</v>
      </c>
    </row>
    <row r="5" spans="1:10" x14ac:dyDescent="0.25">
      <c r="A5" s="108"/>
      <c r="B5" s="29" t="str">
        <f>_xlfn.CONCAT("(",ROUND(VLOOKUP($G4,'mod1'!$A:$G,4,0),4),")")</f>
        <v>(0.0512)</v>
      </c>
      <c r="C5" s="29" t="str">
        <f>_xlfn.CONCAT("(",ROUND(VLOOKUP($H4,mod1L!$A:$G,4,0),4),")")</f>
        <v>(0.0476)</v>
      </c>
      <c r="D5" s="29" t="str">
        <f>_xlfn.CONCAT("(",ROUND(VLOOKUP($G4,'mod1.fr'!$A:$G,4,0),4),")")</f>
        <v>(0.0635)</v>
      </c>
      <c r="E5" s="29" t="str">
        <f>_xlfn.CONCAT("(",ROUND(VLOOKUP($H4,mod1L.fr!$A:$G,4,0),4),")")</f>
        <v>(0.0599)</v>
      </c>
    </row>
    <row r="6" spans="1:10" x14ac:dyDescent="0.25">
      <c r="A6" s="107" t="s">
        <v>0</v>
      </c>
      <c r="B6" s="28" t="str">
        <f>_xlfn.CONCAT(ROUND(VLOOKUP($G6,'mod1'!$A:$G,2,0),4)," ",VLOOKUP(Table2!$G6,'mod1'!$A:$G,7,0))</f>
        <v>-0.0963 ***</v>
      </c>
      <c r="C6" s="28" t="str">
        <f>_xlfn.CONCAT(ROUND(VLOOKUP($H6,mod1L!$A:$G,2,0),4)," ",VLOOKUP($H6,mod1L!$A:$G,7,0))</f>
        <v>-0.1209 ***</v>
      </c>
      <c r="D6" s="28" t="str">
        <f>_xlfn.CONCAT(ROUND(VLOOKUP($G6,'mod1.fr'!$A:$G,2,0),4)," ",VLOOKUP(Table2!$G6,'mod1.fr'!$A:$G,7,0))</f>
        <v>-0.1372 ***</v>
      </c>
      <c r="E6" s="28" t="str">
        <f>_xlfn.CONCAT(ROUND(VLOOKUP($H6,mod1L.fr!$A:$G,2,0),4)," ",VLOOKUP($H6,mod1L.fr!$A:$G,7,0))</f>
        <v>-0.1818 ***</v>
      </c>
      <c r="G6" t="s">
        <v>10</v>
      </c>
      <c r="H6" t="s">
        <v>13</v>
      </c>
      <c r="J6">
        <f>(0.1822-0.1398)/(SQRT(((0.0242^2)/15021)+((0.0242^2)/15228)))</f>
        <v>152.35820127655697</v>
      </c>
    </row>
    <row r="7" spans="1:10" x14ac:dyDescent="0.25">
      <c r="A7" s="108" t="s">
        <v>1</v>
      </c>
      <c r="B7" s="29" t="str">
        <f>_xlfn.CONCAT("(",ROUND(VLOOKUP($G6,'mod1'!$A:$G,4,0),4),")")</f>
        <v>(0.0188)</v>
      </c>
      <c r="C7" s="29" t="str">
        <f>_xlfn.CONCAT("(",ROUND(VLOOKUP($H6,mod1L!$A:$G,4,0),4),")")</f>
        <v>(0.0189)</v>
      </c>
      <c r="D7" s="29" t="str">
        <f>_xlfn.CONCAT("(",ROUND(VLOOKUP($G6,'mod1.fr'!$A:$G,4,0),4),")")</f>
        <v>(0.0231)</v>
      </c>
      <c r="E7" s="29" t="str">
        <f>_xlfn.CONCAT("(",ROUND(VLOOKUP($H6,mod1L.fr!$A:$G,4,0),4),")")</f>
        <v>(0.0231)</v>
      </c>
    </row>
    <row r="8" spans="1:10" x14ac:dyDescent="0.25">
      <c r="A8" s="107" t="s">
        <v>2</v>
      </c>
      <c r="B8" s="28" t="str">
        <f>_xlfn.CONCAT(ROUND(VLOOKUP($G8,'mod1'!$A:$G,2,0),4)," ",VLOOKUP(Table2!$G8,'mod1'!$A:$G,7,0))</f>
        <v>-0.1977 ***</v>
      </c>
      <c r="C8" s="28" t="str">
        <f>_xlfn.CONCAT(FIXED(VLOOKUP($H8,mod1L!$A:$G,2,0),4)," ",VLOOKUP($H8,mod1L!$A:$G,7,0))</f>
        <v>-0.2110 ***</v>
      </c>
      <c r="D8" s="28" t="str">
        <f>_xlfn.CONCAT(ROUND(VLOOKUP($G8,'mod1.fr'!$A:$G,2,0),4)," ",VLOOKUP(Table2!$G8,'mod1.fr'!$A:$G,7,0))</f>
        <v>-0.2791 ***</v>
      </c>
      <c r="E8" s="28" t="str">
        <f>_xlfn.CONCAT(ROUND(VLOOKUP($H8,mod1L.fr!$A:$G,2,0),4)," ",VLOOKUP($H8,mod1L.fr!$A:$G,7,0))</f>
        <v>-0.306 ***</v>
      </c>
      <c r="G8" t="s">
        <v>12</v>
      </c>
      <c r="H8" t="s">
        <v>14</v>
      </c>
      <c r="J8">
        <f>(0.3043-0.2843)/(SQRT(((0.0278^2)/15021)+((0.0271^2)/15228)))</f>
        <v>63.347547956472681</v>
      </c>
    </row>
    <row r="9" spans="1:10" x14ac:dyDescent="0.25">
      <c r="A9" s="108"/>
      <c r="B9" s="29" t="str">
        <f>_xlfn.CONCAT("(",ROUND(VLOOKUP($G8,'mod1'!$A:$G,4,0),4),")")</f>
        <v>(0.0192)</v>
      </c>
      <c r="C9" s="29" t="str">
        <f>_xlfn.CONCAT("(",ROUND(VLOOKUP($H8,mod1L!$A:$G,4,0),4),")")</f>
        <v>(0.0197)</v>
      </c>
      <c r="D9" s="29" t="str">
        <f>_xlfn.CONCAT("(",ROUND(VLOOKUP($G8,'mod1.fr'!$A:$G,4,0),4),")")</f>
        <v>(0.0257)</v>
      </c>
      <c r="E9" s="29" t="str">
        <f>_xlfn.CONCAT("(",ROUND(VLOOKUP($H8,mod1L.fr!$A:$G,4,0),4),")")</f>
        <v>(0.0264)</v>
      </c>
    </row>
    <row r="10" spans="1:10" ht="15.75" thickBot="1" x14ac:dyDescent="0.3">
      <c r="A10" s="30" t="s">
        <v>113</v>
      </c>
      <c r="B10" s="32"/>
      <c r="C10" s="32"/>
      <c r="D10" s="32">
        <f>ROUND('mod1.fr'!C7,4)</f>
        <v>0.47039999999999998</v>
      </c>
      <c r="E10" s="32">
        <f>ROUND(mod1L.fr!C7,4)</f>
        <v>0.47299999999999998</v>
      </c>
    </row>
    <row r="11" spans="1:10" x14ac:dyDescent="0.25">
      <c r="A11" s="11" t="s">
        <v>109</v>
      </c>
      <c r="B11" s="33">
        <f>'mod1'!B7</f>
        <v>16689</v>
      </c>
      <c r="C11" s="33">
        <f>mod1L!B7</f>
        <v>16482</v>
      </c>
      <c r="D11" s="33">
        <f>'mod1.fr'!B9</f>
        <v>16689</v>
      </c>
      <c r="E11" s="33">
        <f>mod1L.fr!B9</f>
        <v>16482</v>
      </c>
    </row>
    <row r="12" spans="1:10" x14ac:dyDescent="0.25">
      <c r="A12" s="11" t="s">
        <v>3</v>
      </c>
      <c r="B12" s="34" t="str">
        <f>FIXED('mod1'!B9,2)</f>
        <v>291,046.30</v>
      </c>
      <c r="C12" s="34" t="str">
        <f>FIXED(mod1L!B9,2)</f>
        <v>287,001.80</v>
      </c>
      <c r="D12" s="34" t="str">
        <f>FIXED('mod1.fr'!B11)</f>
        <v>289,706.10</v>
      </c>
      <c r="E12" s="34" t="str">
        <f>FIXED(mod1L.fr!B11,2)</f>
        <v>285,660.50</v>
      </c>
    </row>
    <row r="13" spans="1:10" x14ac:dyDescent="0.25">
      <c r="A13" s="11" t="s">
        <v>4</v>
      </c>
      <c r="B13" s="34" t="str">
        <f>FIXED('mod1'!B10,2)</f>
        <v>291,069.50</v>
      </c>
      <c r="C13" s="34" t="str">
        <f>FIXED(mod1L!B10,2)</f>
        <v>287,024.90</v>
      </c>
      <c r="D13" s="34" t="str">
        <f>FIXED('mod1.fr'!B12,2)</f>
        <v>303,230.60</v>
      </c>
      <c r="E13" s="34" t="str">
        <f>FIXED(mod1L.fr!B12,2)</f>
        <v>299,114.20</v>
      </c>
    </row>
    <row r="14" spans="1:10" ht="15.75" thickBot="1" x14ac:dyDescent="0.3">
      <c r="A14" s="27" t="s">
        <v>110</v>
      </c>
      <c r="B14" s="35" t="str">
        <f>FIXED('mod1'!B8,2)</f>
        <v>-145,520.20</v>
      </c>
      <c r="C14" s="35" t="str">
        <f>FIXED(mod1L!B8,2)</f>
        <v>-143,497.90</v>
      </c>
      <c r="D14" s="36" t="str">
        <f>FIXED('mod1.fr'!B10,2)</f>
        <v>-143,101.70</v>
      </c>
      <c r="E14" s="36" t="str">
        <f>FIXED(mod1L.fr!B10,2)</f>
        <v>-141,085.30</v>
      </c>
    </row>
    <row r="15" spans="1:10" x14ac:dyDescent="0.25">
      <c r="A15" s="109" t="s">
        <v>609</v>
      </c>
      <c r="B15" s="109"/>
      <c r="C15" s="109"/>
      <c r="D15" s="109"/>
      <c r="E15" s="109"/>
    </row>
    <row r="16" spans="1:10" x14ac:dyDescent="0.25">
      <c r="A16" s="110"/>
      <c r="B16" s="110"/>
      <c r="C16" s="110"/>
      <c r="D16" s="110"/>
      <c r="E16" s="110"/>
    </row>
    <row r="17" spans="1:5" x14ac:dyDescent="0.25">
      <c r="A17" s="110"/>
      <c r="B17" s="110"/>
      <c r="C17" s="110"/>
      <c r="D17" s="110"/>
      <c r="E17" s="110"/>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2:N33"/>
  <sheetViews>
    <sheetView workbookViewId="0">
      <selection activeCell="A28" sqref="A28:B31"/>
    </sheetView>
  </sheetViews>
  <sheetFormatPr defaultRowHeight="15" x14ac:dyDescent="0.25"/>
  <cols>
    <col min="1" max="1" width="20.85546875" bestFit="1" customWidth="1"/>
    <col min="9" max="9" width="20.85546875" bestFit="1" customWidth="1"/>
  </cols>
  <sheetData>
    <row r="2" spans="1:14" x14ac:dyDescent="0.25">
      <c r="A2" t="s">
        <v>120</v>
      </c>
      <c r="B2" s="10">
        <v>-5.5840000000000001E-2</v>
      </c>
      <c r="C2" s="10">
        <v>0.94569999999999999</v>
      </c>
      <c r="D2" s="10">
        <v>5.1429999999999997E-2</v>
      </c>
      <c r="E2" s="10">
        <v>-1.0860000000000001</v>
      </c>
      <c r="F2">
        <v>0.27760699999999999</v>
      </c>
      <c r="J2" s="1"/>
      <c r="K2" s="1"/>
      <c r="L2" s="1"/>
      <c r="N2" s="1"/>
    </row>
    <row r="3" spans="1:14" x14ac:dyDescent="0.25">
      <c r="A3" t="s">
        <v>10</v>
      </c>
      <c r="B3" s="10">
        <v>-2.4330000000000001E-2</v>
      </c>
      <c r="C3" s="10">
        <v>0.97599999999999998</v>
      </c>
      <c r="D3" s="10">
        <v>1.9040000000000001E-2</v>
      </c>
      <c r="E3" s="10">
        <v>-1.2769999999999999</v>
      </c>
      <c r="F3" s="1">
        <v>0.201459</v>
      </c>
      <c r="J3" s="1"/>
      <c r="K3" s="1"/>
      <c r="L3" s="1"/>
      <c r="N3" s="1"/>
    </row>
    <row r="4" spans="1:14" x14ac:dyDescent="0.25">
      <c r="A4" t="s">
        <v>12</v>
      </c>
      <c r="B4" s="10">
        <v>-7.5590000000000004E-2</v>
      </c>
      <c r="C4" s="10">
        <v>0.92720000000000002</v>
      </c>
      <c r="D4" s="10">
        <v>2.0140000000000002E-2</v>
      </c>
      <c r="E4" s="10">
        <v>-3.754</v>
      </c>
      <c r="F4">
        <v>1.74E-4</v>
      </c>
      <c r="G4" t="s">
        <v>11</v>
      </c>
      <c r="J4" s="1"/>
      <c r="K4" s="1"/>
      <c r="L4" s="1"/>
      <c r="N4" s="1"/>
    </row>
    <row r="5" spans="1:14" x14ac:dyDescent="0.25">
      <c r="A5" t="s">
        <v>124</v>
      </c>
      <c r="B5" s="10">
        <v>5.3280000000000001E-2</v>
      </c>
      <c r="C5" s="10">
        <v>1.0549999999999999</v>
      </c>
      <c r="D5" s="10">
        <v>1.6459999999999999E-2</v>
      </c>
      <c r="E5" s="10">
        <v>3.2360000000000002</v>
      </c>
      <c r="F5" s="1">
        <v>1.2110000000000001E-3</v>
      </c>
      <c r="G5" t="s">
        <v>22</v>
      </c>
      <c r="J5" s="1"/>
      <c r="K5" s="1"/>
      <c r="L5" s="1"/>
      <c r="N5" s="1"/>
    </row>
    <row r="6" spans="1:14" x14ac:dyDescent="0.25">
      <c r="A6" t="s">
        <v>24</v>
      </c>
      <c r="B6" s="10">
        <v>-1.2460000000000001E-2</v>
      </c>
      <c r="C6" s="10">
        <v>0.98760000000000003</v>
      </c>
      <c r="D6" s="10">
        <v>2.3019999999999999E-2</v>
      </c>
      <c r="E6" s="10">
        <v>-0.54100000000000004</v>
      </c>
      <c r="F6" s="1">
        <v>0.588314</v>
      </c>
      <c r="J6" s="1"/>
      <c r="K6" s="1"/>
      <c r="L6" s="1"/>
      <c r="N6" s="1"/>
    </row>
    <row r="7" spans="1:14" x14ac:dyDescent="0.25">
      <c r="A7" t="s">
        <v>23</v>
      </c>
      <c r="B7" s="10">
        <v>-0.13500000000000001</v>
      </c>
      <c r="C7" s="10">
        <v>0.87370000000000003</v>
      </c>
      <c r="D7" s="10">
        <v>2.0590000000000001E-2</v>
      </c>
      <c r="E7" s="10">
        <v>-6.5570000000000004</v>
      </c>
      <c r="F7" s="1">
        <v>5.4800000000000001E-11</v>
      </c>
      <c r="G7" t="s">
        <v>11</v>
      </c>
      <c r="J7" s="1"/>
      <c r="K7" s="1"/>
      <c r="L7" s="1"/>
      <c r="N7" s="1"/>
    </row>
    <row r="8" spans="1:14" x14ac:dyDescent="0.25">
      <c r="A8" t="s">
        <v>25</v>
      </c>
      <c r="B8" s="10">
        <v>2.6349999999999998E-2</v>
      </c>
      <c r="C8" s="10">
        <v>1.0269999999999999</v>
      </c>
      <c r="D8" s="10">
        <v>2.4760000000000001E-2</v>
      </c>
      <c r="E8" s="10">
        <v>1.0640000000000001</v>
      </c>
      <c r="F8">
        <v>0.28725800000000001</v>
      </c>
      <c r="J8" s="1"/>
      <c r="K8" s="1"/>
      <c r="L8" s="1"/>
      <c r="N8" s="1"/>
    </row>
    <row r="9" spans="1:14" x14ac:dyDescent="0.25">
      <c r="A9" t="s">
        <v>26</v>
      </c>
      <c r="B9" s="10">
        <v>-5.271E-2</v>
      </c>
      <c r="C9" s="10">
        <v>0.94869999999999999</v>
      </c>
      <c r="D9" s="10">
        <v>4.0629999999999999E-2</v>
      </c>
      <c r="E9" s="10">
        <v>-1.2969999999999999</v>
      </c>
      <c r="F9">
        <v>0.19456200000000001</v>
      </c>
      <c r="J9" s="1"/>
      <c r="K9" s="1"/>
      <c r="L9" s="1"/>
      <c r="N9" s="1"/>
    </row>
    <row r="10" spans="1:14" x14ac:dyDescent="0.25">
      <c r="A10" t="s">
        <v>30</v>
      </c>
      <c r="B10" s="10">
        <v>0.1424</v>
      </c>
      <c r="C10" s="10">
        <v>1.153</v>
      </c>
      <c r="D10" s="10">
        <v>2.444E-2</v>
      </c>
      <c r="E10" s="10">
        <v>5.8280000000000003</v>
      </c>
      <c r="F10" s="1">
        <v>5.5999999999999997E-9</v>
      </c>
      <c r="G10" t="s">
        <v>11</v>
      </c>
      <c r="J10" s="1"/>
      <c r="K10" s="1"/>
      <c r="L10" s="1"/>
      <c r="N10" s="1"/>
    </row>
    <row r="11" spans="1:14" x14ac:dyDescent="0.25">
      <c r="A11" t="s">
        <v>27</v>
      </c>
      <c r="B11" s="10">
        <v>0.13469999999999999</v>
      </c>
      <c r="C11" s="10">
        <v>1.1439999999999999</v>
      </c>
      <c r="D11" s="10">
        <v>3.6990000000000002E-2</v>
      </c>
      <c r="E11" s="10">
        <v>3.6419999999999999</v>
      </c>
      <c r="F11" s="1">
        <v>2.7E-4</v>
      </c>
      <c r="G11" t="s">
        <v>11</v>
      </c>
      <c r="J11" s="1"/>
      <c r="K11" s="1"/>
      <c r="L11" s="1"/>
      <c r="N11" s="1"/>
    </row>
    <row r="12" spans="1:14" x14ac:dyDescent="0.25">
      <c r="A12" t="s">
        <v>29</v>
      </c>
      <c r="B12" s="10">
        <v>6.7129999999999995E-2</v>
      </c>
      <c r="C12" s="10">
        <v>1.069</v>
      </c>
      <c r="D12" s="10">
        <v>2.256E-2</v>
      </c>
      <c r="E12" s="10">
        <v>2.976</v>
      </c>
      <c r="F12">
        <v>2.9220000000000001E-3</v>
      </c>
      <c r="G12" t="s">
        <v>22</v>
      </c>
      <c r="J12" s="1"/>
      <c r="K12" s="1"/>
      <c r="L12" s="1"/>
      <c r="N12" s="1"/>
    </row>
    <row r="13" spans="1:14" x14ac:dyDescent="0.25">
      <c r="A13" t="s">
        <v>28</v>
      </c>
      <c r="B13" s="10">
        <v>9.4969999999999999E-2</v>
      </c>
      <c r="C13" s="10">
        <v>1.1000000000000001</v>
      </c>
      <c r="D13" s="10">
        <v>5.6239999999999998E-2</v>
      </c>
      <c r="E13" s="10">
        <v>1.6890000000000001</v>
      </c>
      <c r="F13">
        <v>9.1287999999999994E-2</v>
      </c>
      <c r="G13" t="s">
        <v>42</v>
      </c>
      <c r="J13" s="1"/>
      <c r="K13" s="1"/>
      <c r="L13" s="1"/>
      <c r="N13" s="1"/>
    </row>
    <row r="14" spans="1:14" x14ac:dyDescent="0.25">
      <c r="A14" t="s">
        <v>173</v>
      </c>
      <c r="B14" s="10">
        <v>-9.1139999999999999E-2</v>
      </c>
      <c r="C14" s="10">
        <v>0.91290000000000004</v>
      </c>
      <c r="D14" s="10">
        <v>2.615E-2</v>
      </c>
      <c r="E14" s="10">
        <v>-3.4849999999999999</v>
      </c>
      <c r="F14" s="1">
        <v>4.9200000000000003E-4</v>
      </c>
      <c r="G14" t="s">
        <v>11</v>
      </c>
      <c r="J14" s="1"/>
      <c r="K14" s="1"/>
      <c r="L14" s="1"/>
      <c r="N14" s="1"/>
    </row>
    <row r="15" spans="1:14" x14ac:dyDescent="0.25">
      <c r="A15" t="s">
        <v>31</v>
      </c>
      <c r="B15" s="10">
        <v>-6.5250000000000002E-2</v>
      </c>
      <c r="C15" s="10">
        <v>0.93679999999999997</v>
      </c>
      <c r="D15" s="10">
        <v>4.1060000000000003E-3</v>
      </c>
      <c r="E15" s="10">
        <v>-15.894</v>
      </c>
      <c r="F15" t="s">
        <v>119</v>
      </c>
      <c r="G15" t="s">
        <v>11</v>
      </c>
      <c r="J15" s="1"/>
      <c r="K15" s="1"/>
      <c r="L15" s="1"/>
      <c r="N15" s="1"/>
    </row>
    <row r="16" spans="1:14" x14ac:dyDescent="0.25">
      <c r="A16" t="s">
        <v>32</v>
      </c>
      <c r="B16" s="10">
        <v>1.3180000000000001E-2</v>
      </c>
      <c r="C16" s="10">
        <v>1.0129999999999999</v>
      </c>
      <c r="D16" s="10">
        <v>1.227E-2</v>
      </c>
      <c r="E16" s="10">
        <v>1.0740000000000001</v>
      </c>
      <c r="F16">
        <v>0.28262799999999999</v>
      </c>
      <c r="J16" s="1"/>
      <c r="K16" s="1"/>
      <c r="L16" s="1"/>
      <c r="N16" s="1"/>
    </row>
    <row r="17" spans="1:14" x14ac:dyDescent="0.25">
      <c r="A17" t="s">
        <v>33</v>
      </c>
      <c r="B17" s="10">
        <v>1.371E-2</v>
      </c>
      <c r="C17" s="10">
        <v>1.014</v>
      </c>
      <c r="D17" s="10">
        <v>3.2950000000000002E-3</v>
      </c>
      <c r="E17" s="10">
        <v>4.1619999999999999</v>
      </c>
      <c r="F17" s="1">
        <v>3.15E-5</v>
      </c>
      <c r="G17" t="s">
        <v>11</v>
      </c>
      <c r="J17" s="1"/>
      <c r="K17" s="1"/>
      <c r="L17" s="1"/>
      <c r="N17" s="1"/>
    </row>
    <row r="18" spans="1:14" x14ac:dyDescent="0.25">
      <c r="A18" t="s">
        <v>118</v>
      </c>
      <c r="B18" s="10">
        <v>-5.1240000000000001E-3</v>
      </c>
      <c r="C18" s="10">
        <v>0.99490000000000001</v>
      </c>
      <c r="D18" s="10">
        <v>5.2040000000000003E-3</v>
      </c>
      <c r="E18" s="10">
        <v>-0.98499999999999999</v>
      </c>
      <c r="F18" s="1">
        <v>0.32478899999999999</v>
      </c>
      <c r="J18" s="1"/>
      <c r="K18" s="1"/>
      <c r="L18" s="1"/>
      <c r="N18" s="1"/>
    </row>
    <row r="19" spans="1:14" x14ac:dyDescent="0.25">
      <c r="A19" t="s">
        <v>34</v>
      </c>
      <c r="B19" s="10">
        <v>3.9439999999999996E-3</v>
      </c>
      <c r="C19" s="10">
        <v>1.004</v>
      </c>
      <c r="D19" s="10">
        <v>3.6469999999999997E-4</v>
      </c>
      <c r="E19" s="10">
        <v>10.816000000000001</v>
      </c>
      <c r="F19" s="1" t="s">
        <v>119</v>
      </c>
      <c r="G19" t="s">
        <v>11</v>
      </c>
      <c r="J19" s="1"/>
      <c r="K19" s="1"/>
      <c r="L19" s="1"/>
      <c r="N19" s="1"/>
    </row>
    <row r="20" spans="1:14" x14ac:dyDescent="0.25">
      <c r="A20" t="s">
        <v>35</v>
      </c>
      <c r="B20" s="10">
        <v>-9.7539999999999996E-4</v>
      </c>
      <c r="C20" s="10">
        <v>0.999</v>
      </c>
      <c r="D20" s="10">
        <v>1.474E-4</v>
      </c>
      <c r="E20" s="10">
        <v>-6.6159999999999997</v>
      </c>
      <c r="F20" s="1">
        <v>3.6900000000000003E-11</v>
      </c>
      <c r="G20" t="s">
        <v>11</v>
      </c>
      <c r="J20" s="1"/>
      <c r="K20" s="1"/>
      <c r="L20" s="1"/>
      <c r="N20" s="1"/>
    </row>
    <row r="21" spans="1:14" x14ac:dyDescent="0.25">
      <c r="A21" t="s">
        <v>36</v>
      </c>
      <c r="B21" s="10">
        <v>5.4560000000000003E-4</v>
      </c>
      <c r="C21" s="10">
        <v>1.0009999999999999</v>
      </c>
      <c r="D21" s="10">
        <v>8.2509999999999994E-5</v>
      </c>
      <c r="E21" s="10">
        <v>6.6130000000000004</v>
      </c>
      <c r="F21" s="1">
        <v>3.7700000000000003E-11</v>
      </c>
      <c r="G21" t="s">
        <v>11</v>
      </c>
      <c r="J21" s="1"/>
      <c r="K21" s="1"/>
      <c r="L21" s="1"/>
      <c r="N21" s="1"/>
    </row>
    <row r="22" spans="1:14" x14ac:dyDescent="0.25">
      <c r="A22" t="s">
        <v>37</v>
      </c>
      <c r="B22" s="10">
        <v>-1.2659999999999999E-2</v>
      </c>
      <c r="C22" s="10">
        <v>0.98740000000000006</v>
      </c>
      <c r="D22" s="10">
        <v>1.779E-2</v>
      </c>
      <c r="E22" s="10">
        <v>-0.71199999999999997</v>
      </c>
      <c r="F22">
        <v>0.47653600000000002</v>
      </c>
      <c r="J22" s="1"/>
      <c r="K22" s="1"/>
      <c r="L22" s="1"/>
      <c r="N22" s="1"/>
    </row>
    <row r="23" spans="1:14" x14ac:dyDescent="0.25">
      <c r="A23" t="s">
        <v>38</v>
      </c>
      <c r="B23" s="10">
        <v>-5.5710000000000003E-2</v>
      </c>
      <c r="C23" s="10">
        <v>0.94579999999999997</v>
      </c>
      <c r="D23" s="10">
        <v>2.5829999999999999E-2</v>
      </c>
      <c r="E23" s="10">
        <v>-2.1560000000000001</v>
      </c>
      <c r="F23" s="1">
        <v>3.1049E-2</v>
      </c>
      <c r="G23" t="s">
        <v>128</v>
      </c>
      <c r="J23" s="1"/>
      <c r="K23" s="1"/>
      <c r="L23" s="1"/>
      <c r="N23" s="1"/>
    </row>
    <row r="24" spans="1:14" x14ac:dyDescent="0.25">
      <c r="A24" t="s">
        <v>40</v>
      </c>
      <c r="B24" s="10">
        <v>-0.13450000000000001</v>
      </c>
      <c r="C24" s="10">
        <v>0.87419999999999998</v>
      </c>
      <c r="D24" s="10">
        <v>2.7210000000000002E-2</v>
      </c>
      <c r="E24" s="10">
        <v>-4.9409999999999998</v>
      </c>
      <c r="F24" s="1">
        <v>7.7599999999999996E-7</v>
      </c>
      <c r="G24" t="s">
        <v>11</v>
      </c>
      <c r="J24" s="1"/>
      <c r="K24" s="1"/>
      <c r="L24" s="1"/>
      <c r="N24" s="1"/>
    </row>
    <row r="25" spans="1:14" x14ac:dyDescent="0.25">
      <c r="A25" t="s">
        <v>41</v>
      </c>
      <c r="B25" s="10">
        <v>-3.712E-2</v>
      </c>
      <c r="C25" s="10">
        <v>0.96360000000000001</v>
      </c>
      <c r="D25" s="10">
        <v>2.239E-2</v>
      </c>
      <c r="E25" s="10">
        <v>-1.6579999999999999</v>
      </c>
      <c r="F25">
        <v>9.7299999999999998E-2</v>
      </c>
      <c r="G25" t="s">
        <v>42</v>
      </c>
      <c r="J25" s="1"/>
      <c r="N25" s="1"/>
    </row>
    <row r="26" spans="1:14" x14ac:dyDescent="0.25">
      <c r="A26" t="s">
        <v>39</v>
      </c>
      <c r="B26" s="1">
        <v>-7.5859999999999997E-2</v>
      </c>
      <c r="C26" s="1">
        <v>0.92689999999999995</v>
      </c>
      <c r="D26" s="1">
        <v>2.513E-2</v>
      </c>
      <c r="E26">
        <v>-3.0190000000000001</v>
      </c>
      <c r="F26">
        <v>2.539E-3</v>
      </c>
      <c r="G26" t="s">
        <v>22</v>
      </c>
    </row>
    <row r="27" spans="1:14" x14ac:dyDescent="0.25">
      <c r="B27" s="1"/>
      <c r="C27" s="1"/>
      <c r="D27" s="1"/>
    </row>
    <row r="28" spans="1:14" x14ac:dyDescent="0.25">
      <c r="A28" t="s">
        <v>761</v>
      </c>
      <c r="B28" s="138">
        <v>16689</v>
      </c>
      <c r="C28" s="1"/>
      <c r="D28" s="1"/>
    </row>
    <row r="29" spans="1:14" x14ac:dyDescent="0.25">
      <c r="A29" t="s">
        <v>3</v>
      </c>
      <c r="B29" s="138">
        <v>289487.90000000002</v>
      </c>
      <c r="C29" s="1"/>
      <c r="D29" s="1"/>
    </row>
    <row r="30" spans="1:14" x14ac:dyDescent="0.25">
      <c r="A30" t="s">
        <v>4</v>
      </c>
      <c r="B30" s="138">
        <v>289681</v>
      </c>
    </row>
    <row r="31" spans="1:14" x14ac:dyDescent="0.25">
      <c r="A31" t="s">
        <v>763</v>
      </c>
      <c r="B31" s="138">
        <v>-144719</v>
      </c>
    </row>
    <row r="32" spans="1:14" x14ac:dyDescent="0.25">
      <c r="B32" s="138"/>
    </row>
    <row r="33" spans="2:2" x14ac:dyDescent="0.25">
      <c r="B33" s="1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2023-04-11T15:22:06Z</dcterms:modified>
</cp:coreProperties>
</file>