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eminrhim/Desktop/archaeal lipid/Archaeoglobus fulgidus/A. fulgidus - MS/2023_leavitt_et_al-main_UPDATED_2/data/"/>
    </mc:Choice>
  </mc:AlternateContent>
  <xr:revisionPtr revIDLastSave="0" documentId="13_ncr:1_{84E9BB76-BD68-9740-914C-FE023156EC62}" xr6:coauthVersionLast="47" xr6:coauthVersionMax="47" xr10:uidLastSave="{00000000-0000-0000-0000-000000000000}"/>
  <bookViews>
    <workbookView xWindow="-38400" yWindow="1300" windowWidth="25640" windowHeight="18700" activeTab="3" xr2:uid="{15DC38B8-BD7F-0D4D-8BC9-3C78F02837B0}"/>
  </bookViews>
  <sheets>
    <sheet name="het_fvals" sheetId="3" r:id="rId1"/>
    <sheet name="het_fvals_exp" sheetId="6" r:id="rId2"/>
    <sheet name="het_fvals_exp_contXex" sheetId="7" r:id="rId3"/>
    <sheet name="reg_fits" sheetId="4" r:id="rId4"/>
    <sheet name="reg_fits_orig" sheetId="10" r:id="rId5"/>
    <sheet name="Sheet1" sheetId="9" r:id="rId6"/>
    <sheet name="auto_fvals" sheetId="5" r:id="rId7"/>
    <sheet name="auto_fvals_contXex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" i="10" l="1"/>
  <c r="K8" i="10"/>
  <c r="K7" i="10"/>
  <c r="K5" i="10"/>
  <c r="K6" i="10" s="1"/>
  <c r="K9" i="10" s="1"/>
  <c r="K10" i="10" s="1"/>
  <c r="K4" i="10"/>
  <c r="G3" i="8"/>
  <c r="E3" i="8"/>
  <c r="E2" i="8"/>
  <c r="F3" i="8"/>
  <c r="F2" i="8"/>
  <c r="D3" i="8"/>
  <c r="D2" i="8"/>
  <c r="C3" i="8"/>
  <c r="C2" i="8"/>
  <c r="F3" i="7"/>
  <c r="F2" i="7"/>
  <c r="E3" i="7"/>
  <c r="E2" i="7"/>
  <c r="D3" i="7"/>
  <c r="D2" i="7"/>
  <c r="C3" i="7"/>
  <c r="C2" i="7"/>
  <c r="N5" i="5"/>
  <c r="N3" i="5"/>
  <c r="N4" i="5"/>
  <c r="N2" i="5"/>
  <c r="M3" i="6"/>
  <c r="M4" i="6"/>
  <c r="M5" i="6"/>
  <c r="M2" i="6"/>
  <c r="B2" i="3"/>
  <c r="B3" i="3"/>
  <c r="H3" i="3" l="1"/>
  <c r="C2" i="3"/>
  <c r="H2" i="3"/>
</calcChain>
</file>

<file path=xl/sharedStrings.xml><?xml version="1.0" encoding="utf-8"?>
<sst xmlns="http://schemas.openxmlformats.org/spreadsheetml/2006/main" count="143" uniqueCount="59">
  <si>
    <t>experiment</t>
  </si>
  <si>
    <t>term</t>
  </si>
  <si>
    <t>estimate</t>
  </si>
  <si>
    <t>std.error</t>
  </si>
  <si>
    <t>p.value</t>
  </si>
  <si>
    <t>1-TL</t>
  </si>
  <si>
    <t>icept</t>
  </si>
  <si>
    <t>2-SL</t>
  </si>
  <si>
    <t>3-TH</t>
  </si>
  <si>
    <t>slope</t>
  </si>
  <si>
    <t>scenario</t>
  </si>
  <si>
    <t>mode</t>
  </si>
  <si>
    <t>heterotrophy</t>
  </si>
  <si>
    <t>autotrophy</t>
  </si>
  <si>
    <t>Act</t>
  </si>
  <si>
    <t>LS_W</t>
  </si>
  <si>
    <t>GGR_W</t>
  </si>
  <si>
    <t>NADPH</t>
  </si>
  <si>
    <t>FAD</t>
  </si>
  <si>
    <t>ex</t>
  </si>
  <si>
    <t>total</t>
  </si>
  <si>
    <t>no water exch.</t>
  </si>
  <si>
    <t>max water exch.</t>
  </si>
  <si>
    <t>n_W_LS</t>
  </si>
  <si>
    <t>n_W_GGR</t>
  </si>
  <si>
    <t>n_W_LS_NADPH</t>
  </si>
  <si>
    <t>n_W_LS_GGR</t>
  </si>
  <si>
    <t>n_Lac_LS_NADPH</t>
  </si>
  <si>
    <t>n_W_ex</t>
  </si>
  <si>
    <t>n_Lac_AS</t>
  </si>
  <si>
    <t>x=0% s=0%</t>
  </si>
  <si>
    <t>x=0% s=100%</t>
  </si>
  <si>
    <t>x=100% s=0%</t>
  </si>
  <si>
    <t>x=100% s=100%</t>
  </si>
  <si>
    <t>n_W_AS_Fd</t>
  </si>
  <si>
    <t>n_W_AS_F420H2</t>
  </si>
  <si>
    <t>n_H2_AS</t>
  </si>
  <si>
    <t>n_Lac_LS_GGR</t>
  </si>
  <si>
    <t>no</t>
  </si>
  <si>
    <t>yes</t>
  </si>
  <si>
    <t>include</t>
  </si>
  <si>
    <t>x</t>
  </si>
  <si>
    <t>s</t>
  </si>
  <si>
    <t>scenario_</t>
  </si>
  <si>
    <t>s=0%</t>
  </si>
  <si>
    <t>s=100%</t>
  </si>
  <si>
    <t>f_W_LS_NADPH</t>
  </si>
  <si>
    <t>f_W_LS_GGR</t>
  </si>
  <si>
    <t>f_S_LS_NADPH</t>
  </si>
  <si>
    <t>f_S_LS_GGR</t>
  </si>
  <si>
    <t>c_W_AS_Fd</t>
  </si>
  <si>
    <t>c_W_AS_F420H2</t>
  </si>
  <si>
    <t>c_S_AS</t>
  </si>
  <si>
    <t>s0</t>
  </si>
  <si>
    <t>s1</t>
  </si>
  <si>
    <t>icept_exp</t>
  </si>
  <si>
    <t>icept_sta</t>
  </si>
  <si>
    <t>slope_exp</t>
  </si>
  <si>
    <t>slope_sta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</si>
</sst>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11" fontId="0" fillId="0" borderId="0" xfId="0" applyNumberFormat="1"/>
    <xf numFmtId="0" fontId="1" fillId="0" borderId="0" xfId="0" applyFont="1"/>
    <xf numFmtId="2" fontId="1" fillId="0" borderId="0" xfId="0" applyNumberFormat="1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7571B3"/>
      <color rgb="FFC25503"/>
      <color rgb="FF1D9E7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0973A-F12C-3649-9D2B-3DC005458B46}">
  <dimension ref="A1:H4"/>
  <sheetViews>
    <sheetView workbookViewId="0">
      <selection activeCell="G22" sqref="G22"/>
    </sheetView>
  </sheetViews>
  <sheetFormatPr baseColWidth="10" defaultRowHeight="16" x14ac:dyDescent="0.2"/>
  <cols>
    <col min="1" max="1" width="20.6640625" bestFit="1" customWidth="1"/>
    <col min="2" max="7" width="10.83203125" style="1"/>
  </cols>
  <sheetData>
    <row r="1" spans="1:8" s="3" customFormat="1" x14ac:dyDescent="0.2">
      <c r="A1" s="3" t="s">
        <v>10</v>
      </c>
      <c r="B1" s="4" t="s">
        <v>14</v>
      </c>
      <c r="C1" s="4" t="s">
        <v>15</v>
      </c>
      <c r="D1" s="4" t="s">
        <v>16</v>
      </c>
      <c r="E1" s="4" t="s">
        <v>17</v>
      </c>
      <c r="F1" s="4" t="s">
        <v>18</v>
      </c>
      <c r="G1" s="4" t="s">
        <v>19</v>
      </c>
      <c r="H1" s="4" t="s">
        <v>20</v>
      </c>
    </row>
    <row r="2" spans="1:8" x14ac:dyDescent="0.2">
      <c r="A2" t="s">
        <v>21</v>
      </c>
      <c r="B2" s="1">
        <f>(24+(23+1/3)*(1-0))</f>
        <v>47.333333333333329</v>
      </c>
      <c r="C2" s="1">
        <f>2/3</f>
        <v>0.66666666666666663</v>
      </c>
      <c r="D2" s="1">
        <v>8</v>
      </c>
      <c r="E2" s="1">
        <v>16</v>
      </c>
      <c r="F2" s="1">
        <v>8</v>
      </c>
      <c r="G2" s="1">
        <v>0</v>
      </c>
      <c r="H2" s="1">
        <f>SUM(B2:G2)</f>
        <v>80</v>
      </c>
    </row>
    <row r="3" spans="1:8" x14ac:dyDescent="0.2">
      <c r="A3" t="s">
        <v>22</v>
      </c>
      <c r="B3" s="1">
        <f>(24+(23+1/3)*(1-1))</f>
        <v>24</v>
      </c>
      <c r="C3" s="1">
        <v>0</v>
      </c>
      <c r="D3" s="1">
        <v>8</v>
      </c>
      <c r="E3" s="1">
        <v>16</v>
      </c>
      <c r="F3" s="1">
        <v>8</v>
      </c>
      <c r="G3" s="1">
        <v>24</v>
      </c>
      <c r="H3" s="1">
        <f>SUM(B3:G3)</f>
        <v>80</v>
      </c>
    </row>
    <row r="4" spans="1:8" x14ac:dyDescent="0.2">
      <c r="H4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16B01-2859-B34E-B981-3922511C3C39}">
  <dimension ref="A1:M5"/>
  <sheetViews>
    <sheetView workbookViewId="0">
      <selection activeCell="B25" sqref="B25"/>
    </sheetView>
  </sheetViews>
  <sheetFormatPr baseColWidth="10" defaultRowHeight="16" x14ac:dyDescent="0.2"/>
  <cols>
    <col min="1" max="2" width="14.33203125" bestFit="1" customWidth="1"/>
    <col min="3" max="4" width="4.1640625" bestFit="1" customWidth="1"/>
    <col min="5" max="7" width="10.83203125" style="1"/>
    <col min="8" max="8" width="15" style="1" bestFit="1" customWidth="1"/>
    <col min="9" max="9" width="12.6640625" style="1" bestFit="1" customWidth="1"/>
    <col min="10" max="10" width="15.83203125" style="1" bestFit="1" customWidth="1"/>
    <col min="11" max="11" width="13.5" style="1" bestFit="1" customWidth="1"/>
    <col min="12" max="12" width="10.83203125" style="1"/>
  </cols>
  <sheetData>
    <row r="1" spans="1:13" s="3" customFormat="1" x14ac:dyDescent="0.2">
      <c r="A1" s="3" t="s">
        <v>10</v>
      </c>
      <c r="B1" s="3" t="s">
        <v>43</v>
      </c>
      <c r="C1" s="3" t="s">
        <v>41</v>
      </c>
      <c r="D1" s="3" t="s">
        <v>42</v>
      </c>
      <c r="E1" s="4" t="s">
        <v>23</v>
      </c>
      <c r="F1" s="4" t="s">
        <v>24</v>
      </c>
      <c r="G1" s="4" t="s">
        <v>28</v>
      </c>
      <c r="H1" s="4" t="s">
        <v>25</v>
      </c>
      <c r="I1" s="4" t="s">
        <v>26</v>
      </c>
      <c r="J1" s="4" t="s">
        <v>27</v>
      </c>
      <c r="K1" s="4" t="s">
        <v>37</v>
      </c>
      <c r="L1" s="4" t="s">
        <v>29</v>
      </c>
      <c r="M1" s="4" t="s">
        <v>20</v>
      </c>
    </row>
    <row r="2" spans="1:13" x14ac:dyDescent="0.2">
      <c r="A2" t="s">
        <v>30</v>
      </c>
      <c r="B2" t="s">
        <v>53</v>
      </c>
      <c r="C2">
        <v>0</v>
      </c>
      <c r="D2">
        <v>0</v>
      </c>
      <c r="E2" s="1">
        <v>0.67</v>
      </c>
      <c r="F2" s="1">
        <v>8</v>
      </c>
      <c r="G2" s="1">
        <v>0</v>
      </c>
      <c r="H2" s="1">
        <v>16</v>
      </c>
      <c r="I2" s="1">
        <v>8</v>
      </c>
      <c r="J2" s="1">
        <v>0</v>
      </c>
      <c r="K2" s="1">
        <v>0</v>
      </c>
      <c r="L2" s="1">
        <v>47.33</v>
      </c>
      <c r="M2" s="1">
        <f>SUM(E2:L2)</f>
        <v>80</v>
      </c>
    </row>
    <row r="3" spans="1:13" x14ac:dyDescent="0.2">
      <c r="A3" t="s">
        <v>32</v>
      </c>
      <c r="B3" t="s">
        <v>53</v>
      </c>
      <c r="C3">
        <v>100</v>
      </c>
      <c r="D3">
        <v>0</v>
      </c>
      <c r="E3" s="1">
        <v>0</v>
      </c>
      <c r="F3" s="1">
        <v>8</v>
      </c>
      <c r="G3" s="1">
        <v>24</v>
      </c>
      <c r="H3" s="1">
        <v>16</v>
      </c>
      <c r="I3" s="1">
        <v>8</v>
      </c>
      <c r="J3" s="1">
        <v>0</v>
      </c>
      <c r="K3" s="1">
        <v>0</v>
      </c>
      <c r="L3" s="1">
        <v>24</v>
      </c>
      <c r="M3" s="1">
        <f>SUM(E3:L3)</f>
        <v>80</v>
      </c>
    </row>
    <row r="4" spans="1:13" x14ac:dyDescent="0.2">
      <c r="A4" t="s">
        <v>31</v>
      </c>
      <c r="B4" t="s">
        <v>54</v>
      </c>
      <c r="C4">
        <v>0</v>
      </c>
      <c r="D4">
        <v>100</v>
      </c>
      <c r="E4" s="1">
        <v>0.67</v>
      </c>
      <c r="F4" s="1">
        <v>8</v>
      </c>
      <c r="G4" s="1">
        <v>0</v>
      </c>
      <c r="H4" s="1">
        <v>10.67</v>
      </c>
      <c r="I4" s="1">
        <v>5.33</v>
      </c>
      <c r="J4" s="1">
        <v>5.33</v>
      </c>
      <c r="K4" s="1">
        <v>2.67</v>
      </c>
      <c r="L4" s="1">
        <v>47.33</v>
      </c>
      <c r="M4" s="1">
        <f>SUM(E4:L4)</f>
        <v>80</v>
      </c>
    </row>
    <row r="5" spans="1:13" x14ac:dyDescent="0.2">
      <c r="A5" t="s">
        <v>33</v>
      </c>
      <c r="B5" t="s">
        <v>54</v>
      </c>
      <c r="C5">
        <v>100</v>
      </c>
      <c r="D5">
        <v>100</v>
      </c>
      <c r="E5" s="1">
        <v>0</v>
      </c>
      <c r="F5" s="1">
        <v>8</v>
      </c>
      <c r="G5" s="1">
        <v>24</v>
      </c>
      <c r="H5" s="1">
        <v>10.67</v>
      </c>
      <c r="I5" s="1">
        <v>5.33</v>
      </c>
      <c r="J5" s="1">
        <v>5.33</v>
      </c>
      <c r="K5" s="1">
        <v>2.67</v>
      </c>
      <c r="L5" s="1">
        <v>24</v>
      </c>
      <c r="M5" s="1">
        <f>SUM(E5:L5)</f>
        <v>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5F022-4E61-7B4B-A150-E5EB0982076A}">
  <dimension ref="A1:H10"/>
  <sheetViews>
    <sheetView workbookViewId="0">
      <selection activeCell="F15" sqref="F15"/>
    </sheetView>
  </sheetViews>
  <sheetFormatPr baseColWidth="10" defaultRowHeight="16" x14ac:dyDescent="0.2"/>
  <cols>
    <col min="1" max="1" width="14.33203125" bestFit="1" customWidth="1"/>
    <col min="2" max="2" width="4.1640625" bestFit="1" customWidth="1"/>
    <col min="3" max="3" width="15" style="1" bestFit="1" customWidth="1"/>
    <col min="4" max="4" width="12.6640625" style="1" bestFit="1" customWidth="1"/>
    <col min="5" max="5" width="15.83203125" style="1" bestFit="1" customWidth="1"/>
    <col min="6" max="6" width="13.5" style="1" bestFit="1" customWidth="1"/>
    <col min="7" max="7" width="10.83203125" style="1"/>
  </cols>
  <sheetData>
    <row r="1" spans="1:8" s="3" customFormat="1" x14ac:dyDescent="0.2">
      <c r="A1" s="3" t="s">
        <v>10</v>
      </c>
      <c r="B1" s="3" t="s">
        <v>42</v>
      </c>
      <c r="C1" s="4" t="s">
        <v>46</v>
      </c>
      <c r="D1" s="4" t="s">
        <v>47</v>
      </c>
      <c r="E1" s="4" t="s">
        <v>48</v>
      </c>
      <c r="F1" s="4" t="s">
        <v>49</v>
      </c>
      <c r="G1" s="4"/>
      <c r="H1" s="4"/>
    </row>
    <row r="2" spans="1:8" x14ac:dyDescent="0.2">
      <c r="A2" t="s">
        <v>44</v>
      </c>
      <c r="B2">
        <v>0</v>
      </c>
      <c r="C2" s="1">
        <f>(16 * (1 - 1/3 * B2/100))/80</f>
        <v>0.2</v>
      </c>
      <c r="D2" s="1">
        <f>(8 * (1 - 1/3 * B2/100))/80</f>
        <v>0.1</v>
      </c>
      <c r="E2" s="1">
        <f>(16*1/3*B2/100)/80</f>
        <v>0</v>
      </c>
      <c r="F2" s="1">
        <f>(8*1/3*B2/100)/80</f>
        <v>0</v>
      </c>
    </row>
    <row r="3" spans="1:8" x14ac:dyDescent="0.2">
      <c r="A3" t="s">
        <v>45</v>
      </c>
      <c r="B3">
        <v>100</v>
      </c>
      <c r="C3" s="1">
        <f>(16 * (1 - 1/3 * B3/100))/80</f>
        <v>0.13333333333333336</v>
      </c>
      <c r="D3" s="1">
        <f>(8 * (1 - 1/3 * B3/100))/80</f>
        <v>6.666666666666668E-2</v>
      </c>
      <c r="E3" s="1">
        <f>(16*1/3*B3/100)/80</f>
        <v>6.6666666666666652E-2</v>
      </c>
      <c r="F3" s="1">
        <f>(8*1/3*B3/100)/80</f>
        <v>3.3333333333333326E-2</v>
      </c>
    </row>
    <row r="7" spans="1:8" x14ac:dyDescent="0.2">
      <c r="H7" s="1"/>
    </row>
    <row r="8" spans="1:8" x14ac:dyDescent="0.2">
      <c r="H8" s="1"/>
    </row>
    <row r="9" spans="1:8" x14ac:dyDescent="0.2">
      <c r="H9" s="1"/>
    </row>
    <row r="10" spans="1:8" x14ac:dyDescent="0.2">
      <c r="H10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9102C-9DF9-694B-98B5-4DC391989984}">
  <dimension ref="A1:G26"/>
  <sheetViews>
    <sheetView tabSelected="1" workbookViewId="0">
      <selection activeCell="I27" sqref="I27"/>
    </sheetView>
  </sheetViews>
  <sheetFormatPr baseColWidth="10" defaultRowHeight="16" x14ac:dyDescent="0.2"/>
  <cols>
    <col min="2" max="2" width="11.6640625" bestFit="1" customWidth="1"/>
  </cols>
  <sheetData>
    <row r="1" spans="1:7" x14ac:dyDescent="0.2">
      <c r="A1" t="s">
        <v>0</v>
      </c>
      <c r="B1" t="s">
        <v>11</v>
      </c>
      <c r="C1" t="s">
        <v>1</v>
      </c>
      <c r="D1" t="s">
        <v>2</v>
      </c>
      <c r="E1" t="s">
        <v>3</v>
      </c>
      <c r="F1" t="s">
        <v>4</v>
      </c>
    </row>
    <row r="2" spans="1:7" x14ac:dyDescent="0.2">
      <c r="A2" t="s">
        <v>5</v>
      </c>
      <c r="B2" t="s">
        <v>12</v>
      </c>
      <c r="C2" t="s">
        <v>55</v>
      </c>
      <c r="D2" s="5">
        <v>0.27194286000000001</v>
      </c>
      <c r="E2" s="5">
        <v>1.9904939999999999E-2</v>
      </c>
      <c r="F2" s="2">
        <v>9.5525560000000003E-6</v>
      </c>
    </row>
    <row r="3" spans="1:7" x14ac:dyDescent="0.2">
      <c r="A3" t="s">
        <v>5</v>
      </c>
      <c r="B3" t="s">
        <v>12</v>
      </c>
      <c r="C3" t="s">
        <v>56</v>
      </c>
      <c r="D3" s="5">
        <v>0.20258149</v>
      </c>
      <c r="E3" s="5">
        <v>1.7166589999999999E-2</v>
      </c>
      <c r="F3" s="2">
        <v>2.9510639999999998E-4</v>
      </c>
    </row>
    <row r="4" spans="1:7" x14ac:dyDescent="0.2">
      <c r="A4" t="s">
        <v>7</v>
      </c>
      <c r="B4" t="s">
        <v>12</v>
      </c>
      <c r="C4" t="s">
        <v>55</v>
      </c>
      <c r="D4" s="5">
        <v>0.26543202999999999</v>
      </c>
      <c r="E4" s="5">
        <v>3.3680649999999999E-2</v>
      </c>
      <c r="F4" s="2">
        <v>1.4015970000000001E-3</v>
      </c>
    </row>
    <row r="5" spans="1:7" x14ac:dyDescent="0.2">
      <c r="A5" t="s">
        <v>7</v>
      </c>
      <c r="B5" t="s">
        <v>12</v>
      </c>
      <c r="C5" t="s">
        <v>56</v>
      </c>
      <c r="D5" s="5">
        <v>0.22526455000000001</v>
      </c>
      <c r="E5" s="5">
        <v>1.7706389999999999E-2</v>
      </c>
      <c r="F5" s="2">
        <v>5.3353400000000003E-5</v>
      </c>
    </row>
    <row r="6" spans="1:7" x14ac:dyDescent="0.2">
      <c r="A6" t="s">
        <v>8</v>
      </c>
      <c r="B6" t="s">
        <v>13</v>
      </c>
      <c r="C6" t="s">
        <v>55</v>
      </c>
      <c r="D6" s="5">
        <v>0.18156005</v>
      </c>
      <c r="E6" s="5">
        <v>2.1509670000000002E-2</v>
      </c>
      <c r="F6" s="2">
        <v>3.4897259999999999E-3</v>
      </c>
    </row>
    <row r="7" spans="1:7" x14ac:dyDescent="0.2">
      <c r="A7" t="s">
        <v>8</v>
      </c>
      <c r="B7" t="s">
        <v>13</v>
      </c>
      <c r="C7" t="s">
        <v>56</v>
      </c>
      <c r="D7" s="5">
        <v>8.9291809999999999E-2</v>
      </c>
      <c r="E7" s="5">
        <v>2.8007359999999999E-2</v>
      </c>
      <c r="F7" s="2">
        <v>3.32748E-2</v>
      </c>
    </row>
    <row r="8" spans="1:7" x14ac:dyDescent="0.2">
      <c r="A8" t="s">
        <v>5</v>
      </c>
      <c r="B8" t="s">
        <v>12</v>
      </c>
      <c r="C8" t="s">
        <v>57</v>
      </c>
      <c r="D8" s="5">
        <v>0.48138288000000001</v>
      </c>
      <c r="E8" s="5">
        <v>1.6624199999999999E-2</v>
      </c>
      <c r="F8" s="2">
        <v>1.123763E-7</v>
      </c>
    </row>
    <row r="9" spans="1:7" x14ac:dyDescent="0.2">
      <c r="A9" t="s">
        <v>5</v>
      </c>
      <c r="B9" t="s">
        <v>12</v>
      </c>
      <c r="C9" t="s">
        <v>58</v>
      </c>
      <c r="D9" s="5">
        <v>0.54759921</v>
      </c>
      <c r="E9" s="5">
        <v>1.466341E-2</v>
      </c>
      <c r="F9" s="2">
        <v>3.0701999999999998E-6</v>
      </c>
    </row>
    <row r="10" spans="1:7" x14ac:dyDescent="0.2">
      <c r="A10" t="s">
        <v>7</v>
      </c>
      <c r="B10" t="s">
        <v>12</v>
      </c>
      <c r="C10" t="s">
        <v>57</v>
      </c>
      <c r="D10" s="5">
        <v>0.47669045999999998</v>
      </c>
      <c r="E10" s="5">
        <v>2.7962979999999998E-2</v>
      </c>
      <c r="F10" s="2">
        <v>6.9445029999999999E-5</v>
      </c>
    </row>
    <row r="11" spans="1:7" x14ac:dyDescent="0.2">
      <c r="A11" t="s">
        <v>7</v>
      </c>
      <c r="B11" t="s">
        <v>12</v>
      </c>
      <c r="C11" t="s">
        <v>58</v>
      </c>
      <c r="D11" s="5">
        <v>0.51867598999999998</v>
      </c>
      <c r="E11" s="5">
        <v>1.551925E-2</v>
      </c>
      <c r="F11" s="2">
        <v>4.5083709999999999E-7</v>
      </c>
    </row>
    <row r="12" spans="1:7" x14ac:dyDescent="0.2">
      <c r="A12" t="s">
        <v>8</v>
      </c>
      <c r="B12" t="s">
        <v>13</v>
      </c>
      <c r="C12" t="s">
        <v>57</v>
      </c>
      <c r="D12" s="5">
        <v>0.55204967999999999</v>
      </c>
      <c r="E12" s="5">
        <v>1.8509279999999999E-2</v>
      </c>
      <c r="F12" s="2">
        <v>8.2784709999999994E-5</v>
      </c>
    </row>
    <row r="13" spans="1:7" x14ac:dyDescent="0.2">
      <c r="A13" t="s">
        <v>8</v>
      </c>
      <c r="B13" t="s">
        <v>13</v>
      </c>
      <c r="C13" t="s">
        <v>58</v>
      </c>
      <c r="D13" s="5">
        <v>0.62796737000000002</v>
      </c>
      <c r="E13" s="5">
        <v>2.4808340000000002E-2</v>
      </c>
      <c r="F13" s="2">
        <v>1.446401E-5</v>
      </c>
    </row>
    <row r="15" spans="1:7" x14ac:dyDescent="0.2">
      <c r="E15" s="5"/>
      <c r="F15" s="5"/>
      <c r="G15" s="2"/>
    </row>
    <row r="16" spans="1:7" x14ac:dyDescent="0.2">
      <c r="E16" s="5"/>
      <c r="F16" s="5"/>
      <c r="G16" s="2"/>
    </row>
    <row r="17" spans="5:7" x14ac:dyDescent="0.2">
      <c r="E17" s="5"/>
      <c r="F17" s="5"/>
      <c r="G17" s="2"/>
    </row>
    <row r="18" spans="5:7" x14ac:dyDescent="0.2">
      <c r="E18" s="5"/>
      <c r="F18" s="5"/>
      <c r="G18" s="2"/>
    </row>
    <row r="19" spans="5:7" x14ac:dyDescent="0.2">
      <c r="E19" s="5"/>
      <c r="F19" s="5"/>
      <c r="G19" s="2"/>
    </row>
    <row r="20" spans="5:7" x14ac:dyDescent="0.2">
      <c r="E20" s="5"/>
      <c r="F20" s="5"/>
      <c r="G20" s="2"/>
    </row>
    <row r="21" spans="5:7" x14ac:dyDescent="0.2">
      <c r="E21" s="5"/>
      <c r="F21" s="5"/>
      <c r="G21" s="2"/>
    </row>
    <row r="22" spans="5:7" x14ac:dyDescent="0.2">
      <c r="E22" s="5"/>
      <c r="F22" s="5"/>
      <c r="G22" s="2"/>
    </row>
    <row r="23" spans="5:7" x14ac:dyDescent="0.2">
      <c r="E23" s="5"/>
      <c r="F23" s="5"/>
      <c r="G23" s="2"/>
    </row>
    <row r="24" spans="5:7" x14ac:dyDescent="0.2">
      <c r="E24" s="5"/>
      <c r="F24" s="5"/>
      <c r="G24" s="2"/>
    </row>
    <row r="25" spans="5:7" x14ac:dyDescent="0.2">
      <c r="E25" s="5"/>
      <c r="F25" s="5"/>
      <c r="G25" s="2"/>
    </row>
    <row r="26" spans="5:7" x14ac:dyDescent="0.2">
      <c r="E26" s="5"/>
      <c r="F26" s="5"/>
      <c r="G26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44185-B12A-BB4C-9026-D567C8801B7D}">
  <dimension ref="A1:M10"/>
  <sheetViews>
    <sheetView workbookViewId="0">
      <selection activeCell="D14" sqref="D14"/>
    </sheetView>
  </sheetViews>
  <sheetFormatPr baseColWidth="10" defaultRowHeight="16" x14ac:dyDescent="0.2"/>
  <cols>
    <col min="2" max="2" width="11.6640625" bestFit="1" customWidth="1"/>
  </cols>
  <sheetData>
    <row r="1" spans="1:13" x14ac:dyDescent="0.2">
      <c r="A1" t="s">
        <v>0</v>
      </c>
      <c r="B1" t="s">
        <v>11</v>
      </c>
      <c r="C1" t="s">
        <v>1</v>
      </c>
      <c r="D1" t="s">
        <v>2</v>
      </c>
      <c r="E1" t="s">
        <v>3</v>
      </c>
      <c r="F1" t="s">
        <v>4</v>
      </c>
    </row>
    <row r="2" spans="1:13" x14ac:dyDescent="0.2">
      <c r="A2" t="s">
        <v>5</v>
      </c>
      <c r="B2" t="s">
        <v>12</v>
      </c>
      <c r="C2" t="s">
        <v>6</v>
      </c>
      <c r="D2" s="5">
        <v>0.30408170000000001</v>
      </c>
      <c r="E2" s="5">
        <v>1.4297570000000001E-2</v>
      </c>
      <c r="F2" s="2">
        <v>2.9911099999999999E-2</v>
      </c>
    </row>
    <row r="3" spans="1:13" x14ac:dyDescent="0.2">
      <c r="A3" t="s">
        <v>7</v>
      </c>
      <c r="B3" t="s">
        <v>12</v>
      </c>
      <c r="C3" t="s">
        <v>6</v>
      </c>
      <c r="D3" s="5">
        <v>0.25181140000000002</v>
      </c>
      <c r="E3" s="5">
        <v>2.4558489999999999E-2</v>
      </c>
      <c r="F3" s="2">
        <v>5.1004339999999998E-4</v>
      </c>
    </row>
    <row r="4" spans="1:13" x14ac:dyDescent="0.2">
      <c r="A4" t="s">
        <v>8</v>
      </c>
      <c r="B4" t="s">
        <v>13</v>
      </c>
      <c r="C4" t="s">
        <v>6</v>
      </c>
      <c r="D4" s="5">
        <v>0.11988840000000001</v>
      </c>
      <c r="E4" s="5">
        <v>4.2080190000000003E-2</v>
      </c>
      <c r="F4" s="2">
        <v>6.5160099999999999E-2</v>
      </c>
      <c r="K4">
        <f>24/80</f>
        <v>0.3</v>
      </c>
      <c r="M4">
        <f>((2/3)*(1-0.136) + 24*0.136 + 8)/80</f>
        <v>0.14799999999999999</v>
      </c>
    </row>
    <row r="5" spans="1:13" x14ac:dyDescent="0.2">
      <c r="A5" t="s">
        <v>5</v>
      </c>
      <c r="B5" t="s">
        <v>12</v>
      </c>
      <c r="C5" t="s">
        <v>9</v>
      </c>
      <c r="D5" s="5">
        <v>0.44825130000000002</v>
      </c>
      <c r="E5" s="5">
        <v>1.2204359999999999E-2</v>
      </c>
      <c r="F5" s="2">
        <v>1.7328699999999999E-2</v>
      </c>
      <c r="K5">
        <f>0.448-K4</f>
        <v>0.14800000000000002</v>
      </c>
    </row>
    <row r="6" spans="1:13" x14ac:dyDescent="0.2">
      <c r="A6" t="s">
        <v>7</v>
      </c>
      <c r="B6" t="s">
        <v>12</v>
      </c>
      <c r="C6" t="s">
        <v>9</v>
      </c>
      <c r="D6" s="5">
        <v>0.49101289999999997</v>
      </c>
      <c r="E6" s="5">
        <v>2.0973039999999998E-2</v>
      </c>
      <c r="F6" s="2">
        <v>1.9731549999999999E-5</v>
      </c>
      <c r="K6">
        <f>K5*80</f>
        <v>11.840000000000002</v>
      </c>
    </row>
    <row r="7" spans="1:13" x14ac:dyDescent="0.2">
      <c r="A7" t="s">
        <v>8</v>
      </c>
      <c r="B7" t="s">
        <v>13</v>
      </c>
      <c r="C7" t="s">
        <v>9</v>
      </c>
      <c r="D7" s="5">
        <v>0.60039140000000002</v>
      </c>
      <c r="E7" s="5">
        <v>3.7545500000000002E-2</v>
      </c>
      <c r="F7" s="2">
        <v>5.3181460000000002E-4</v>
      </c>
      <c r="K7">
        <f>24-2/3</f>
        <v>23.333333333333332</v>
      </c>
    </row>
    <row r="8" spans="1:13" x14ac:dyDescent="0.2">
      <c r="F8" s="2"/>
      <c r="K8">
        <f>8+2/3</f>
        <v>8.6666666666666661</v>
      </c>
    </row>
    <row r="9" spans="1:13" x14ac:dyDescent="0.2">
      <c r="K9">
        <f>K6-K8</f>
        <v>3.1733333333333356</v>
      </c>
    </row>
    <row r="10" spans="1:13" x14ac:dyDescent="0.2">
      <c r="K10">
        <f>K9/K7</f>
        <v>0.13600000000000009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F44E45-6C0D-894A-AD61-0847E14568C4}">
  <dimension ref="A1:F1"/>
  <sheetViews>
    <sheetView workbookViewId="0">
      <selection sqref="A1:XFD1"/>
    </sheetView>
  </sheetViews>
  <sheetFormatPr baseColWidth="10" defaultRowHeight="16" x14ac:dyDescent="0.2"/>
  <sheetData>
    <row r="1" spans="1:6" x14ac:dyDescent="0.2">
      <c r="A1" t="s">
        <v>8</v>
      </c>
      <c r="B1" t="s">
        <v>13</v>
      </c>
      <c r="C1" t="s">
        <v>9</v>
      </c>
      <c r="D1">
        <v>0.70681320000000003</v>
      </c>
      <c r="E1">
        <v>4.7950830000000003E-3</v>
      </c>
      <c r="F1" s="2">
        <v>5.0710760000000001E-18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98325-524A-394A-BE85-5759208259C4}">
  <dimension ref="A1:O5"/>
  <sheetViews>
    <sheetView workbookViewId="0">
      <selection activeCell="B10" sqref="B10"/>
    </sheetView>
  </sheetViews>
  <sheetFormatPr baseColWidth="10" defaultRowHeight="16" x14ac:dyDescent="0.2"/>
  <cols>
    <col min="1" max="1" width="14.33203125" bestFit="1" customWidth="1"/>
    <col min="2" max="2" width="14.33203125" customWidth="1"/>
    <col min="3" max="4" width="4.1640625" bestFit="1" customWidth="1"/>
    <col min="5" max="5" width="14.33203125" customWidth="1"/>
    <col min="6" max="6" width="10.83203125" style="1" customWidth="1"/>
    <col min="7" max="8" width="10.83203125" style="1"/>
    <col min="9" max="9" width="15" style="1" bestFit="1" customWidth="1"/>
    <col min="10" max="10" width="12.6640625" style="1" bestFit="1" customWidth="1"/>
    <col min="11" max="11" width="10.83203125" style="1"/>
    <col min="12" max="12" width="15.5" style="1" bestFit="1" customWidth="1"/>
    <col min="13" max="13" width="10.83203125" style="1"/>
  </cols>
  <sheetData>
    <row r="1" spans="1:15" x14ac:dyDescent="0.2">
      <c r="A1" s="3" t="s">
        <v>10</v>
      </c>
      <c r="B1" s="3" t="s">
        <v>43</v>
      </c>
      <c r="C1" s="3" t="s">
        <v>41</v>
      </c>
      <c r="D1" s="3" t="s">
        <v>42</v>
      </c>
      <c r="E1" s="3" t="s">
        <v>40</v>
      </c>
      <c r="F1" s="4" t="s">
        <v>23</v>
      </c>
      <c r="G1" s="4" t="s">
        <v>24</v>
      </c>
      <c r="H1" s="4" t="s">
        <v>28</v>
      </c>
      <c r="I1" s="4" t="s">
        <v>25</v>
      </c>
      <c r="J1" s="4" t="s">
        <v>26</v>
      </c>
      <c r="K1" s="4" t="s">
        <v>34</v>
      </c>
      <c r="L1" s="4" t="s">
        <v>35</v>
      </c>
      <c r="M1" s="4" t="s">
        <v>36</v>
      </c>
      <c r="N1" s="4" t="s">
        <v>20</v>
      </c>
      <c r="O1" s="4"/>
    </row>
    <row r="2" spans="1:15" x14ac:dyDescent="0.2">
      <c r="A2" t="s">
        <v>30</v>
      </c>
      <c r="B2" t="s">
        <v>53</v>
      </c>
      <c r="C2">
        <v>0</v>
      </c>
      <c r="D2">
        <v>0</v>
      </c>
      <c r="E2" t="s">
        <v>38</v>
      </c>
      <c r="F2" s="1">
        <v>0.67</v>
      </c>
      <c r="G2" s="1">
        <v>8</v>
      </c>
      <c r="H2" s="1">
        <v>0</v>
      </c>
      <c r="I2" s="1">
        <v>16</v>
      </c>
      <c r="J2" s="1">
        <v>8</v>
      </c>
      <c r="K2" s="1">
        <v>15.78</v>
      </c>
      <c r="L2" s="1">
        <v>31.56</v>
      </c>
      <c r="M2" s="1">
        <v>0</v>
      </c>
      <c r="N2" s="1">
        <f>SUM(F2:M2)</f>
        <v>80.010000000000005</v>
      </c>
    </row>
    <row r="3" spans="1:15" x14ac:dyDescent="0.2">
      <c r="A3" t="s">
        <v>32</v>
      </c>
      <c r="B3" t="s">
        <v>53</v>
      </c>
      <c r="C3">
        <v>100</v>
      </c>
      <c r="D3">
        <v>0</v>
      </c>
      <c r="E3" t="s">
        <v>38</v>
      </c>
      <c r="F3" s="1">
        <v>0</v>
      </c>
      <c r="G3" s="1">
        <v>8</v>
      </c>
      <c r="H3" s="1">
        <v>24</v>
      </c>
      <c r="I3" s="1">
        <v>16</v>
      </c>
      <c r="J3" s="1">
        <v>8</v>
      </c>
      <c r="K3" s="1">
        <v>8</v>
      </c>
      <c r="L3" s="1">
        <v>16</v>
      </c>
      <c r="M3" s="1">
        <v>0</v>
      </c>
      <c r="N3" s="1">
        <f>SUM(F3:M3)</f>
        <v>80</v>
      </c>
    </row>
    <row r="4" spans="1:15" x14ac:dyDescent="0.2">
      <c r="A4" t="s">
        <v>31</v>
      </c>
      <c r="B4" t="s">
        <v>54</v>
      </c>
      <c r="C4">
        <v>0</v>
      </c>
      <c r="D4">
        <v>100</v>
      </c>
      <c r="E4" t="s">
        <v>39</v>
      </c>
      <c r="F4" s="1">
        <v>0.67</v>
      </c>
      <c r="G4" s="1">
        <v>8</v>
      </c>
      <c r="H4" s="1">
        <v>0</v>
      </c>
      <c r="I4" s="1">
        <v>16</v>
      </c>
      <c r="J4" s="1">
        <v>8</v>
      </c>
      <c r="K4" s="1">
        <v>15.78</v>
      </c>
      <c r="L4" s="1">
        <v>15.78</v>
      </c>
      <c r="M4" s="1">
        <v>15.78</v>
      </c>
      <c r="N4" s="1">
        <f>SUM(F4:M4)</f>
        <v>80.010000000000005</v>
      </c>
    </row>
    <row r="5" spans="1:15" x14ac:dyDescent="0.2">
      <c r="A5" t="s">
        <v>33</v>
      </c>
      <c r="B5" t="s">
        <v>54</v>
      </c>
      <c r="C5">
        <v>100</v>
      </c>
      <c r="D5">
        <v>100</v>
      </c>
      <c r="E5" t="s">
        <v>39</v>
      </c>
      <c r="F5" s="1">
        <v>0</v>
      </c>
      <c r="G5" s="1">
        <v>8</v>
      </c>
      <c r="H5" s="1">
        <v>24</v>
      </c>
      <c r="I5" s="1">
        <v>16</v>
      </c>
      <c r="J5" s="1">
        <v>8</v>
      </c>
      <c r="K5" s="1">
        <v>8</v>
      </c>
      <c r="L5" s="1">
        <v>8</v>
      </c>
      <c r="M5" s="1">
        <v>8</v>
      </c>
      <c r="N5" s="1">
        <f>SUM(F5:M5)</f>
        <v>80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786D5-22D6-7540-A23F-9AFE42050B74}">
  <dimension ref="A1:G3"/>
  <sheetViews>
    <sheetView workbookViewId="0">
      <selection activeCell="G3" sqref="G3"/>
    </sheetView>
  </sheetViews>
  <sheetFormatPr baseColWidth="10" defaultRowHeight="16" x14ac:dyDescent="0.2"/>
  <cols>
    <col min="1" max="1" width="14.33203125" bestFit="1" customWidth="1"/>
    <col min="2" max="2" width="4.1640625" bestFit="1" customWidth="1"/>
    <col min="3" max="3" width="15" style="1" bestFit="1" customWidth="1"/>
    <col min="4" max="4" width="12.6640625" style="1" bestFit="1" customWidth="1"/>
    <col min="5" max="5" width="10.83203125" style="1"/>
    <col min="6" max="6" width="15.33203125" bestFit="1" customWidth="1"/>
  </cols>
  <sheetData>
    <row r="1" spans="1:7" s="3" customFormat="1" x14ac:dyDescent="0.2">
      <c r="A1" s="3" t="s">
        <v>10</v>
      </c>
      <c r="B1" s="3" t="s">
        <v>42</v>
      </c>
      <c r="C1" s="4" t="s">
        <v>46</v>
      </c>
      <c r="D1" s="4" t="s">
        <v>47</v>
      </c>
      <c r="E1" s="4" t="s">
        <v>50</v>
      </c>
      <c r="F1" s="4" t="s">
        <v>51</v>
      </c>
      <c r="G1" s="3" t="s">
        <v>52</v>
      </c>
    </row>
    <row r="2" spans="1:7" x14ac:dyDescent="0.2">
      <c r="A2" t="s">
        <v>44</v>
      </c>
      <c r="B2">
        <v>0</v>
      </c>
      <c r="C2" s="1">
        <f>16/80</f>
        <v>0.2</v>
      </c>
      <c r="D2" s="1">
        <f>8/80</f>
        <v>0.1</v>
      </c>
      <c r="E2" s="1">
        <f>1/3</f>
        <v>0.33333333333333331</v>
      </c>
      <c r="F2" s="1">
        <f>2/3</f>
        <v>0.66666666666666663</v>
      </c>
      <c r="G2">
        <v>0</v>
      </c>
    </row>
    <row r="3" spans="1:7" x14ac:dyDescent="0.2">
      <c r="A3" t="s">
        <v>45</v>
      </c>
      <c r="B3">
        <v>100</v>
      </c>
      <c r="C3" s="1">
        <f>16/80</f>
        <v>0.2</v>
      </c>
      <c r="D3" s="1">
        <f>8/80</f>
        <v>0.1</v>
      </c>
      <c r="E3" s="1">
        <f>1/3</f>
        <v>0.33333333333333331</v>
      </c>
      <c r="F3" s="1">
        <f>1/3</f>
        <v>0.33333333333333331</v>
      </c>
      <c r="G3" s="1">
        <f>1/3</f>
        <v>0.33333333333333331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het_fvals</vt:lpstr>
      <vt:lpstr>het_fvals_exp</vt:lpstr>
      <vt:lpstr>het_fvals_exp_contXex</vt:lpstr>
      <vt:lpstr>reg_fits</vt:lpstr>
      <vt:lpstr>reg_fits_orig</vt:lpstr>
      <vt:lpstr>Sheet1</vt:lpstr>
      <vt:lpstr>auto_fvals</vt:lpstr>
      <vt:lpstr>auto_fvals_contXex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2023-02-24T15:46:49Z</dcterms:created>
  <dcterms:modified xsi:type="dcterms:W3CDTF">2023-09-05T05:02:49Z</dcterms:modified>
</cp:coreProperties>
</file>