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3.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o365coloradoedu-my.sharepoint.com/personal/jora2559_colorado_edu/Documents/08.CUBoulder/01.Research_SantiRmz/05.WestStroh/02.Monitoring/"/>
    </mc:Choice>
  </mc:AlternateContent>
  <xr:revisionPtr revIDLastSave="75" documentId="8_{2B49438C-18A1-41E5-AFEB-679EF5722924}" xr6:coauthVersionLast="47" xr6:coauthVersionMax="47" xr10:uidLastSave="{68DD5B65-EA54-48A4-9A57-35F6C4C9289B}"/>
  <bookViews>
    <workbookView xWindow="-23148" yWindow="-108" windowWidth="23256" windowHeight="12456" xr2:uid="{00000000-000D-0000-FFFF-FFFF00000000}"/>
  </bookViews>
  <sheets>
    <sheet name="README" sheetId="1" r:id="rId1"/>
    <sheet name="WS_CamA" sheetId="2" r:id="rId2"/>
    <sheet name="WS_CamB" sheetId="8" r:id="rId3"/>
    <sheet name="WS_CamC" sheetId="9" r:id="rId4"/>
    <sheet name="WS_H-Flume" sheetId="10" r:id="rId5"/>
    <sheet name="WS_CamA2" sheetId="12" r:id="rId6"/>
    <sheet name="Summary" sheetId="7" r:id="rId7"/>
    <sheet name="Storms" sheetId="13" r:id="rId8"/>
    <sheet name="ClassTree" sheetId="14" r:id="rId9"/>
  </sheets>
  <definedNames>
    <definedName name="_xlnm._FilterDatabase" localSheetId="1" hidden="1">WS_CamA!$A$1:$J$142</definedName>
    <definedName name="_xlnm._FilterDatabase" localSheetId="5" hidden="1">WS_CamA2!$A$1:$J$1</definedName>
    <definedName name="_xlnm._FilterDatabase" localSheetId="2" hidden="1">WS_CamB!$A$1:$J$371</definedName>
    <definedName name="_xlnm._FilterDatabase" localSheetId="3" hidden="1">WS_CamC!$A$1:$J$420</definedName>
    <definedName name="_xlnm._FilterDatabase" localSheetId="4" hidden="1">'WS_H-Flume'!$A$1:$J$434</definedName>
  </definedNames>
  <calcPr calcId="191028"/>
  <customWorkbookViews>
    <customWorkbookView name="Filter 1" guid="{0ECBA867-27EB-4409-8C9A-B20B4C45ACE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jZIDxh1A051/0MapIuNcAghKwgrw=="/>
    </ext>
  </extLst>
</workbook>
</file>

<file path=xl/calcChain.xml><?xml version="1.0" encoding="utf-8"?>
<calcChain xmlns="http://schemas.openxmlformats.org/spreadsheetml/2006/main">
  <c r="AD118" i="13" l="1"/>
  <c r="W133" i="13"/>
  <c r="W132" i="13"/>
  <c r="W131" i="13"/>
  <c r="W130" i="13"/>
  <c r="W129" i="13"/>
  <c r="B133" i="13"/>
  <c r="C133" i="13"/>
  <c r="C132" i="13"/>
  <c r="C131" i="13"/>
  <c r="B131" i="13"/>
  <c r="B132" i="13"/>
  <c r="C130" i="13"/>
  <c r="C129" i="13"/>
  <c r="B130" i="13"/>
  <c r="B129" i="13"/>
  <c r="AA127" i="13"/>
  <c r="K7" i="7"/>
  <c r="AA3" i="13"/>
  <c r="AA4" i="13"/>
  <c r="AA5" i="13"/>
  <c r="AA6" i="13"/>
  <c r="AA7" i="13"/>
  <c r="AA8" i="13"/>
  <c r="AA9" i="13"/>
  <c r="AA10" i="13"/>
  <c r="AA11" i="13"/>
  <c r="AA12" i="13"/>
  <c r="AA13" i="13"/>
  <c r="AA14" i="13"/>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38" i="13"/>
  <c r="AA39" i="13"/>
  <c r="AA40" i="13"/>
  <c r="AA41" i="13"/>
  <c r="AA42" i="13"/>
  <c r="AA43" i="13"/>
  <c r="AA44" i="13"/>
  <c r="AA45" i="13"/>
  <c r="AA46" i="13"/>
  <c r="AA47" i="13"/>
  <c r="AA48" i="13"/>
  <c r="AA49" i="13"/>
  <c r="AA50" i="13"/>
  <c r="AA51" i="13"/>
  <c r="AA52" i="13"/>
  <c r="AA53" i="13"/>
  <c r="AA54" i="13"/>
  <c r="AA55" i="13"/>
  <c r="AA56" i="13"/>
  <c r="AA57" i="13"/>
  <c r="AA58" i="13"/>
  <c r="AA59" i="13"/>
  <c r="AA60" i="13"/>
  <c r="AA61" i="13"/>
  <c r="AA62" i="13"/>
  <c r="AA63" i="13"/>
  <c r="AA64" i="13"/>
  <c r="AA65" i="13"/>
  <c r="AA66" i="13"/>
  <c r="AA67" i="13"/>
  <c r="AA68" i="13"/>
  <c r="AA69" i="13"/>
  <c r="AA70" i="13"/>
  <c r="AA71" i="13"/>
  <c r="AA72" i="13"/>
  <c r="AA73" i="13"/>
  <c r="AA74" i="13"/>
  <c r="AA75" i="13"/>
  <c r="AA76" i="13"/>
  <c r="AA77" i="13"/>
  <c r="AA78" i="13"/>
  <c r="AA79" i="13"/>
  <c r="AA80" i="13"/>
  <c r="AA81" i="13"/>
  <c r="AA82" i="13"/>
  <c r="AA83" i="13"/>
  <c r="AA84" i="13"/>
  <c r="AA85" i="13"/>
  <c r="AA86" i="13"/>
  <c r="AA87" i="13"/>
  <c r="AA88" i="13"/>
  <c r="AA89" i="13"/>
  <c r="AA90" i="13"/>
  <c r="AA91" i="13"/>
  <c r="AA92" i="13"/>
  <c r="AA93" i="13"/>
  <c r="AA94" i="13"/>
  <c r="AA95" i="13"/>
  <c r="AA96" i="13"/>
  <c r="AA97" i="13"/>
  <c r="AA98" i="13"/>
  <c r="AA99" i="13"/>
  <c r="AA100" i="13"/>
  <c r="AA101" i="13"/>
  <c r="AA102" i="13"/>
  <c r="AA103" i="13"/>
  <c r="AA104" i="13"/>
  <c r="AA105" i="13"/>
  <c r="AA106" i="13"/>
  <c r="AA107" i="13"/>
  <c r="AA108" i="13"/>
  <c r="AA109" i="13"/>
  <c r="AA110" i="13"/>
  <c r="AA111" i="13"/>
  <c r="AA112" i="13"/>
  <c r="AA113" i="13"/>
  <c r="AA114" i="13"/>
  <c r="AA115" i="13"/>
  <c r="AA116" i="13"/>
  <c r="AA117" i="13"/>
  <c r="AA118" i="13"/>
  <c r="AA119" i="13"/>
  <c r="AA120" i="13"/>
  <c r="AA121" i="13"/>
  <c r="AA122" i="13"/>
  <c r="AA123" i="13"/>
  <c r="AA124" i="13"/>
  <c r="AA125" i="13"/>
  <c r="AA126" i="13"/>
  <c r="AA2" i="13"/>
  <c r="Z3" i="13"/>
  <c r="Z4" i="13"/>
  <c r="Z5" i="13"/>
  <c r="Z6" i="13"/>
  <c r="Z7" i="13"/>
  <c r="Z8" i="13"/>
  <c r="Z9" i="13"/>
  <c r="Z10" i="13"/>
  <c r="Z11" i="13"/>
  <c r="Z12" i="13"/>
  <c r="Z13" i="13"/>
  <c r="Z14" i="13"/>
  <c r="Z15" i="13"/>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2" i="13"/>
  <c r="Z127" i="13" s="1"/>
  <c r="Y3" i="13"/>
  <c r="Y4" i="13"/>
  <c r="Y5" i="13"/>
  <c r="Y6" i="13"/>
  <c r="Y7" i="13"/>
  <c r="Y8" i="13"/>
  <c r="Y9" i="13"/>
  <c r="Y10" i="13"/>
  <c r="Y11" i="13"/>
  <c r="Y12" i="13"/>
  <c r="Y13" i="13"/>
  <c r="Y14" i="13"/>
  <c r="Y15" i="13"/>
  <c r="Y16" i="13"/>
  <c r="Y17" i="13"/>
  <c r="Y18" i="13"/>
  <c r="Y19" i="13"/>
  <c r="Y20" i="13"/>
  <c r="Y21" i="13"/>
  <c r="Y22" i="13"/>
  <c r="Y23" i="13"/>
  <c r="Y24" i="13"/>
  <c r="Y25" i="13"/>
  <c r="Y26" i="13"/>
  <c r="Y27" i="13"/>
  <c r="Y28" i="13"/>
  <c r="Y29" i="13"/>
  <c r="Y30" i="13"/>
  <c r="Y31" i="13"/>
  <c r="Y32" i="13"/>
  <c r="Y33" i="13"/>
  <c r="Y34" i="13"/>
  <c r="Y35" i="13"/>
  <c r="Y36" i="13"/>
  <c r="Y37" i="13"/>
  <c r="Y38" i="13"/>
  <c r="Y39" i="13"/>
  <c r="Y40" i="13"/>
  <c r="Y41" i="13"/>
  <c r="Y42" i="13"/>
  <c r="Y43" i="13"/>
  <c r="Y44" i="13"/>
  <c r="Y45" i="13"/>
  <c r="Y46" i="13"/>
  <c r="Y47" i="13"/>
  <c r="Y48" i="13"/>
  <c r="Y49" i="13"/>
  <c r="Y50" i="13"/>
  <c r="Y51" i="13"/>
  <c r="Y52" i="13"/>
  <c r="Y53" i="13"/>
  <c r="Y54" i="13"/>
  <c r="Y55" i="13"/>
  <c r="Y56" i="13"/>
  <c r="Y57" i="13"/>
  <c r="Y58" i="13"/>
  <c r="Y59" i="13"/>
  <c r="Y60" i="13"/>
  <c r="Y61" i="13"/>
  <c r="Y62" i="13"/>
  <c r="Y63" i="13"/>
  <c r="Y64" i="13"/>
  <c r="Y65" i="13"/>
  <c r="Y66" i="13"/>
  <c r="Y67" i="13"/>
  <c r="Y68" i="13"/>
  <c r="Y69" i="13"/>
  <c r="Y70" i="13"/>
  <c r="Y71" i="13"/>
  <c r="Y72" i="13"/>
  <c r="Y73" i="13"/>
  <c r="Y74" i="13"/>
  <c r="Y75" i="13"/>
  <c r="Y76" i="13"/>
  <c r="Y77" i="13"/>
  <c r="Y78" i="13"/>
  <c r="Y79" i="13"/>
  <c r="Y80" i="13"/>
  <c r="Y81" i="13"/>
  <c r="Y82" i="13"/>
  <c r="Y83" i="13"/>
  <c r="Y84" i="13"/>
  <c r="Y85" i="13"/>
  <c r="Y86" i="13"/>
  <c r="Y87" i="13"/>
  <c r="Y88" i="13"/>
  <c r="Y89" i="13"/>
  <c r="Y90" i="13"/>
  <c r="Y91" i="13"/>
  <c r="Y92" i="13"/>
  <c r="Y93" i="13"/>
  <c r="Y94" i="13"/>
  <c r="Y95" i="13"/>
  <c r="Y96" i="13"/>
  <c r="Y97" i="13"/>
  <c r="Y98" i="13"/>
  <c r="Y99" i="13"/>
  <c r="Y100" i="13"/>
  <c r="Y101" i="13"/>
  <c r="Y102" i="13"/>
  <c r="Y103" i="13"/>
  <c r="Y104" i="13"/>
  <c r="Y105" i="13"/>
  <c r="Y106" i="13"/>
  <c r="Y107" i="13"/>
  <c r="Y108" i="13"/>
  <c r="Y109" i="13"/>
  <c r="Y110" i="13"/>
  <c r="Y111" i="13"/>
  <c r="Y112" i="13"/>
  <c r="Y113" i="13"/>
  <c r="Y114" i="13"/>
  <c r="Y115" i="13"/>
  <c r="Y116" i="13"/>
  <c r="Y117" i="13"/>
  <c r="Y118" i="13"/>
  <c r="Y119" i="13"/>
  <c r="Y120" i="13"/>
  <c r="Y121" i="13"/>
  <c r="Y122" i="13"/>
  <c r="Y123" i="13"/>
  <c r="Y124" i="13"/>
  <c r="Y125" i="13"/>
  <c r="Y126" i="13"/>
  <c r="Y2" i="13"/>
  <c r="AC2" i="13" s="1"/>
  <c r="X3" i="13"/>
  <c r="X4" i="13"/>
  <c r="X5" i="13"/>
  <c r="X6" i="13"/>
  <c r="X7" i="13"/>
  <c r="X8" i="13"/>
  <c r="X9" i="13"/>
  <c r="X10" i="13"/>
  <c r="X11" i="13"/>
  <c r="X12" i="13"/>
  <c r="X13" i="13"/>
  <c r="X14" i="13"/>
  <c r="X15" i="13"/>
  <c r="X16" i="13"/>
  <c r="X17" i="13"/>
  <c r="X18" i="13"/>
  <c r="X19" i="13"/>
  <c r="X20" i="13"/>
  <c r="X21" i="13"/>
  <c r="X22" i="13"/>
  <c r="X23" i="13"/>
  <c r="X24" i="13"/>
  <c r="X25" i="13"/>
  <c r="X26" i="13"/>
  <c r="X27" i="13"/>
  <c r="X28" i="13"/>
  <c r="X29" i="13"/>
  <c r="X30" i="13"/>
  <c r="X31" i="13"/>
  <c r="X32" i="13"/>
  <c r="X33" i="13"/>
  <c r="X34" i="13"/>
  <c r="X35" i="13"/>
  <c r="X36" i="13"/>
  <c r="X37" i="13"/>
  <c r="X38" i="13"/>
  <c r="X39" i="13"/>
  <c r="X40" i="13"/>
  <c r="X41" i="13"/>
  <c r="X42" i="13"/>
  <c r="X43" i="13"/>
  <c r="X44" i="13"/>
  <c r="X45" i="13"/>
  <c r="X46" i="13"/>
  <c r="X47" i="13"/>
  <c r="X48" i="13"/>
  <c r="X49" i="13"/>
  <c r="X50" i="13"/>
  <c r="X51" i="13"/>
  <c r="X52" i="13"/>
  <c r="X53" i="13"/>
  <c r="X54" i="13"/>
  <c r="X55" i="13"/>
  <c r="X56" i="13"/>
  <c r="X57" i="13"/>
  <c r="X58" i="13"/>
  <c r="X59" i="13"/>
  <c r="X60" i="13"/>
  <c r="X61" i="13"/>
  <c r="X62" i="13"/>
  <c r="X63" i="13"/>
  <c r="X64" i="13"/>
  <c r="X65" i="13"/>
  <c r="X66" i="13"/>
  <c r="X67" i="13"/>
  <c r="X68" i="13"/>
  <c r="X69" i="13"/>
  <c r="X70" i="13"/>
  <c r="X71" i="13"/>
  <c r="X72" i="13"/>
  <c r="X73" i="13"/>
  <c r="X74" i="13"/>
  <c r="X75" i="13"/>
  <c r="X76" i="13"/>
  <c r="X77" i="13"/>
  <c r="X78" i="13"/>
  <c r="X79" i="13"/>
  <c r="X80" i="13"/>
  <c r="X81" i="13"/>
  <c r="X82" i="13"/>
  <c r="X83" i="13"/>
  <c r="X84" i="13"/>
  <c r="X85" i="13"/>
  <c r="X86" i="13"/>
  <c r="X87" i="13"/>
  <c r="X88" i="13"/>
  <c r="X89" i="13"/>
  <c r="X90" i="13"/>
  <c r="X91" i="13"/>
  <c r="X92" i="13"/>
  <c r="X93" i="13"/>
  <c r="X94" i="13"/>
  <c r="X95" i="13"/>
  <c r="X96" i="13"/>
  <c r="X97" i="13"/>
  <c r="X98" i="13"/>
  <c r="X99" i="13"/>
  <c r="X100" i="13"/>
  <c r="X101" i="13"/>
  <c r="X102" i="13"/>
  <c r="X103" i="13"/>
  <c r="X104" i="13"/>
  <c r="X105" i="13"/>
  <c r="X106" i="13"/>
  <c r="X107" i="13"/>
  <c r="X108" i="13"/>
  <c r="X109" i="13"/>
  <c r="X110" i="13"/>
  <c r="X111" i="13"/>
  <c r="X112" i="13"/>
  <c r="X113" i="13"/>
  <c r="X114" i="13"/>
  <c r="X115" i="13"/>
  <c r="X116" i="13"/>
  <c r="X117" i="13"/>
  <c r="X118" i="13"/>
  <c r="X119" i="13"/>
  <c r="X120" i="13"/>
  <c r="X121" i="13"/>
  <c r="X122" i="13"/>
  <c r="X123" i="13"/>
  <c r="X124" i="13"/>
  <c r="X125" i="13"/>
  <c r="X126" i="13"/>
  <c r="X2" i="13"/>
  <c r="W3" i="13"/>
  <c r="W4" i="13"/>
  <c r="W5" i="13"/>
  <c r="W6" i="13"/>
  <c r="W7" i="13"/>
  <c r="W8" i="13"/>
  <c r="W9" i="13"/>
  <c r="W10" i="13"/>
  <c r="W11" i="13"/>
  <c r="W12" i="13"/>
  <c r="W13" i="13"/>
  <c r="W14" i="13"/>
  <c r="W15" i="13"/>
  <c r="W16" i="13"/>
  <c r="W17" i="13"/>
  <c r="W18" i="13"/>
  <c r="W19" i="13"/>
  <c r="W20" i="13"/>
  <c r="W21" i="13"/>
  <c r="W22" i="13"/>
  <c r="W23" i="13"/>
  <c r="W24" i="13"/>
  <c r="W25" i="13"/>
  <c r="W26" i="13"/>
  <c r="W27" i="13"/>
  <c r="W28" i="13"/>
  <c r="W29" i="13"/>
  <c r="W30" i="13"/>
  <c r="W31" i="13"/>
  <c r="W32" i="13"/>
  <c r="W33" i="13"/>
  <c r="W34" i="13"/>
  <c r="W35" i="13"/>
  <c r="W36" i="13"/>
  <c r="W37" i="13"/>
  <c r="W38" i="13"/>
  <c r="W39" i="13"/>
  <c r="W40" i="13"/>
  <c r="W41" i="13"/>
  <c r="W42" i="13"/>
  <c r="W43" i="13"/>
  <c r="W44" i="13"/>
  <c r="W45" i="13"/>
  <c r="W46" i="13"/>
  <c r="W47" i="13"/>
  <c r="W48" i="13"/>
  <c r="W49" i="13"/>
  <c r="W50" i="13"/>
  <c r="W51" i="13"/>
  <c r="W52" i="13"/>
  <c r="W53" i="13"/>
  <c r="W54" i="13"/>
  <c r="W55" i="13"/>
  <c r="W56" i="13"/>
  <c r="W57" i="13"/>
  <c r="W58" i="13"/>
  <c r="W59" i="13"/>
  <c r="W60" i="13"/>
  <c r="W61" i="13"/>
  <c r="W62" i="13"/>
  <c r="W63" i="13"/>
  <c r="W64" i="13"/>
  <c r="W65" i="13"/>
  <c r="W66" i="13"/>
  <c r="W67" i="13"/>
  <c r="W68" i="13"/>
  <c r="W69" i="13"/>
  <c r="W70" i="13"/>
  <c r="W71" i="13"/>
  <c r="W72" i="13"/>
  <c r="W73" i="13"/>
  <c r="W74" i="13"/>
  <c r="W75" i="13"/>
  <c r="W76" i="13"/>
  <c r="W77" i="13"/>
  <c r="W78" i="13"/>
  <c r="W79" i="13"/>
  <c r="W80" i="13"/>
  <c r="W81" i="13"/>
  <c r="W82" i="13"/>
  <c r="W83" i="13"/>
  <c r="W84" i="13"/>
  <c r="W85" i="13"/>
  <c r="W86" i="13"/>
  <c r="W87" i="13"/>
  <c r="W88" i="13"/>
  <c r="W89" i="13"/>
  <c r="W90" i="13"/>
  <c r="W91" i="13"/>
  <c r="W92" i="13"/>
  <c r="W93" i="13"/>
  <c r="W94" i="13"/>
  <c r="W95" i="13"/>
  <c r="W96" i="13"/>
  <c r="W97" i="13"/>
  <c r="W98" i="13"/>
  <c r="W99" i="13"/>
  <c r="W100" i="13"/>
  <c r="W101" i="13"/>
  <c r="W102" i="13"/>
  <c r="W103" i="13"/>
  <c r="W104" i="13"/>
  <c r="W105" i="13"/>
  <c r="W106" i="13"/>
  <c r="W107" i="13"/>
  <c r="W108" i="13"/>
  <c r="W109" i="13"/>
  <c r="W110" i="13"/>
  <c r="W111" i="13"/>
  <c r="W112" i="13"/>
  <c r="W113" i="13"/>
  <c r="W114" i="13"/>
  <c r="W115" i="13"/>
  <c r="W116" i="13"/>
  <c r="W117" i="13"/>
  <c r="W118" i="13"/>
  <c r="W119" i="13"/>
  <c r="W120" i="13"/>
  <c r="W121" i="13"/>
  <c r="W122" i="13"/>
  <c r="W123" i="13"/>
  <c r="W124" i="13"/>
  <c r="W125" i="13"/>
  <c r="W126" i="13"/>
  <c r="W2" i="13"/>
  <c r="I7" i="7"/>
  <c r="H7" i="7"/>
  <c r="G7" i="7"/>
  <c r="F7" i="7"/>
  <c r="E7" i="7"/>
  <c r="D7" i="7"/>
  <c r="D6" i="7"/>
  <c r="C7" i="7"/>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I6" i="7"/>
  <c r="H6" i="7"/>
  <c r="G6" i="7"/>
  <c r="F6" i="7"/>
  <c r="E6" i="7"/>
  <c r="I5" i="7"/>
  <c r="H5" i="7"/>
  <c r="G5" i="7"/>
  <c r="F5" i="7"/>
  <c r="E5" i="7"/>
  <c r="D5" i="7"/>
  <c r="I4" i="7"/>
  <c r="H4" i="7"/>
  <c r="G4" i="7"/>
  <c r="F4" i="7"/>
  <c r="E4" i="7"/>
  <c r="D4" i="7"/>
  <c r="D3" i="7"/>
  <c r="I3" i="7"/>
  <c r="H3" i="7"/>
  <c r="G3" i="7"/>
  <c r="F3" i="7"/>
  <c r="E3" i="7"/>
  <c r="C6" i="7"/>
  <c r="C5" i="7"/>
  <c r="C4" i="7"/>
  <c r="C3" i="7"/>
  <c r="C8" i="7" s="1"/>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76" i="10"/>
  <c r="B75" i="10"/>
  <c r="B74" i="10"/>
  <c r="B73" i="10"/>
  <c r="B72" i="10"/>
  <c r="B71" i="10"/>
  <c r="B70" i="10"/>
  <c r="B69" i="10"/>
  <c r="B68" i="10"/>
  <c r="B67" i="10"/>
  <c r="B78" i="10"/>
  <c r="B77" i="10"/>
  <c r="X127" i="13" l="1"/>
  <c r="W127" i="13"/>
  <c r="AD122" i="13"/>
  <c r="AE122" i="13" s="1"/>
  <c r="AD121" i="13"/>
  <c r="AE121" i="13" s="1"/>
  <c r="AE118" i="13"/>
  <c r="AD116" i="13"/>
  <c r="AE116" i="13" s="1"/>
  <c r="AD114" i="13"/>
  <c r="AE114" i="13" s="1"/>
  <c r="AD113" i="13"/>
  <c r="AE113" i="13" s="1"/>
  <c r="AD112" i="13"/>
  <c r="AE112" i="13" s="1"/>
  <c r="AD111" i="13"/>
  <c r="AE111" i="13" s="1"/>
  <c r="AD110" i="13"/>
  <c r="AE110" i="13" s="1"/>
  <c r="AD109" i="13"/>
  <c r="AE109" i="13" s="1"/>
  <c r="AD108" i="13"/>
  <c r="AE108" i="13" s="1"/>
  <c r="AD106" i="13"/>
  <c r="AE106" i="13" s="1"/>
  <c r="AD105" i="13"/>
  <c r="AE105" i="13" s="1"/>
  <c r="AD104" i="13"/>
  <c r="AE104" i="13" s="1"/>
  <c r="AD101" i="13"/>
  <c r="AE101" i="13" s="1"/>
  <c r="AD100" i="13"/>
  <c r="AE100" i="13" s="1"/>
  <c r="AD99" i="13"/>
  <c r="AE99" i="13" s="1"/>
  <c r="AD97" i="13"/>
  <c r="AE97" i="13" s="1"/>
  <c r="AD96" i="13"/>
  <c r="AE96" i="13" s="1"/>
  <c r="AD95" i="13"/>
  <c r="AE95" i="13" s="1"/>
  <c r="AD94" i="13"/>
  <c r="AE94" i="13" s="1"/>
  <c r="AD93" i="13"/>
  <c r="AE93" i="13" s="1"/>
  <c r="AD92" i="13"/>
  <c r="AE92" i="13" s="1"/>
  <c r="AD89" i="13"/>
  <c r="AE89" i="13" s="1"/>
  <c r="AD86" i="13"/>
  <c r="AE86" i="13" s="1"/>
  <c r="AD81" i="13"/>
  <c r="AE81" i="13" s="1"/>
  <c r="AD66" i="13"/>
  <c r="AE66" i="13" s="1"/>
  <c r="Y127" i="13"/>
  <c r="AD2" i="13"/>
  <c r="AE2" i="13" s="1"/>
  <c r="AB2" i="13"/>
  <c r="AC126" i="13"/>
  <c r="AD126" i="13" s="1"/>
  <c r="AE126" i="13" s="1"/>
  <c r="AB126" i="13"/>
  <c r="AC125" i="13"/>
  <c r="AD125" i="13" s="1"/>
  <c r="AE125" i="13" s="1"/>
  <c r="AB125" i="13"/>
  <c r="AC124" i="13"/>
  <c r="AD124" i="13" s="1"/>
  <c r="AE124" i="13" s="1"/>
  <c r="AB124" i="13"/>
  <c r="AC123" i="13"/>
  <c r="AD123" i="13" s="1"/>
  <c r="AE123" i="13" s="1"/>
  <c r="AB123" i="13"/>
  <c r="AC122" i="13"/>
  <c r="AB122" i="13"/>
  <c r="AC121" i="13"/>
  <c r="AB121" i="13"/>
  <c r="AC120" i="13"/>
  <c r="AD120" i="13" s="1"/>
  <c r="AE120" i="13" s="1"/>
  <c r="AB120" i="13"/>
  <c r="AC119" i="13"/>
  <c r="AD119" i="13" s="1"/>
  <c r="AE119" i="13" s="1"/>
  <c r="AB119" i="13"/>
  <c r="AC118" i="13"/>
  <c r="AB118" i="13"/>
  <c r="AC117" i="13"/>
  <c r="AD117" i="13" s="1"/>
  <c r="AE117" i="13" s="1"/>
  <c r="AB117" i="13"/>
  <c r="AC116" i="13"/>
  <c r="AB116" i="13"/>
  <c r="AC115" i="13"/>
  <c r="AD115" i="13" s="1"/>
  <c r="AE115" i="13" s="1"/>
  <c r="AB115" i="13"/>
  <c r="AC114" i="13"/>
  <c r="AB114" i="13"/>
  <c r="AC113" i="13"/>
  <c r="AB113" i="13"/>
  <c r="AC112" i="13"/>
  <c r="AB112" i="13"/>
  <c r="AC111" i="13"/>
  <c r="AB111" i="13"/>
  <c r="AC110" i="13"/>
  <c r="AB110" i="13"/>
  <c r="AC109" i="13"/>
  <c r="AB109" i="13"/>
  <c r="AC108" i="13"/>
  <c r="AB108" i="13"/>
  <c r="AC107" i="13"/>
  <c r="AD107" i="13" s="1"/>
  <c r="AE107" i="13" s="1"/>
  <c r="AB107" i="13"/>
  <c r="AC106" i="13"/>
  <c r="AB106" i="13"/>
  <c r="AC105" i="13"/>
  <c r="AB105" i="13"/>
  <c r="AC104" i="13"/>
  <c r="AB104" i="13"/>
  <c r="AC103" i="13"/>
  <c r="AD103" i="13" s="1"/>
  <c r="AE103" i="13" s="1"/>
  <c r="AB103" i="13"/>
  <c r="AC102" i="13"/>
  <c r="AD102" i="13" s="1"/>
  <c r="AE102" i="13" s="1"/>
  <c r="AB102" i="13"/>
  <c r="AC101" i="13"/>
  <c r="AB101" i="13"/>
  <c r="AC100" i="13"/>
  <c r="AB100" i="13"/>
  <c r="AC99" i="13"/>
  <c r="AB99" i="13"/>
  <c r="AC98" i="13"/>
  <c r="AD98" i="13" s="1"/>
  <c r="AE98" i="13" s="1"/>
  <c r="AB98" i="13"/>
  <c r="AC97" i="13"/>
  <c r="AB97" i="13"/>
  <c r="AC96" i="13"/>
  <c r="AB96" i="13"/>
  <c r="AC95" i="13"/>
  <c r="AB95" i="13"/>
  <c r="AC94" i="13"/>
  <c r="AB94" i="13"/>
  <c r="AC93" i="13"/>
  <c r="AB93" i="13"/>
  <c r="AC92" i="13"/>
  <c r="AB92" i="13"/>
  <c r="AC91" i="13"/>
  <c r="AD91" i="13" s="1"/>
  <c r="AE91" i="13" s="1"/>
  <c r="AB91" i="13"/>
  <c r="AC90" i="13"/>
  <c r="AD90" i="13" s="1"/>
  <c r="AE90" i="13" s="1"/>
  <c r="AB90" i="13"/>
  <c r="AC89" i="13"/>
  <c r="AB89" i="13"/>
  <c r="AC88" i="13"/>
  <c r="AD88" i="13" s="1"/>
  <c r="AE88" i="13" s="1"/>
  <c r="AB88" i="13"/>
  <c r="AC87" i="13"/>
  <c r="AD87" i="13" s="1"/>
  <c r="AE87" i="13" s="1"/>
  <c r="AB87" i="13"/>
  <c r="AC86" i="13"/>
  <c r="AB86" i="13"/>
  <c r="AC85" i="13"/>
  <c r="AD85" i="13" s="1"/>
  <c r="AE85" i="13" s="1"/>
  <c r="AB85" i="13"/>
  <c r="AC84" i="13"/>
  <c r="AD84" i="13" s="1"/>
  <c r="AE84" i="13" s="1"/>
  <c r="AB84" i="13"/>
  <c r="AC83" i="13"/>
  <c r="AD83" i="13" s="1"/>
  <c r="AE83" i="13" s="1"/>
  <c r="AB83" i="13"/>
  <c r="AC82" i="13"/>
  <c r="AD82" i="13" s="1"/>
  <c r="AE82" i="13" s="1"/>
  <c r="AB82" i="13"/>
  <c r="AC81" i="13"/>
  <c r="AB81" i="13"/>
  <c r="AC80" i="13"/>
  <c r="AD80" i="13" s="1"/>
  <c r="AE80" i="13" s="1"/>
  <c r="AB80" i="13"/>
  <c r="AC79" i="13"/>
  <c r="AD79" i="13" s="1"/>
  <c r="AE79" i="13" s="1"/>
  <c r="AB79" i="13"/>
  <c r="AC78" i="13"/>
  <c r="AD78" i="13" s="1"/>
  <c r="AE78" i="13" s="1"/>
  <c r="AB78" i="13"/>
  <c r="AC77" i="13"/>
  <c r="AD77" i="13" s="1"/>
  <c r="AE77" i="13" s="1"/>
  <c r="AB77" i="13"/>
  <c r="AC76" i="13"/>
  <c r="AD76" i="13" s="1"/>
  <c r="AE76" i="13" s="1"/>
  <c r="AB76" i="13"/>
  <c r="AC75" i="13"/>
  <c r="AD75" i="13" s="1"/>
  <c r="AE75" i="13" s="1"/>
  <c r="AB75" i="13"/>
  <c r="AC74" i="13"/>
  <c r="AD74" i="13" s="1"/>
  <c r="AE74" i="13" s="1"/>
  <c r="AB74" i="13"/>
  <c r="AC73" i="13"/>
  <c r="AD73" i="13" s="1"/>
  <c r="AE73" i="13" s="1"/>
  <c r="AB73" i="13"/>
  <c r="AC72" i="13"/>
  <c r="AD72" i="13" s="1"/>
  <c r="AE72" i="13" s="1"/>
  <c r="AB72" i="13"/>
  <c r="AC71" i="13"/>
  <c r="AD71" i="13" s="1"/>
  <c r="AE71" i="13" s="1"/>
  <c r="AB71" i="13"/>
  <c r="AC70" i="13"/>
  <c r="AD70" i="13" s="1"/>
  <c r="AE70" i="13" s="1"/>
  <c r="AB70" i="13"/>
  <c r="AC69" i="13"/>
  <c r="AD69" i="13" s="1"/>
  <c r="AE69" i="13" s="1"/>
  <c r="AB69" i="13"/>
  <c r="AC68" i="13"/>
  <c r="AD68" i="13" s="1"/>
  <c r="AE68" i="13" s="1"/>
  <c r="AB68" i="13"/>
  <c r="AC67" i="13"/>
  <c r="AD67" i="13" s="1"/>
  <c r="AE67" i="13" s="1"/>
  <c r="AB67" i="13"/>
  <c r="AC66" i="13"/>
  <c r="AB66" i="13"/>
  <c r="AC65" i="13"/>
  <c r="AD65" i="13" s="1"/>
  <c r="AE65" i="13" s="1"/>
  <c r="AB65" i="13"/>
  <c r="AC64" i="13"/>
  <c r="AD64" i="13" s="1"/>
  <c r="AE64" i="13" s="1"/>
  <c r="AB64" i="13"/>
  <c r="AC63" i="13"/>
  <c r="AD63" i="13" s="1"/>
  <c r="AE63" i="13" s="1"/>
  <c r="AB63" i="13"/>
  <c r="AC62" i="13"/>
  <c r="AD62" i="13" s="1"/>
  <c r="AE62" i="13" s="1"/>
  <c r="AB62" i="13"/>
  <c r="AC61" i="13"/>
  <c r="AD61" i="13" s="1"/>
  <c r="AE61" i="13" s="1"/>
  <c r="AB61" i="13"/>
  <c r="AC60" i="13"/>
  <c r="AD60" i="13" s="1"/>
  <c r="AE60" i="13" s="1"/>
  <c r="AB60" i="13"/>
  <c r="AC59" i="13"/>
  <c r="AD59" i="13" s="1"/>
  <c r="AE59" i="13" s="1"/>
  <c r="AB59" i="13"/>
  <c r="AC58" i="13"/>
  <c r="AD58" i="13" s="1"/>
  <c r="AE58" i="13" s="1"/>
  <c r="AB58" i="13"/>
  <c r="AC57" i="13"/>
  <c r="AD57" i="13" s="1"/>
  <c r="AE57" i="13" s="1"/>
  <c r="AB57" i="13"/>
  <c r="AC56" i="13"/>
  <c r="AD56" i="13" s="1"/>
  <c r="AE56" i="13" s="1"/>
  <c r="AB56" i="13"/>
  <c r="AC55" i="13"/>
  <c r="AD55" i="13" s="1"/>
  <c r="AE55" i="13" s="1"/>
  <c r="AB55" i="13"/>
  <c r="AC54" i="13"/>
  <c r="AD54" i="13" s="1"/>
  <c r="AE54" i="13" s="1"/>
  <c r="AB54" i="13"/>
  <c r="AC53" i="13"/>
  <c r="AD53" i="13" s="1"/>
  <c r="AE53" i="13" s="1"/>
  <c r="AB53" i="13"/>
  <c r="AC52" i="13"/>
  <c r="AD52" i="13" s="1"/>
  <c r="AE52" i="13" s="1"/>
  <c r="AB52" i="13"/>
  <c r="AC51" i="13"/>
  <c r="AD51" i="13" s="1"/>
  <c r="AE51" i="13" s="1"/>
  <c r="AB51" i="13"/>
  <c r="AC50" i="13"/>
  <c r="AD50" i="13" s="1"/>
  <c r="AE50" i="13" s="1"/>
  <c r="AB50" i="13"/>
  <c r="AD49" i="13"/>
  <c r="AE49" i="13" s="1"/>
  <c r="AC49" i="13"/>
  <c r="AB49" i="13"/>
  <c r="AD48" i="13"/>
  <c r="AE48" i="13" s="1"/>
  <c r="AC48" i="13"/>
  <c r="AB48" i="13"/>
  <c r="AD47" i="13"/>
  <c r="AE47" i="13" s="1"/>
  <c r="AC47" i="13"/>
  <c r="AB47" i="13"/>
  <c r="AD46" i="13"/>
  <c r="AE46" i="13" s="1"/>
  <c r="AC46" i="13"/>
  <c r="AB46" i="13"/>
  <c r="AD45" i="13"/>
  <c r="AE45" i="13" s="1"/>
  <c r="AC45" i="13"/>
  <c r="AB45" i="13"/>
  <c r="AD44" i="13"/>
  <c r="AE44" i="13" s="1"/>
  <c r="AC44" i="13"/>
  <c r="AB44" i="13"/>
  <c r="AD43" i="13"/>
  <c r="AE43" i="13" s="1"/>
  <c r="AC43" i="13"/>
  <c r="AB43" i="13"/>
  <c r="AD42" i="13"/>
  <c r="AE42" i="13" s="1"/>
  <c r="AC42" i="13"/>
  <c r="AB42" i="13"/>
  <c r="AD41" i="13"/>
  <c r="AE41" i="13" s="1"/>
  <c r="AC41" i="13"/>
  <c r="AB41" i="13"/>
  <c r="AD40" i="13"/>
  <c r="AE40" i="13" s="1"/>
  <c r="AC40" i="13"/>
  <c r="AB40" i="13"/>
  <c r="AD39" i="13"/>
  <c r="AE39" i="13" s="1"/>
  <c r="AC39" i="13"/>
  <c r="AB39" i="13"/>
  <c r="AD38" i="13"/>
  <c r="AE38" i="13" s="1"/>
  <c r="AC38" i="13"/>
  <c r="AB38" i="13"/>
  <c r="AD37" i="13"/>
  <c r="AE37" i="13" s="1"/>
  <c r="AC37" i="13"/>
  <c r="AB37" i="13"/>
  <c r="AD36" i="13"/>
  <c r="AE36" i="13" s="1"/>
  <c r="AC36" i="13"/>
  <c r="AB36" i="13"/>
  <c r="AD35" i="13"/>
  <c r="AE35" i="13" s="1"/>
  <c r="AC35" i="13"/>
  <c r="AB35" i="13"/>
  <c r="AD34" i="13"/>
  <c r="AE34" i="13" s="1"/>
  <c r="AC34" i="13"/>
  <c r="AB34" i="13"/>
  <c r="AD33" i="13"/>
  <c r="AE33" i="13" s="1"/>
  <c r="AC33" i="13"/>
  <c r="AB33" i="13"/>
  <c r="AD32" i="13"/>
  <c r="AE32" i="13" s="1"/>
  <c r="AC32" i="13"/>
  <c r="AB32" i="13"/>
  <c r="AD31" i="13"/>
  <c r="AE31" i="13" s="1"/>
  <c r="AC31" i="13"/>
  <c r="AB31" i="13"/>
  <c r="AD30" i="13"/>
  <c r="AE30" i="13" s="1"/>
  <c r="AC30" i="13"/>
  <c r="AB30" i="13"/>
  <c r="AD29" i="13"/>
  <c r="AE29" i="13" s="1"/>
  <c r="AC29" i="13"/>
  <c r="AB29" i="13"/>
  <c r="AD28" i="13"/>
  <c r="AE28" i="13" s="1"/>
  <c r="AC28" i="13"/>
  <c r="AB28" i="13"/>
  <c r="AD27" i="13"/>
  <c r="AE27" i="13" s="1"/>
  <c r="AC27" i="13"/>
  <c r="AB27" i="13"/>
  <c r="AD26" i="13"/>
  <c r="AE26" i="13" s="1"/>
  <c r="AC26" i="13"/>
  <c r="AB26" i="13"/>
  <c r="AD25" i="13"/>
  <c r="AE25" i="13" s="1"/>
  <c r="AC25" i="13"/>
  <c r="AB25" i="13"/>
  <c r="AD24" i="13"/>
  <c r="AE24" i="13" s="1"/>
  <c r="AC24" i="13"/>
  <c r="AB24" i="13"/>
  <c r="AD23" i="13"/>
  <c r="AE23" i="13" s="1"/>
  <c r="AC23" i="13"/>
  <c r="AB23" i="13"/>
  <c r="AD22" i="13"/>
  <c r="AE22" i="13" s="1"/>
  <c r="AC22" i="13"/>
  <c r="AB22" i="13"/>
  <c r="AD21" i="13"/>
  <c r="AE21" i="13" s="1"/>
  <c r="AC21" i="13"/>
  <c r="AB21" i="13"/>
  <c r="AD20" i="13"/>
  <c r="AE20" i="13" s="1"/>
  <c r="AC20" i="13"/>
  <c r="AB20" i="13"/>
  <c r="AD19" i="13"/>
  <c r="AE19" i="13" s="1"/>
  <c r="AC19" i="13"/>
  <c r="AB19" i="13"/>
  <c r="AD18" i="13"/>
  <c r="AE18" i="13" s="1"/>
  <c r="AC18" i="13"/>
  <c r="AB18" i="13"/>
  <c r="AD17" i="13"/>
  <c r="AE17" i="13" s="1"/>
  <c r="AC17" i="13"/>
  <c r="AB17" i="13"/>
  <c r="AD16" i="13"/>
  <c r="AE16" i="13" s="1"/>
  <c r="AC16" i="13"/>
  <c r="AB16" i="13"/>
  <c r="AD15" i="13"/>
  <c r="AE15" i="13" s="1"/>
  <c r="AC15" i="13"/>
  <c r="AB15" i="13"/>
  <c r="AD14" i="13"/>
  <c r="AE14" i="13" s="1"/>
  <c r="AC14" i="13"/>
  <c r="AB14" i="13"/>
  <c r="AD13" i="13"/>
  <c r="AE13" i="13" s="1"/>
  <c r="AC13" i="13"/>
  <c r="AB13" i="13"/>
  <c r="AD12" i="13"/>
  <c r="AE12" i="13" s="1"/>
  <c r="AC12" i="13"/>
  <c r="AB12" i="13"/>
  <c r="AD11" i="13"/>
  <c r="AE11" i="13" s="1"/>
  <c r="AC11" i="13"/>
  <c r="AB11" i="13"/>
  <c r="AD10" i="13"/>
  <c r="AE10" i="13" s="1"/>
  <c r="AC10" i="13"/>
  <c r="AB10" i="13"/>
  <c r="AD9" i="13"/>
  <c r="AE9" i="13" s="1"/>
  <c r="AC9" i="13"/>
  <c r="AB9" i="13"/>
  <c r="AD8" i="13"/>
  <c r="AE8" i="13" s="1"/>
  <c r="AC8" i="13"/>
  <c r="AB8" i="13"/>
  <c r="AD7" i="13"/>
  <c r="AE7" i="13" s="1"/>
  <c r="AC7" i="13"/>
  <c r="AB7" i="13"/>
  <c r="AD6" i="13"/>
  <c r="AE6" i="13" s="1"/>
  <c r="AC6" i="13"/>
  <c r="AB6" i="13"/>
  <c r="AD5" i="13"/>
  <c r="AE5" i="13" s="1"/>
  <c r="AC5" i="13"/>
  <c r="AB5" i="13"/>
  <c r="AD4" i="13"/>
  <c r="AE4" i="13" s="1"/>
  <c r="AC4" i="13"/>
  <c r="AB4" i="13"/>
  <c r="AD3" i="13"/>
  <c r="AE3" i="13" s="1"/>
  <c r="AC3" i="13"/>
  <c r="AB3" i="13"/>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AD127" i="13" l="1"/>
  <c r="E8" i="7"/>
  <c r="H8" i="7"/>
  <c r="I8" i="7"/>
  <c r="G8" i="7"/>
  <c r="J7" i="7"/>
  <c r="D8" i="7"/>
  <c r="F8" i="7"/>
  <c r="J3" i="7"/>
  <c r="K3" i="7" s="1"/>
  <c r="J6" i="7"/>
  <c r="K6" i="7" s="1"/>
  <c r="J5" i="7"/>
  <c r="K5" i="7" s="1"/>
  <c r="J4" i="7"/>
  <c r="K4" i="7" s="1"/>
  <c r="K8" i="7" l="1"/>
  <c r="J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48" authorId="0" shapeId="0" xr:uid="{90180BB0-CDD1-4F99-BBC4-07C6D4419023}">
      <text>
        <r>
          <rPr>
            <sz val="11"/>
            <color theme="1"/>
            <rFont val="Calibri"/>
            <family val="2"/>
            <scheme val="minor"/>
          </rPr>
          <t>======
ID#AAAAa0_AhgU
Dixie Poteet    (2022-06-15 18:33:54)
Started previous day.</t>
        </r>
      </text>
    </comment>
    <comment ref="E249" authorId="0" shapeId="0" xr:uid="{80784A4A-C14D-4F00-8E4A-697797064C3C}">
      <text>
        <r>
          <rPr>
            <sz val="11"/>
            <color theme="1"/>
            <rFont val="Calibri"/>
            <family val="2"/>
            <scheme val="minor"/>
          </rPr>
          <t>======
ID#AAAAa0_AhgQ
Dixie Poteet    (2022-06-15 18:33:44)
Carries over into next day.</t>
        </r>
      </text>
    </comment>
    <comment ref="D307" authorId="0" shapeId="0" xr:uid="{4B6C92C7-C88A-4F5F-AD55-781643771FFB}">
      <text>
        <r>
          <rPr>
            <sz val="11"/>
            <color theme="1"/>
            <rFont val="Calibri"/>
            <family val="2"/>
            <scheme val="minor"/>
          </rPr>
          <t>======
ID#AAAAbjjjCKk
Samuel Carles    (2022-06-21 17:01:30)
Check again. Gauge reads a nonsensical amount of inches of rainfall</t>
        </r>
      </text>
    </comment>
    <comment ref="D356" authorId="0" shapeId="0" xr:uid="{37F00A8A-62BE-4C93-B7D2-F2454D055048}">
      <text>
        <r>
          <rPr>
            <sz val="11"/>
            <color theme="1"/>
            <rFont val="Calibri"/>
            <family val="2"/>
            <scheme val="minor"/>
          </rPr>
          <t>======
ID#AAAAbjjjCKo
Samuel Carles    (2022-06-21 17:13:10)
Check again; nonsensical amount of inches of rainfall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39" authorId="0" shapeId="0" xr:uid="{E7933BCD-DC64-4AEC-BC99-BDDF418E6CEF}">
      <text>
        <r>
          <rPr>
            <sz val="11"/>
            <color theme="1"/>
            <rFont val="Calibri"/>
            <family val="2"/>
            <scheme val="minor"/>
          </rPr>
          <t>======
ID#AAAAj8hSyBQ
Liam Milton    (2022-11-12 18:49:58)
Started previous day.</t>
        </r>
      </text>
    </comment>
    <comment ref="E140" authorId="0" shapeId="0" xr:uid="{65CEF739-5BD7-4EB4-8285-25D3B090436C}">
      <text>
        <r>
          <rPr>
            <sz val="11"/>
            <color theme="1"/>
            <rFont val="Calibri"/>
            <family val="2"/>
            <scheme val="minor"/>
          </rPr>
          <t>======
ID#AAAAj8hSyBM
Liam Milton    (2022-11-12 18:49:50)
Carried over to next day.</t>
        </r>
      </text>
    </comment>
    <comment ref="D151" authorId="0" shapeId="0" xr:uid="{09FF1A13-5B47-4148-A116-2A2502BCDF98}">
      <text>
        <r>
          <rPr>
            <sz val="11"/>
            <color theme="1"/>
            <rFont val="Calibri"/>
            <family val="2"/>
            <scheme val="minor"/>
          </rPr>
          <t>======
ID#AAAAj8hSyBI
Liam Milton    (2022-11-12 18:49:35)
Started previous day.</t>
        </r>
      </text>
    </comment>
    <comment ref="E152" authorId="0" shapeId="0" xr:uid="{3FF1B052-3575-4A4E-BF80-E09A5B682597}">
      <text>
        <r>
          <rPr>
            <sz val="11"/>
            <color theme="1"/>
            <rFont val="Calibri"/>
            <family val="2"/>
            <scheme val="minor"/>
          </rPr>
          <t>======
ID#AAAAj8hSyBE
Liam Milton    (2022-11-12 18:49:26)
Carried over to next day.</t>
        </r>
      </text>
    </comment>
    <comment ref="D186" authorId="0" shapeId="0" xr:uid="{1D4D308B-D752-4C7A-93EF-D2B5CBA6EFFC}">
      <text>
        <r>
          <rPr>
            <sz val="11"/>
            <color theme="1"/>
            <rFont val="Calibri"/>
            <family val="2"/>
            <scheme val="minor"/>
          </rPr>
          <t>======
ID#AAAAgyoKrOg
Samuel Carles    (2022-09-27 19:09:33)
Multi-day rain event starting on 08/15/2022-08/16/2022</t>
        </r>
      </text>
    </comment>
    <comment ref="E187" authorId="0" shapeId="0" xr:uid="{2CA3FAAC-5DC9-418E-9459-A26A66EC4FE6}">
      <text>
        <r>
          <rPr>
            <sz val="11"/>
            <color theme="1"/>
            <rFont val="Calibri"/>
            <family val="2"/>
            <scheme val="minor"/>
          </rPr>
          <t>======
ID#AAAAgyoKrOc
Samuel Carles    (2022-09-27 19:09:28)
Multi-day rain event starting on 08/15/2022-08/16/2022</t>
        </r>
      </text>
    </comment>
    <comment ref="C206" authorId="0" shapeId="0" xr:uid="{1C2038AF-DF3F-474B-B384-1C27A352D465}">
      <text>
        <r>
          <rPr>
            <sz val="11"/>
            <color theme="1"/>
            <rFont val="Calibri"/>
            <family val="2"/>
            <scheme val="minor"/>
          </rPr>
          <t>======
ID#AAAAgyoKrOU
Samuel Carles    (2022-09-27 18:53:46)
it rained an additional  .0393 in. from 23:50:46- 23:55:28</t>
        </r>
      </text>
    </comment>
    <comment ref="D206" authorId="0" shapeId="0" xr:uid="{7EC0A149-25A3-4E6D-9237-3AD1C7D13F7B}">
      <text>
        <r>
          <rPr>
            <sz val="11"/>
            <color theme="1"/>
            <rFont val="Calibri"/>
            <family val="2"/>
            <scheme val="minor"/>
          </rPr>
          <t>======
ID#AAAAgyoKrOQ
Samuel Carles    (2022-09-27 18:52:19)
Multi-rain event from 07/26/2022-07/27/2022</t>
        </r>
      </text>
    </comment>
    <comment ref="E207" authorId="0" shapeId="0" xr:uid="{EB4CD0AB-9297-4483-BCBE-89F9AD604BAF}">
      <text>
        <r>
          <rPr>
            <sz val="11"/>
            <color theme="1"/>
            <rFont val="Calibri"/>
            <family val="2"/>
            <scheme val="minor"/>
          </rPr>
          <t>======
ID#AAAAgyoKrOI
Samuel Carles    (2022-09-27 18:49:45)
Multi-rain event from 07/26/2022-07/27/2022</t>
        </r>
      </text>
    </comment>
    <comment ref="D208" authorId="0" shapeId="0" xr:uid="{49ADD4EC-A445-4BA5-94C7-6C697FBDFE72}">
      <text>
        <r>
          <rPr>
            <sz val="11"/>
            <color theme="1"/>
            <rFont val="Calibri"/>
            <family val="2"/>
            <scheme val="minor"/>
          </rPr>
          <t>======
ID#AAAAgyoKrOE
Samuel Carles    (2022-09-27 18:27:15)
Multi-day rain event starting on 07/24/2022- 07/25/2022</t>
        </r>
      </text>
    </comment>
    <comment ref="E209" authorId="0" shapeId="0" xr:uid="{7375FF2E-BF7C-43B0-8C6C-2B532F5FF8C6}">
      <text>
        <r>
          <rPr>
            <sz val="11"/>
            <color theme="1"/>
            <rFont val="Calibri"/>
            <family val="2"/>
            <scheme val="minor"/>
          </rPr>
          <t>======
ID#AAAAgyoKrOA
Samuel Carles    (2022-09-27 18:26:18)
Multi-day rain event starting on 07/24/2022- 07/25/2022</t>
        </r>
      </text>
    </comment>
    <comment ref="D262" authorId="0" shapeId="0" xr:uid="{EB0E2331-3787-4687-AC0D-0E38EFB71F15}">
      <text>
        <r>
          <rPr>
            <sz val="11"/>
            <color theme="1"/>
            <rFont val="Calibri"/>
            <family val="2"/>
            <scheme val="minor"/>
          </rPr>
          <t>======
ID#AAAAa0_AhgU
Dixie Poteet    (2022-06-15 18:33:54)
Started previous day.</t>
        </r>
      </text>
    </comment>
    <comment ref="E263" authorId="0" shapeId="0" xr:uid="{9B65873C-509C-4D11-814C-10995E57810F}">
      <text>
        <r>
          <rPr>
            <sz val="11"/>
            <color theme="1"/>
            <rFont val="Calibri"/>
            <family val="2"/>
            <scheme val="minor"/>
          </rPr>
          <t>======
ID#AAAAa0_AhgQ
Dixie Poteet    (2022-06-15 18:33:44)
Carries over into next day.</t>
        </r>
      </text>
    </comment>
    <comment ref="D321" authorId="0" shapeId="0" xr:uid="{420E9B4E-CB81-4B66-9BB9-0DAF1270DF2F}">
      <text>
        <r>
          <rPr>
            <sz val="11"/>
            <color theme="1"/>
            <rFont val="Calibri"/>
            <family val="2"/>
            <scheme val="minor"/>
          </rPr>
          <t>======
ID#AAAAbjjjCKk
Samuel Carles    (2022-06-21 17:01:30)
Check again. Gauge reads a nonsensical amount of inches of rainfall</t>
        </r>
      </text>
    </comment>
    <comment ref="D370" authorId="0" shapeId="0" xr:uid="{5736885C-C4BB-48F8-9EF3-D391DCC61CC2}">
      <text>
        <r>
          <rPr>
            <sz val="11"/>
            <color theme="1"/>
            <rFont val="Calibri"/>
            <family val="2"/>
            <scheme val="minor"/>
          </rPr>
          <t>======
ID#AAAAbjjjCKo
Samuel Carles    (2022-06-21 17:13:10)
Check again; nonsensical amount of inches of rainfall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tc={56CD3043-F770-44D7-9A13-A3F71DC92631}</author>
    <author>tc={E847FDCD-67EE-456C-9C1A-D5C462D372D5}</author>
    <author>tc={8CBBB6CB-1B1C-475C-A29A-4F8FEC774557}</author>
  </authors>
  <commentList>
    <comment ref="W103" authorId="0" shapeId="0" xr:uid="{56CD3043-F770-44D7-9A13-A3F71DC92631}">
      <text>
        <t>[Threaded comment]
Your version of Excel allows you to read this threaded comment; however, any edits to it will get removed if the file is opened in a newer version of Excel. Learn more: https://go.microsoft.com/fwlink/?linkid=870924
Comment:
    Could be considered Water Flow</t>
      </text>
    </comment>
    <comment ref="X104" authorId="1" shapeId="0" xr:uid="{E847FDCD-67EE-456C-9C1A-D5C462D372D5}">
      <text>
        <t>[Threaded comment]
Your version of Excel allows you to read this threaded comment; however, any edits to it will get removed if the file is opened in a newer version of Excel. Learn more: https://go.microsoft.com/fwlink/?linkid=870924
Comment:
    There is water accumulation at 07/07 00.22</t>
      </text>
    </comment>
    <comment ref="W105" authorId="2" shapeId="0" xr:uid="{8CBBB6CB-1B1C-475C-A29A-4F8FEC774557}">
      <text>
        <t>[Threaded comment]
Your version of Excel allows you to read this threaded comment; however, any edits to it will get removed if the file is opened in a newer version of Excel. Learn more: https://go.microsoft.com/fwlink/?linkid=870924
Comment:
    Could be considered Water Flow</t>
      </text>
    </comment>
  </commentList>
</comments>
</file>

<file path=xl/sharedStrings.xml><?xml version="1.0" encoding="utf-8"?>
<sst xmlns="http://schemas.openxmlformats.org/spreadsheetml/2006/main" count="2216" uniqueCount="225">
  <si>
    <t>This photo review log was last edited by (initials here):</t>
  </si>
  <si>
    <t>JSRN</t>
  </si>
  <si>
    <t>Last Edit</t>
  </si>
  <si>
    <t>Sheet Name</t>
  </si>
  <si>
    <t>Last Edited By</t>
  </si>
  <si>
    <t>Last Edited Date</t>
  </si>
  <si>
    <t>WS_H-Flume</t>
  </si>
  <si>
    <t>WS_CamA</t>
  </si>
  <si>
    <t>WS_CamB</t>
  </si>
  <si>
    <t>WS_CamC</t>
  </si>
  <si>
    <t>WS_CamA2</t>
  </si>
  <si>
    <t>README: This photo review log was created on July 2nd 2024 by creating a copy of '2023 Photo Review Log JSRN'.  This log is meant to just include the photo classification for the storm events identified in the GARR dataset for 2020-2023.</t>
  </si>
  <si>
    <t>Y</t>
  </si>
  <si>
    <t>DRY</t>
  </si>
  <si>
    <t>N</t>
  </si>
  <si>
    <t>SOIL MOISTURE</t>
  </si>
  <si>
    <t>N/A</t>
  </si>
  <si>
    <t>WATER ACCUMULATION</t>
  </si>
  <si>
    <t>WATER FLOW</t>
  </si>
  <si>
    <t>SNOW</t>
  </si>
  <si>
    <t>Photos Reviewed</t>
  </si>
  <si>
    <t>Gauge</t>
  </si>
  <si>
    <t>Storm Number</t>
  </si>
  <si>
    <t>Start of Event</t>
  </si>
  <si>
    <t>End of Event</t>
  </si>
  <si>
    <t>Total Rainfall (in)</t>
  </si>
  <si>
    <t>Water in channel (Y/N)</t>
  </si>
  <si>
    <t>Soil moisture observed (Y/N)</t>
  </si>
  <si>
    <t>Additional Comments</t>
  </si>
  <si>
    <t>Channel Condition</t>
  </si>
  <si>
    <t>Previous Classification</t>
  </si>
  <si>
    <t>GARR</t>
  </si>
  <si>
    <t>Noon reading for that day and the next is dry.</t>
  </si>
  <si>
    <t>Noon reading for that day Soil Moisture and the next is Snow.</t>
  </si>
  <si>
    <t xml:space="preserve">Noon reading for that day N/A and the next is Soil Moisture. </t>
  </si>
  <si>
    <t>Whole Storm</t>
  </si>
  <si>
    <t>Camera looking at the sky</t>
  </si>
  <si>
    <t>Channel is moist but no water accumulation.</t>
  </si>
  <si>
    <t>It started snowing at 04/27 21.09</t>
  </si>
  <si>
    <t>Flow starts at 05/11 07.27</t>
  </si>
  <si>
    <t>5/14/2023 8:45</t>
  </si>
  <si>
    <t>5/14/2023 22:15</t>
  </si>
  <si>
    <t>No Photos Taken</t>
  </si>
  <si>
    <t>5/17/2023 20:35</t>
  </si>
  <si>
    <t>5/18/2023 13:05</t>
  </si>
  <si>
    <t>5/19/2023 4:15</t>
  </si>
  <si>
    <t>5/24/2023 13:45</t>
  </si>
  <si>
    <t>5/24/2023 14:55</t>
  </si>
  <si>
    <t>Flow with hail starts at 05/24 13.57</t>
  </si>
  <si>
    <t>There is some soil moisture next morning</t>
  </si>
  <si>
    <t>Channel base is dry with heavy vegetation.</t>
  </si>
  <si>
    <t>Flow starts at 06/01 13.56</t>
  </si>
  <si>
    <t>Channel is moist with heavy vegetation</t>
  </si>
  <si>
    <t>6/4/2023 21:10</t>
  </si>
  <si>
    <t>6/4/2023 15:35</t>
  </si>
  <si>
    <t>Flow starts at 06/05 14.53</t>
  </si>
  <si>
    <t xml:space="preserve">Ground conditions are unclear, large vegetation </t>
  </si>
  <si>
    <t>Flow starts at 06/10 16.44</t>
  </si>
  <si>
    <t>Flow starts at 06/11 15.46</t>
  </si>
  <si>
    <t>Flow starts at 06/12 14.02</t>
  </si>
  <si>
    <t>Flow starts at 06/16 15.14</t>
  </si>
  <si>
    <t>Flow starts at 06/21 22.39</t>
  </si>
  <si>
    <t>Flow starts at 06/22 15.56</t>
  </si>
  <si>
    <t>No photos provided</t>
  </si>
  <si>
    <t>Photos get interrumpted at 07/04 23.55</t>
  </si>
  <si>
    <t>No photos provided during storm, but there is water accumulation after</t>
  </si>
  <si>
    <t>Photos get interrumpted but there is evidence of flow</t>
  </si>
  <si>
    <t>Flow starts at 07/08 16.15</t>
  </si>
  <si>
    <t>No photos provided during storm, but there is water accumulation after storm</t>
  </si>
  <si>
    <t>Flow starts at  07/31 19.26</t>
  </si>
  <si>
    <t>Flow starts at 08/02 14.31</t>
  </si>
  <si>
    <t>Flow starts at 08/02 21.16</t>
  </si>
  <si>
    <t>Flow starts at 08/06 17.13</t>
  </si>
  <si>
    <t>Flow starts at 17.37</t>
  </si>
  <si>
    <t>There might be water accumulation during the night view, but it is not clear.</t>
  </si>
  <si>
    <t>Flow starts at 13.23</t>
  </si>
  <si>
    <t xml:space="preserve">Camera obstructed. Channel not visible. </t>
  </si>
  <si>
    <t>Noon reading for that day Dry and the next is N/A</t>
  </si>
  <si>
    <t xml:space="preserve">Noon reading for that day Soil Moisture and the next is Snow. </t>
  </si>
  <si>
    <t>Reading occurred at night. Reading for that day N/A and the next is Snow.</t>
  </si>
  <si>
    <t>Noon reading for that day and the next is soil moisture.</t>
  </si>
  <si>
    <t xml:space="preserve">Whole Storm </t>
  </si>
  <si>
    <t>15:49 reading for that day Accumulation and the next is Soil Moisture</t>
  </si>
  <si>
    <t xml:space="preserve">Noon reading for that day is Soil Moisture and the next is Snow. </t>
  </si>
  <si>
    <t>Noon reading for that day is N/A and next day is DRY.</t>
  </si>
  <si>
    <t>Noon reading for that day is Dry and the next day is Soil Moisture</t>
  </si>
  <si>
    <t>Noon reading for that day is Dry and the next day is N/A</t>
  </si>
  <si>
    <t xml:space="preserve">Noon reading for that day is Soil Moisture and the next is Dry. </t>
  </si>
  <si>
    <t>=IF(COUNTIF(W59:AA59,"WATER FLOW")&gt;0,"WATER FLOW",'WS_CamB'!G82"NO FLOW")</t>
  </si>
  <si>
    <t>Noon reading is DRY next day there is Soil Moisture</t>
  </si>
  <si>
    <t>15:39 Flow for that day and the next is Soil Moisture</t>
  </si>
  <si>
    <t>Noon reading for that day is Dry and the next is N/A.</t>
  </si>
  <si>
    <t>Noon reading for that day is N/A and the next is Dry.</t>
  </si>
  <si>
    <t>No Images Provided</t>
  </si>
  <si>
    <t>Evidence of no flow, as the stream is very dry</t>
  </si>
  <si>
    <t>Photos get interrumpted at 05/10 11.58</t>
  </si>
  <si>
    <t>Flow with hail start at 05/24 14.00</t>
  </si>
  <si>
    <t>Flow starts at 06/01 13.59</t>
  </si>
  <si>
    <t>Flow starts at 06/04 07.31</t>
  </si>
  <si>
    <t>Flow starts at 06/05 14.36</t>
  </si>
  <si>
    <t>Photos get interrumpted but there is evidence to consider this flow</t>
  </si>
  <si>
    <t>No images provided</t>
  </si>
  <si>
    <t>Flow with hail starts at 06/22 15.58</t>
  </si>
  <si>
    <t>Flow starts at 07/06 17.43</t>
  </si>
  <si>
    <t>Threre might be flow during the night</t>
  </si>
  <si>
    <t>Flow starts at 07/08 16.14</t>
  </si>
  <si>
    <t>Flow starts at 07/20 13.33</t>
  </si>
  <si>
    <t>Flow starts at 07/21 20.52</t>
  </si>
  <si>
    <t>Flow starts at 07/24 21.00</t>
  </si>
  <si>
    <t>Flow starts at 08/27 22.52</t>
  </si>
  <si>
    <t>Noon reading for that day and the next is Accumulation.</t>
  </si>
  <si>
    <t xml:space="preserve">Noon reading for that day and the next is Dry. </t>
  </si>
  <si>
    <t>Noon reading for that day Dry and the next is N/A.</t>
  </si>
  <si>
    <t>Noon reading for that day N/A and the next is Dry.</t>
  </si>
  <si>
    <t xml:space="preserve">Noon reading for that day N/A and the next is Accumulation. </t>
  </si>
  <si>
    <t>Camera pointed towards ground. Visible snow</t>
  </si>
  <si>
    <t>Flow starts at 05/11 13.42</t>
  </si>
  <si>
    <t>Difficult to read during the night</t>
  </si>
  <si>
    <t>Flow with hail starts at 05/24 13.53</t>
  </si>
  <si>
    <t>VERY TALL GRASS</t>
  </si>
  <si>
    <t>No photos available</t>
  </si>
  <si>
    <t>Flow starts at 06/16 18.51</t>
  </si>
  <si>
    <t>Flow starts at 06/21 22.41</t>
  </si>
  <si>
    <t>Flow starts at 06/22 15.57</t>
  </si>
  <si>
    <t>Flow starts at 06/30 11.01</t>
  </si>
  <si>
    <t>Flow starts at 07/04 19.26 &amp; 07/05 00.11</t>
  </si>
  <si>
    <t>Flow starts at 07/06 17.41</t>
  </si>
  <si>
    <t>Flow starts at 07/07 19.26</t>
  </si>
  <si>
    <t>Flow starts at 07/08 16.21</t>
  </si>
  <si>
    <t>Might be flow at 07/15 19.11</t>
  </si>
  <si>
    <t>Flow starts at 07/20 13.36</t>
  </si>
  <si>
    <t>Flow starts at 07/21 20.56</t>
  </si>
  <si>
    <t>Flow starts at 07/24 19.21</t>
  </si>
  <si>
    <t>Might be flow at 08/02 14.21</t>
  </si>
  <si>
    <t>Flow starts at 08/18 17.15</t>
  </si>
  <si>
    <t>Flow starts at 08/27 17.00</t>
  </si>
  <si>
    <t>Flow starts at 09/03 14.25</t>
  </si>
  <si>
    <t>Flow starts at 09/10 22.10</t>
  </si>
  <si>
    <t>Flow starts at 09/11 13.30</t>
  </si>
  <si>
    <t>Flow starts at 09/14 18.40</t>
  </si>
  <si>
    <t>10/11/2023 13:35</t>
  </si>
  <si>
    <t>No Info Provided</t>
  </si>
  <si>
    <t>Snow starts at 04/14 13.12</t>
  </si>
  <si>
    <t>Water accumulation starts at 04/26 00.01</t>
  </si>
  <si>
    <t>Water accumulation at 04/27 21.13</t>
  </si>
  <si>
    <t>Difficult to read during night</t>
  </si>
  <si>
    <t>Flow starts at 05/11 19.31</t>
  </si>
  <si>
    <t>Flow starts at 06/01 13.54</t>
  </si>
  <si>
    <t>Water accumulation at 06/04 07.32</t>
  </si>
  <si>
    <t>Flow starts at 06/05 16.03</t>
  </si>
  <si>
    <t>Flow starts at 06/10 16.43</t>
  </si>
  <si>
    <t>There is evidence of flow. But no photos provided</t>
  </si>
  <si>
    <t>Flow starts at 06/12 15.27</t>
  </si>
  <si>
    <t>Water accumulation at 06/15 22.51</t>
  </si>
  <si>
    <t>Flow starts at 06/16 19.51</t>
  </si>
  <si>
    <t>Flow starts at 06/21 23.15</t>
  </si>
  <si>
    <t>Flow starts at 06/22 17.12</t>
  </si>
  <si>
    <t>Water accumulation at 07/05 00.22</t>
  </si>
  <si>
    <t>Water flow starts at 07/06 17.56</t>
  </si>
  <si>
    <t>Water accumulation at 07/08 00.54</t>
  </si>
  <si>
    <t>Water flow starts at 07/08 16.19</t>
  </si>
  <si>
    <t>Flow starts at 07/20 14.23</t>
  </si>
  <si>
    <t>Flow starts at 07/24 20:50</t>
  </si>
  <si>
    <t>Water accumulation at 08/06 17.20</t>
  </si>
  <si>
    <t>Flow starts at 08/27 22.51</t>
  </si>
  <si>
    <t>Flow starts at 19.12</t>
  </si>
  <si>
    <t>It is difficult to evaluate if there is soil moisture because of vegetation.</t>
  </si>
  <si>
    <t>Flow starts at 17.28</t>
  </si>
  <si>
    <t>It is difficult to evaluate if there is soil moisture because of night.</t>
  </si>
  <si>
    <t>Flow starts at 17.13</t>
  </si>
  <si>
    <t>Flow starts at 13.38</t>
  </si>
  <si>
    <t>Flow starts at 11.13</t>
  </si>
  <si>
    <t>It is difficult to evaluate if there is soil moisture because of vegetation and night.</t>
  </si>
  <si>
    <t>No photos provided.</t>
  </si>
  <si>
    <t>Install Date</t>
  </si>
  <si>
    <t># Storms</t>
  </si>
  <si>
    <t>Dry</t>
  </si>
  <si>
    <t>Soil Moisture</t>
  </si>
  <si>
    <t>Water Accumulation</t>
  </si>
  <si>
    <t>Water Flow</t>
  </si>
  <si>
    <t>Snow</t>
  </si>
  <si>
    <t>Total Observations</t>
  </si>
  <si>
    <t>Observations Missing</t>
  </si>
  <si>
    <t>WestStroh_CamA</t>
  </si>
  <si>
    <t>WestStroh_CamB</t>
  </si>
  <si>
    <t>WestStroh_CamC</t>
  </si>
  <si>
    <t>WestStroh_H-Flume</t>
  </si>
  <si>
    <t>WestStroh_A2</t>
  </si>
  <si>
    <t>ACCUMULATION</t>
  </si>
  <si>
    <t>FLOW</t>
  </si>
  <si>
    <t>stormnum</t>
  </si>
  <si>
    <t>StartDate</t>
  </si>
  <si>
    <t>EndDate</t>
  </si>
  <si>
    <t>rain</t>
  </si>
  <si>
    <t>duration</t>
  </si>
  <si>
    <t>Ievent</t>
  </si>
  <si>
    <t>I5</t>
  </si>
  <si>
    <t>I10</t>
  </si>
  <si>
    <t>I30</t>
  </si>
  <si>
    <t>I60</t>
  </si>
  <si>
    <t>I120</t>
  </si>
  <si>
    <t>I180</t>
  </si>
  <si>
    <t>prevhrs</t>
  </si>
  <si>
    <t>cumd1</t>
  </si>
  <si>
    <t>cumd2</t>
  </si>
  <si>
    <t>cumd3</t>
  </si>
  <si>
    <t>cumd7</t>
  </si>
  <si>
    <t>doy</t>
  </si>
  <si>
    <t>maxtemp1</t>
  </si>
  <si>
    <t>maxtemp2</t>
  </si>
  <si>
    <t>maxtemp3</t>
  </si>
  <si>
    <t>maxtemp7</t>
  </si>
  <si>
    <t>H-Flume</t>
  </si>
  <si>
    <t>Cam A</t>
  </si>
  <si>
    <t>Cam B</t>
  </si>
  <si>
    <t>Cam C</t>
  </si>
  <si>
    <t>Cam A2</t>
  </si>
  <si>
    <t>Installed</t>
  </si>
  <si>
    <t>Active</t>
  </si>
  <si>
    <t>Classification</t>
  </si>
  <si>
    <t>Total Streamflow Events</t>
  </si>
  <si>
    <t>Storms</t>
  </si>
  <si>
    <t>Total Rain</t>
  </si>
  <si>
    <t>Streamflow Events</t>
  </si>
  <si>
    <t>NO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</si>
</sst>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h&quot;:&quot;mm&quot;:&quot;ss"/>
    <numFmt numFmtId="166" formatCode="h&quot;:&quot;mm"/>
  </numFmts>
  <fonts count="1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rgb="FF000000"/>
      <name val="Aptos Narrow"/>
      <family val="2"/>
    </font>
    <font>
      <b/>
      <sz val="12"/>
      <color rgb="FF000000"/>
      <name val="Aptos Narrow"/>
      <family val="2"/>
    </font>
    <font>
      <b/>
      <sz val="12"/>
      <color theme="1"/>
      <name val="Calibri"/>
      <family val="2"/>
      <scheme val="minor"/>
    </font>
    <font>
      <b/>
      <sz val="11"/>
      <color theme="1"/>
      <name val="Aptos Display"/>
      <family val="2"/>
    </font>
    <font>
      <sz val="11"/>
      <color theme="1"/>
      <name val="Aptos Display"/>
      <family val="2"/>
    </font>
    <font>
      <sz val="11"/>
      <color rgb="FF000000"/>
      <name val="Aptos Display"/>
      <family val="2"/>
    </font>
    <font>
      <i/>
      <sz val="11"/>
      <color theme="1"/>
      <name val="Aptos Display"/>
      <family val="2"/>
    </font>
    <font>
      <sz val="11"/>
      <color theme="1"/>
      <name val="Calibri"/>
      <family val="2"/>
    </font>
  </fonts>
  <fills count="14">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9" tint="0.39997558519241921"/>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B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8"/>
        <bgColor indexed="64"/>
      </patternFill>
    </fill>
    <fill>
      <patternFill patternType="solid">
        <fgColor theme="0" tint="-0.14999847407452621"/>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s>
  <cellStyleXfs count="1">
    <xf numFmtId="0" fontId="0" fillId="0" borderId="0"/>
  </cellStyleXfs>
  <cellXfs count="181">
    <xf numFmtId="0" fontId="0" fillId="0" borderId="0" xfId="0"/>
    <xf numFmtId="0" fontId="4" fillId="0" borderId="0" xfId="0" applyFont="1" applyAlignment="1">
      <alignment horizontal="right" vertical="center" wrapText="1"/>
    </xf>
    <xf numFmtId="0" fontId="4" fillId="0" borderId="1" xfId="0" applyFont="1" applyBorder="1" applyAlignment="1">
      <alignment horizontal="right" vertical="center" wrapText="1"/>
    </xf>
    <xf numFmtId="0" fontId="4" fillId="0" borderId="1" xfId="0" applyFont="1" applyBorder="1" applyAlignment="1">
      <alignment horizontal="right" vertical="center"/>
    </xf>
    <xf numFmtId="0" fontId="4"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0" fillId="0" borderId="3" xfId="0" applyBorder="1"/>
    <xf numFmtId="0" fontId="4" fillId="0" borderId="3" xfId="0" applyFont="1" applyBorder="1"/>
    <xf numFmtId="0" fontId="4" fillId="4" borderId="3" xfId="0" applyFont="1" applyFill="1" applyBorder="1" applyAlignment="1">
      <alignment horizontal="center" vertical="center" wrapText="1"/>
    </xf>
    <xf numFmtId="0" fontId="4" fillId="4" borderId="3" xfId="0" applyFont="1" applyFill="1" applyBorder="1"/>
    <xf numFmtId="0" fontId="5" fillId="0" borderId="0" xfId="0" applyFont="1"/>
    <xf numFmtId="0" fontId="5"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vertical="center"/>
    </xf>
    <xf numFmtId="0" fontId="1" fillId="0" borderId="0" xfId="0" applyFont="1" applyAlignment="1">
      <alignment horizontal="center" vertical="center"/>
    </xf>
    <xf numFmtId="0" fontId="1" fillId="0" borderId="0" xfId="0" applyFont="1"/>
    <xf numFmtId="0" fontId="1"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0" borderId="1" xfId="0" applyFont="1" applyBorder="1" applyAlignment="1">
      <alignment horizontal="center"/>
    </xf>
    <xf numFmtId="164" fontId="1" fillId="0" borderId="6" xfId="0" applyNumberFormat="1" applyFont="1" applyBorder="1" applyAlignment="1">
      <alignment horizontal="center"/>
    </xf>
    <xf numFmtId="0" fontId="0" fillId="0" borderId="0" xfId="0" applyAlignment="1">
      <alignment vertical="center" wrapText="1"/>
    </xf>
    <xf numFmtId="0" fontId="1" fillId="2" borderId="1" xfId="0" applyFont="1" applyFill="1" applyBorder="1" applyAlignment="1">
      <alignment horizontal="center" vertical="center"/>
    </xf>
    <xf numFmtId="164" fontId="1" fillId="2" borderId="1" xfId="0" applyNumberFormat="1" applyFont="1" applyFill="1" applyBorder="1" applyAlignment="1">
      <alignment vertical="center"/>
    </xf>
    <xf numFmtId="0" fontId="1" fillId="0" borderId="0" xfId="0" applyFont="1" applyAlignment="1">
      <alignment horizontal="center"/>
    </xf>
    <xf numFmtId="164" fontId="1" fillId="0" borderId="1" xfId="0" applyNumberFormat="1" applyFont="1" applyBorder="1" applyAlignment="1">
      <alignment horizontal="center"/>
    </xf>
    <xf numFmtId="14" fontId="1" fillId="0" borderId="0" xfId="0" applyNumberFormat="1" applyFont="1" applyAlignment="1">
      <alignment horizontal="center"/>
    </xf>
    <xf numFmtId="0" fontId="8" fillId="6" borderId="0" xfId="0" applyFont="1" applyFill="1"/>
    <xf numFmtId="0" fontId="6" fillId="0" borderId="1" xfId="0" applyFont="1" applyBorder="1"/>
    <xf numFmtId="22" fontId="6" fillId="0" borderId="1" xfId="0" applyNumberFormat="1" applyFont="1" applyBorder="1"/>
    <xf numFmtId="2" fontId="6" fillId="0" borderId="1" xfId="0" applyNumberFormat="1" applyFont="1" applyBorder="1"/>
    <xf numFmtId="0" fontId="9" fillId="0" borderId="0" xfId="0" applyFont="1" applyAlignment="1">
      <alignment horizontal="center" vertical="center" wrapText="1"/>
    </xf>
    <xf numFmtId="165" fontId="9" fillId="0" borderId="0" xfId="0" applyNumberFormat="1" applyFont="1" applyAlignment="1">
      <alignment horizontal="center" vertical="center" wrapText="1"/>
    </xf>
    <xf numFmtId="0" fontId="10" fillId="0" borderId="0" xfId="0" applyFont="1" applyAlignment="1">
      <alignment horizontal="center" vertical="center" wrapText="1"/>
    </xf>
    <xf numFmtId="165" fontId="10" fillId="0" borderId="0" xfId="0" applyNumberFormat="1" applyFont="1" applyAlignment="1">
      <alignment horizontal="center" vertical="center" wrapText="1"/>
    </xf>
    <xf numFmtId="20" fontId="10" fillId="0" borderId="0" xfId="0" applyNumberFormat="1" applyFont="1" applyAlignment="1">
      <alignment horizontal="center" vertical="center" wrapText="1"/>
    </xf>
    <xf numFmtId="1" fontId="10" fillId="0" borderId="0" xfId="0" applyNumberFormat="1" applyFont="1" applyAlignment="1">
      <alignment horizontal="center" vertical="center" wrapText="1"/>
    </xf>
    <xf numFmtId="22" fontId="10" fillId="0" borderId="0" xfId="0" applyNumberFormat="1" applyFont="1" applyAlignment="1">
      <alignment horizontal="center" vertical="center"/>
    </xf>
    <xf numFmtId="0" fontId="10" fillId="0" borderId="0" xfId="0" applyFont="1" applyAlignment="1">
      <alignment horizontal="center" vertical="center"/>
    </xf>
    <xf numFmtId="20" fontId="12" fillId="0" borderId="0" xfId="0" applyNumberFormat="1" applyFont="1" applyAlignment="1">
      <alignment horizontal="center" vertical="center" wrapText="1"/>
    </xf>
    <xf numFmtId="21" fontId="10" fillId="0" borderId="0" xfId="0" applyNumberFormat="1" applyFont="1" applyAlignment="1">
      <alignment horizontal="center" vertical="center" wrapText="1"/>
    </xf>
    <xf numFmtId="21" fontId="11" fillId="0" borderId="0" xfId="0" applyNumberFormat="1" applyFont="1" applyAlignment="1">
      <alignment horizontal="center" vertical="center" wrapText="1"/>
    </xf>
    <xf numFmtId="165" fontId="11" fillId="0" borderId="0" xfId="0" applyNumberFormat="1" applyFont="1" applyAlignment="1">
      <alignment horizontal="center" vertical="center" wrapText="1"/>
    </xf>
    <xf numFmtId="0" fontId="10" fillId="0" borderId="2" xfId="0" applyFont="1" applyBorder="1" applyAlignment="1">
      <alignment horizontal="center" vertical="center" wrapText="1"/>
    </xf>
    <xf numFmtId="21" fontId="11" fillId="3" borderId="0" xfId="0" applyNumberFormat="1" applyFont="1" applyFill="1" applyAlignment="1">
      <alignment horizontal="center" vertical="center" wrapText="1"/>
    </xf>
    <xf numFmtId="0" fontId="11" fillId="3" borderId="2" xfId="0" applyFont="1" applyFill="1" applyBorder="1" applyAlignment="1">
      <alignment horizontal="center" vertical="center"/>
    </xf>
    <xf numFmtId="165" fontId="11" fillId="3" borderId="0" xfId="0" applyNumberFormat="1" applyFont="1" applyFill="1" applyAlignment="1">
      <alignment horizontal="center" vertical="center" wrapText="1"/>
    </xf>
    <xf numFmtId="21" fontId="10" fillId="3" borderId="0" xfId="0" applyNumberFormat="1" applyFont="1" applyFill="1" applyAlignment="1">
      <alignment horizontal="center" vertical="center" wrapText="1"/>
    </xf>
    <xf numFmtId="165" fontId="10" fillId="3" borderId="0" xfId="0" applyNumberFormat="1" applyFont="1" applyFill="1" applyAlignment="1">
      <alignment horizontal="center" vertical="center" wrapText="1"/>
    </xf>
    <xf numFmtId="166" fontId="10" fillId="0" borderId="0" xfId="0" applyNumberFormat="1" applyFont="1" applyAlignment="1">
      <alignment horizontal="center" vertical="center" wrapText="1"/>
    </xf>
    <xf numFmtId="2" fontId="9" fillId="0" borderId="0" xfId="0" applyNumberFormat="1" applyFont="1" applyAlignment="1">
      <alignment horizontal="center" vertical="center" wrapText="1"/>
    </xf>
    <xf numFmtId="2" fontId="10" fillId="0" borderId="0" xfId="0" applyNumberFormat="1" applyFont="1" applyAlignment="1">
      <alignment horizontal="center" vertical="center" wrapText="1"/>
    </xf>
    <xf numFmtId="2" fontId="10" fillId="0" borderId="0" xfId="0" applyNumberFormat="1" applyFont="1" applyAlignment="1">
      <alignment horizontal="center" vertical="center"/>
    </xf>
    <xf numFmtId="1" fontId="9" fillId="0" borderId="0" xfId="0" applyNumberFormat="1" applyFont="1" applyAlignment="1">
      <alignment horizontal="center" vertical="center" wrapText="1"/>
    </xf>
    <xf numFmtId="1" fontId="11" fillId="0" borderId="0" xfId="0" applyNumberFormat="1" applyFont="1" applyAlignment="1">
      <alignment horizontal="center" vertical="center" wrapText="1"/>
    </xf>
    <xf numFmtId="1" fontId="11" fillId="3" borderId="0" xfId="0" applyNumberFormat="1" applyFont="1" applyFill="1" applyAlignment="1">
      <alignment horizontal="center" vertical="center" wrapText="1"/>
    </xf>
    <xf numFmtId="0" fontId="10" fillId="0" borderId="0" xfId="0" applyFont="1" applyAlignment="1">
      <alignment horizontal="center"/>
    </xf>
    <xf numFmtId="20" fontId="10" fillId="5" borderId="0" xfId="0" applyNumberFormat="1" applyFont="1" applyFill="1" applyAlignment="1">
      <alignment horizontal="center" vertical="center" wrapText="1"/>
    </xf>
    <xf numFmtId="0" fontId="10" fillId="0" borderId="0" xfId="0" applyFont="1"/>
    <xf numFmtId="0" fontId="10" fillId="0" borderId="0" xfId="0" applyFont="1" applyAlignment="1">
      <alignment horizontal="left"/>
    </xf>
    <xf numFmtId="2" fontId="10" fillId="0" borderId="0" xfId="0" applyNumberFormat="1" applyFont="1" applyAlignment="1">
      <alignment horizontal="center"/>
    </xf>
    <xf numFmtId="1" fontId="10" fillId="0" borderId="0" xfId="0" applyNumberFormat="1" applyFont="1"/>
    <xf numFmtId="1" fontId="4" fillId="0" borderId="0" xfId="0" applyNumberFormat="1" applyFont="1" applyAlignment="1">
      <alignment horizontal="center"/>
    </xf>
    <xf numFmtId="1" fontId="5" fillId="0" borderId="0" xfId="0" applyNumberFormat="1" applyFont="1" applyAlignment="1">
      <alignment horizontal="center"/>
    </xf>
    <xf numFmtId="2" fontId="5" fillId="0" borderId="0" xfId="0" applyNumberFormat="1" applyFont="1" applyAlignment="1">
      <alignment horizontal="center"/>
    </xf>
    <xf numFmtId="14" fontId="0" fillId="0" borderId="3" xfId="0" applyNumberFormat="1" applyBorder="1"/>
    <xf numFmtId="2" fontId="0" fillId="0" borderId="0" xfId="0" applyNumberFormat="1" applyAlignment="1">
      <alignment horizontal="center"/>
    </xf>
    <xf numFmtId="22" fontId="11" fillId="0" borderId="0" xfId="0" applyNumberFormat="1" applyFont="1" applyAlignment="1">
      <alignment horizontal="center" vertical="center"/>
    </xf>
    <xf numFmtId="2" fontId="11" fillId="0" borderId="0" xfId="0" applyNumberFormat="1" applyFont="1" applyAlignment="1">
      <alignment horizontal="center" vertical="center"/>
    </xf>
    <xf numFmtId="0" fontId="4" fillId="0" borderId="7" xfId="0" applyFont="1" applyBorder="1"/>
    <xf numFmtId="14" fontId="0" fillId="0" borderId="8" xfId="0" applyNumberFormat="1" applyBorder="1"/>
    <xf numFmtId="0" fontId="4" fillId="4" borderId="1" xfId="0" applyFont="1" applyFill="1" applyBorder="1"/>
    <xf numFmtId="14" fontId="0" fillId="0" borderId="1" xfId="0" applyNumberFormat="1" applyBorder="1"/>
    <xf numFmtId="0" fontId="4" fillId="4" borderId="8" xfId="0" applyFont="1" applyFill="1" applyBorder="1"/>
    <xf numFmtId="0" fontId="4" fillId="0" borderId="1" xfId="0" applyFont="1" applyBorder="1"/>
    <xf numFmtId="0" fontId="0" fillId="0" borderId="9" xfId="0" applyBorder="1"/>
    <xf numFmtId="0" fontId="1" fillId="0" borderId="0" xfId="0" applyFont="1" applyAlignment="1">
      <alignment vertical="center" wrapText="1"/>
    </xf>
    <xf numFmtId="2" fontId="4" fillId="0" borderId="0" xfId="0" applyNumberFormat="1" applyFont="1" applyAlignment="1">
      <alignment horizontal="center"/>
    </xf>
    <xf numFmtId="0" fontId="4" fillId="0" borderId="0" xfId="0" applyFont="1" applyAlignment="1">
      <alignment horizontal="left"/>
    </xf>
    <xf numFmtId="1" fontId="11" fillId="0" borderId="0" xfId="0" applyNumberFormat="1" applyFont="1" applyAlignment="1">
      <alignment horizontal="center" vertical="center"/>
    </xf>
    <xf numFmtId="0" fontId="4" fillId="4" borderId="1"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0" borderId="6" xfId="0" applyFont="1" applyBorder="1"/>
    <xf numFmtId="22" fontId="6" fillId="0" borderId="4" xfId="0" applyNumberFormat="1" applyFont="1" applyBorder="1"/>
    <xf numFmtId="2" fontId="6" fillId="0" borderId="4" xfId="0" applyNumberFormat="1" applyFont="1" applyBorder="1"/>
    <xf numFmtId="20" fontId="10" fillId="9" borderId="0" xfId="0" applyNumberFormat="1" applyFont="1" applyFill="1" applyAlignment="1">
      <alignment horizontal="center" vertical="center" wrapText="1"/>
    </xf>
    <xf numFmtId="0" fontId="10" fillId="9" borderId="0" xfId="0" applyFont="1" applyFill="1" applyAlignment="1">
      <alignment horizontal="center" vertical="center" wrapText="1"/>
    </xf>
    <xf numFmtId="1" fontId="10" fillId="9" borderId="0" xfId="0" applyNumberFormat="1" applyFont="1" applyFill="1" applyAlignment="1">
      <alignment horizontal="center" vertical="center" wrapText="1"/>
    </xf>
    <xf numFmtId="22" fontId="10" fillId="9" borderId="0" xfId="0" applyNumberFormat="1" applyFont="1" applyFill="1" applyAlignment="1">
      <alignment horizontal="center" vertical="center"/>
    </xf>
    <xf numFmtId="2" fontId="10" fillId="9" borderId="0" xfId="0" applyNumberFormat="1" applyFont="1" applyFill="1" applyAlignment="1">
      <alignment horizontal="center" vertical="center"/>
    </xf>
    <xf numFmtId="0" fontId="10" fillId="9" borderId="0" xfId="0" applyFont="1" applyFill="1" applyAlignment="1">
      <alignment horizontal="center" vertical="center"/>
    </xf>
    <xf numFmtId="0" fontId="0" fillId="9" borderId="0" xfId="0" applyFill="1" applyAlignment="1">
      <alignment horizontal="center"/>
    </xf>
    <xf numFmtId="20" fontId="10" fillId="9" borderId="0" xfId="0" applyNumberFormat="1" applyFont="1" applyFill="1" applyAlignment="1">
      <alignment horizontal="center" vertical="center"/>
    </xf>
    <xf numFmtId="0" fontId="1" fillId="9" borderId="0" xfId="0" applyFont="1" applyFill="1" applyAlignment="1">
      <alignment horizontal="center"/>
    </xf>
    <xf numFmtId="0" fontId="3" fillId="9" borderId="0" xfId="0" applyFont="1" applyFill="1" applyAlignment="1">
      <alignment horizontal="center"/>
    </xf>
    <xf numFmtId="20" fontId="10" fillId="10" borderId="0" xfId="0" applyNumberFormat="1" applyFont="1" applyFill="1" applyAlignment="1">
      <alignment horizontal="center" vertical="center"/>
    </xf>
    <xf numFmtId="49" fontId="10" fillId="9" borderId="0" xfId="0" applyNumberFormat="1" applyFont="1" applyFill="1" applyAlignment="1">
      <alignment horizontal="center" vertical="center"/>
    </xf>
    <xf numFmtId="0" fontId="10" fillId="10" borderId="0" xfId="0" applyFont="1" applyFill="1" applyAlignment="1">
      <alignment horizontal="center" vertical="center"/>
    </xf>
    <xf numFmtId="20" fontId="10" fillId="10" borderId="0" xfId="0" applyNumberFormat="1" applyFont="1" applyFill="1" applyAlignment="1">
      <alignment horizontal="center" vertical="center" wrapText="1"/>
    </xf>
    <xf numFmtId="22" fontId="11" fillId="9" borderId="0" xfId="0" applyNumberFormat="1" applyFont="1" applyFill="1" applyAlignment="1">
      <alignment horizontal="center" vertical="center"/>
    </xf>
    <xf numFmtId="2" fontId="11" fillId="9" borderId="0" xfId="0" applyNumberFormat="1" applyFont="1" applyFill="1" applyAlignment="1">
      <alignment horizontal="center" vertical="center"/>
    </xf>
    <xf numFmtId="0" fontId="4" fillId="9" borderId="0" xfId="0" applyFont="1" applyFill="1" applyAlignment="1">
      <alignment horizontal="center"/>
    </xf>
    <xf numFmtId="22" fontId="10" fillId="9" borderId="0" xfId="0" applyNumberFormat="1" applyFont="1" applyFill="1" applyAlignment="1">
      <alignment horizontal="center" vertical="center" wrapText="1"/>
    </xf>
    <xf numFmtId="2" fontId="10" fillId="9" borderId="0" xfId="0" applyNumberFormat="1" applyFont="1" applyFill="1" applyAlignment="1">
      <alignment horizontal="center" vertical="center" wrapText="1"/>
    </xf>
    <xf numFmtId="0" fontId="0" fillId="9" borderId="0" xfId="0" applyFill="1" applyAlignment="1">
      <alignment horizontal="center" vertical="center"/>
    </xf>
    <xf numFmtId="22" fontId="11" fillId="9" borderId="0" xfId="0" applyNumberFormat="1" applyFont="1" applyFill="1" applyAlignment="1">
      <alignment horizontal="center" vertical="center" wrapText="1"/>
    </xf>
    <xf numFmtId="2" fontId="11" fillId="9" borderId="0" xfId="0" applyNumberFormat="1" applyFont="1" applyFill="1" applyAlignment="1">
      <alignment horizontal="center" vertical="center" wrapText="1"/>
    </xf>
    <xf numFmtId="1" fontId="11" fillId="9" borderId="0" xfId="0" applyNumberFormat="1" applyFont="1" applyFill="1" applyAlignment="1">
      <alignment horizontal="center" vertical="center" wrapText="1"/>
    </xf>
    <xf numFmtId="0" fontId="4" fillId="9" borderId="0" xfId="0" applyFont="1" applyFill="1"/>
    <xf numFmtId="0" fontId="0" fillId="9" borderId="0" xfId="0" applyFill="1"/>
    <xf numFmtId="0" fontId="10" fillId="9" borderId="0" xfId="0" applyFont="1" applyFill="1"/>
    <xf numFmtId="0" fontId="11" fillId="9" borderId="0" xfId="0" applyFont="1" applyFill="1" applyAlignment="1">
      <alignment horizontal="center"/>
    </xf>
    <xf numFmtId="22" fontId="11" fillId="9" borderId="0" xfId="0" applyNumberFormat="1" applyFont="1" applyFill="1" applyAlignment="1">
      <alignment horizontal="center"/>
    </xf>
    <xf numFmtId="2" fontId="11" fillId="9" borderId="0" xfId="0" applyNumberFormat="1" applyFont="1" applyFill="1" applyAlignment="1">
      <alignment horizontal="center"/>
    </xf>
    <xf numFmtId="0" fontId="10" fillId="9" borderId="0" xfId="0" applyFont="1" applyFill="1" applyAlignment="1">
      <alignment horizontal="left" vertical="center" wrapText="1"/>
    </xf>
    <xf numFmtId="0" fontId="0" fillId="0" borderId="1" xfId="0" applyBorder="1" applyAlignment="1">
      <alignment horizontal="center"/>
    </xf>
    <xf numFmtId="0" fontId="0" fillId="0" borderId="4" xfId="0" applyBorder="1" applyAlignment="1">
      <alignment horizontal="center"/>
    </xf>
    <xf numFmtId="0" fontId="7" fillId="6" borderId="1" xfId="0" applyFont="1" applyFill="1" applyBorder="1" applyAlignment="1">
      <alignment horizontal="center"/>
    </xf>
    <xf numFmtId="0" fontId="8" fillId="6" borderId="1" xfId="0" applyFont="1" applyFill="1" applyBorder="1" applyAlignment="1">
      <alignment horizontal="center"/>
    </xf>
    <xf numFmtId="0" fontId="6" fillId="11" borderId="1" xfId="0" applyFont="1" applyFill="1" applyBorder="1"/>
    <xf numFmtId="22" fontId="6" fillId="11" borderId="1" xfId="0" applyNumberFormat="1" applyFont="1" applyFill="1" applyBorder="1"/>
    <xf numFmtId="2" fontId="6" fillId="11" borderId="1" xfId="0" applyNumberFormat="1" applyFont="1" applyFill="1" applyBorder="1"/>
    <xf numFmtId="0" fontId="0" fillId="11" borderId="1" xfId="0" applyFill="1" applyBorder="1" applyAlignment="1">
      <alignment horizontal="center"/>
    </xf>
    <xf numFmtId="0" fontId="0" fillId="11" borderId="0" xfId="0" applyFill="1"/>
    <xf numFmtId="0" fontId="10" fillId="10" borderId="0" xfId="0" applyFont="1" applyFill="1" applyAlignment="1">
      <alignment horizontal="center" vertical="center" wrapText="1"/>
    </xf>
    <xf numFmtId="0" fontId="10" fillId="12" borderId="0" xfId="0" applyFont="1" applyFill="1" applyAlignment="1">
      <alignment horizontal="center" vertical="center"/>
    </xf>
    <xf numFmtId="0" fontId="11" fillId="12" borderId="0" xfId="0" applyFont="1" applyFill="1" applyAlignment="1">
      <alignment horizontal="center" vertical="center"/>
    </xf>
    <xf numFmtId="22" fontId="11" fillId="12" borderId="0" xfId="0" applyNumberFormat="1" applyFont="1" applyFill="1" applyAlignment="1">
      <alignment horizontal="center" vertical="center"/>
    </xf>
    <xf numFmtId="2" fontId="11" fillId="12" borderId="0" xfId="0" applyNumberFormat="1" applyFont="1" applyFill="1" applyAlignment="1">
      <alignment horizontal="center" vertical="center"/>
    </xf>
    <xf numFmtId="0" fontId="10" fillId="12" borderId="0" xfId="0" applyFont="1" applyFill="1" applyAlignment="1">
      <alignment horizontal="center" vertical="center" wrapText="1"/>
    </xf>
    <xf numFmtId="0" fontId="1" fillId="12" borderId="0" xfId="0" applyFont="1" applyFill="1" applyAlignment="1">
      <alignment horizontal="center"/>
    </xf>
    <xf numFmtId="0" fontId="2" fillId="12" borderId="0" xfId="0" applyFont="1" applyFill="1" applyAlignment="1">
      <alignment horizontal="center"/>
    </xf>
    <xf numFmtId="0" fontId="4" fillId="12" borderId="0" xfId="0" applyFont="1" applyFill="1" applyAlignment="1">
      <alignment horizontal="center"/>
    </xf>
    <xf numFmtId="20" fontId="10" fillId="12" borderId="0" xfId="0" applyNumberFormat="1" applyFont="1" applyFill="1" applyAlignment="1">
      <alignment horizontal="center" vertical="center" wrapText="1"/>
    </xf>
    <xf numFmtId="1" fontId="11" fillId="12" borderId="0" xfId="0" applyNumberFormat="1" applyFont="1" applyFill="1" applyAlignment="1">
      <alignment horizontal="center" vertical="center"/>
    </xf>
    <xf numFmtId="0" fontId="13" fillId="12" borderId="0" xfId="0" applyFont="1" applyFill="1" applyAlignment="1">
      <alignment horizontal="center" vertical="center" wrapText="1"/>
    </xf>
    <xf numFmtId="0" fontId="4" fillId="12" borderId="0" xfId="0" applyFont="1" applyFill="1" applyAlignment="1">
      <alignment horizontal="center" vertical="center"/>
    </xf>
    <xf numFmtId="0" fontId="0" fillId="12" borderId="0" xfId="0" applyFill="1" applyAlignment="1">
      <alignment horizontal="center" vertical="center"/>
    </xf>
    <xf numFmtId="0" fontId="4" fillId="12" borderId="0" xfId="0" applyFont="1" applyFill="1"/>
    <xf numFmtId="0" fontId="4" fillId="8" borderId="1" xfId="0" applyFont="1" applyFill="1" applyBorder="1" applyAlignment="1">
      <alignment horizontal="center"/>
    </xf>
    <xf numFmtId="0" fontId="4" fillId="7" borderId="0" xfId="0" applyFont="1" applyFill="1"/>
    <xf numFmtId="0" fontId="4" fillId="7" borderId="1" xfId="0" applyFont="1" applyFill="1" applyBorder="1" applyAlignment="1">
      <alignment horizontal="center"/>
    </xf>
    <xf numFmtId="0" fontId="6" fillId="13" borderId="1" xfId="0" applyFont="1" applyFill="1" applyBorder="1"/>
    <xf numFmtId="22" fontId="6" fillId="13" borderId="1" xfId="0" applyNumberFormat="1" applyFont="1" applyFill="1" applyBorder="1"/>
    <xf numFmtId="2" fontId="6" fillId="13" borderId="1" xfId="0" applyNumberFormat="1" applyFont="1" applyFill="1" applyBorder="1"/>
    <xf numFmtId="0" fontId="0" fillId="13" borderId="1" xfId="0" applyFill="1" applyBorder="1" applyAlignment="1">
      <alignment horizontal="center"/>
    </xf>
    <xf numFmtId="0" fontId="0" fillId="13" borderId="0" xfId="0" applyFill="1"/>
    <xf numFmtId="0" fontId="6" fillId="0" borderId="0" xfId="0" applyFont="1"/>
    <xf numFmtId="2" fontId="0" fillId="0" borderId="0" xfId="0" applyNumberFormat="1"/>
    <xf numFmtId="22" fontId="6" fillId="0" borderId="18" xfId="0" applyNumberFormat="1" applyFont="1" applyBorder="1"/>
    <xf numFmtId="2" fontId="6" fillId="0" borderId="18" xfId="0" applyNumberFormat="1" applyFont="1" applyBorder="1"/>
    <xf numFmtId="0" fontId="6" fillId="13" borderId="19" xfId="0" applyFont="1" applyFill="1" applyBorder="1"/>
    <xf numFmtId="0" fontId="6" fillId="0" borderId="19" xfId="0" applyFont="1" applyBorder="1"/>
    <xf numFmtId="0" fontId="6" fillId="11" borderId="19" xfId="0" applyFont="1" applyFill="1" applyBorder="1"/>
    <xf numFmtId="0" fontId="0" fillId="13" borderId="20" xfId="0" applyFill="1" applyBorder="1" applyAlignment="1">
      <alignment horizontal="center"/>
    </xf>
    <xf numFmtId="0" fontId="0" fillId="0" borderId="20" xfId="0" applyBorder="1" applyAlignment="1">
      <alignment horizontal="center"/>
    </xf>
    <xf numFmtId="0" fontId="7" fillId="6" borderId="21" xfId="0" applyFont="1" applyFill="1" applyBorder="1" applyAlignment="1">
      <alignment horizontal="center"/>
    </xf>
    <xf numFmtId="0" fontId="7" fillId="6" borderId="22" xfId="0" applyFont="1" applyFill="1" applyBorder="1" applyAlignment="1">
      <alignment horizontal="center"/>
    </xf>
    <xf numFmtId="0" fontId="8" fillId="6" borderId="23" xfId="0" applyFont="1" applyFill="1" applyBorder="1" applyAlignment="1">
      <alignment horizontal="center"/>
    </xf>
    <xf numFmtId="0" fontId="10" fillId="5" borderId="0" xfId="0" applyFont="1" applyFill="1" applyAlignment="1">
      <alignment horizontal="center" vertical="center" wrapText="1"/>
    </xf>
    <xf numFmtId="1" fontId="10" fillId="5" borderId="0" xfId="0" applyNumberFormat="1" applyFont="1" applyFill="1" applyAlignment="1">
      <alignment horizontal="center" vertical="center" wrapText="1"/>
    </xf>
    <xf numFmtId="22" fontId="10" fillId="5" borderId="0" xfId="0" applyNumberFormat="1" applyFont="1" applyFill="1" applyAlignment="1">
      <alignment horizontal="center" vertical="center"/>
    </xf>
    <xf numFmtId="2" fontId="10" fillId="5" borderId="0" xfId="0" applyNumberFormat="1" applyFont="1" applyFill="1" applyAlignment="1">
      <alignment horizontal="center" vertical="center"/>
    </xf>
    <xf numFmtId="0" fontId="10" fillId="5" borderId="0" xfId="0" applyFont="1" applyFill="1" applyAlignment="1">
      <alignment horizontal="center" vertical="center"/>
    </xf>
    <xf numFmtId="0" fontId="0" fillId="5" borderId="0" xfId="0" applyFill="1" applyAlignment="1">
      <alignment horizontal="center"/>
    </xf>
    <xf numFmtId="1" fontId="11" fillId="5" borderId="0" xfId="0" applyNumberFormat="1" applyFont="1" applyFill="1" applyAlignment="1">
      <alignment horizontal="center" vertical="center"/>
    </xf>
    <xf numFmtId="22" fontId="11" fillId="5" borderId="0" xfId="0" applyNumberFormat="1" applyFont="1" applyFill="1" applyAlignment="1">
      <alignment horizontal="center" vertical="center"/>
    </xf>
    <xf numFmtId="2" fontId="11" fillId="5" borderId="0" xfId="0" applyNumberFormat="1" applyFont="1" applyFill="1" applyAlignment="1">
      <alignment horizontal="center" vertical="center"/>
    </xf>
    <xf numFmtId="0" fontId="0" fillId="5" borderId="0" xfId="0" applyFill="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4" fillId="8" borderId="1" xfId="0" applyFont="1" applyFill="1" applyBorder="1" applyAlignment="1">
      <alignment horizontal="center"/>
    </xf>
  </cellXfs>
  <cellStyles count="1">
    <cellStyle name="Normal" xfId="0" builtinId="0"/>
  </cellStyles>
  <dxfs count="44">
    <dxf>
      <font>
        <color theme="1"/>
      </font>
      <fill>
        <patternFill patternType="solid">
          <bgColor rgb="FF00B0F0"/>
        </patternFill>
      </fill>
    </dxf>
    <dxf>
      <font>
        <color theme="1"/>
      </font>
      <fill>
        <patternFill patternType="solid">
          <bgColor rgb="FF00B0F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FFFFFF"/>
      </font>
      <fill>
        <patternFill patternType="solid">
          <fgColor rgb="FFFF9900"/>
          <bgColor rgb="FFFF9900"/>
        </patternFill>
      </fill>
    </dxf>
    <dxf>
      <font>
        <color rgb="FFFFFFFF"/>
      </font>
      <fill>
        <patternFill patternType="solid">
          <fgColor rgb="FF980000"/>
          <bgColor rgb="FF980000"/>
        </patternFill>
      </fill>
    </dxf>
    <dxf>
      <font>
        <color rgb="FFFFFFFF"/>
      </font>
      <fill>
        <patternFill patternType="solid">
          <fgColor rgb="FFFF9900"/>
          <bgColor rgb="FFFF9900"/>
        </patternFill>
      </fill>
    </dxf>
    <dxf>
      <font>
        <color rgb="FFFFFFFF"/>
      </font>
      <fill>
        <patternFill patternType="solid">
          <fgColor rgb="FF980000"/>
          <bgColor rgb="FF980000"/>
        </patternFill>
      </fill>
    </dxf>
    <dxf>
      <font>
        <color rgb="FFFFFFFF"/>
      </font>
      <fill>
        <patternFill patternType="solid">
          <fgColor rgb="FFFF9900"/>
          <bgColor rgb="FFFF9900"/>
        </patternFill>
      </fill>
    </dxf>
    <dxf>
      <font>
        <color rgb="FFFFFFFF"/>
      </font>
      <fill>
        <patternFill patternType="solid">
          <fgColor rgb="FF980000"/>
          <bgColor rgb="FF980000"/>
        </patternFill>
      </fill>
    </dxf>
    <dxf>
      <font>
        <color rgb="FFFFFFFF"/>
      </font>
      <fill>
        <patternFill patternType="solid">
          <fgColor rgb="FFFF9900"/>
          <bgColor rgb="FFFF9900"/>
        </patternFill>
      </fill>
    </dxf>
    <dxf>
      <font>
        <color rgb="FFFFFFFF"/>
      </font>
      <fill>
        <patternFill patternType="solid">
          <fgColor rgb="FF980000"/>
          <bgColor rgb="FF980000"/>
        </patternFill>
      </fill>
    </dxf>
    <dxf>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numFmt numFmtId="2" formatCode="0.0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numFmt numFmtId="27" formatCode="m/d/yyyy\ h:mm"/>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numFmt numFmtId="27" formatCode="m/d/yyyy\ h:mm"/>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Narrow"/>
        <family val="2"/>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rder>
    </dxf>
    <dxf>
      <font>
        <b val="0"/>
        <i val="0"/>
        <strike val="0"/>
        <condense val="0"/>
        <extend val="0"/>
        <outline val="0"/>
        <shadow val="0"/>
        <u val="none"/>
        <vertAlign val="baseline"/>
        <sz val="11"/>
        <color rgb="FF000000"/>
        <name val="Aptos Narrow"/>
        <family val="2"/>
        <scheme val="none"/>
      </font>
    </dxf>
    <dxf>
      <border outline="0">
        <bottom style="thin">
          <color rgb="FF000000"/>
        </bottom>
      </border>
    </dxf>
    <dxf>
      <font>
        <b/>
        <i val="0"/>
        <strike val="0"/>
        <condense val="0"/>
        <extend val="0"/>
        <outline val="0"/>
        <shadow val="0"/>
        <u val="none"/>
        <vertAlign val="baseline"/>
        <sz val="12"/>
        <color rgb="FF000000"/>
        <name val="Aptos Narrow"/>
        <family val="2"/>
        <scheme val="none"/>
      </font>
      <fill>
        <patternFill patternType="solid">
          <fgColor indexed="64"/>
          <bgColor theme="8" tint="0.39997558519241921"/>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colors>
    <mruColors>
      <color rgb="FFF2A7A7"/>
      <color rgb="FFC9DA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Summary!$A$3</c:f>
              <c:strCache>
                <c:ptCount val="1"/>
                <c:pt idx="0">
                  <c:v>WestStroh_CamA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AD-4B7D-A1B2-26D9CC65A2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AD-4B7D-A1B2-26D9CC65A2B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AD-4B7D-A1B2-26D9CC65A2B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AD-4B7D-A1B2-26D9CC65A2B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9AD-4B7D-A1B2-26D9CC65A2B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9AD-4B7D-A1B2-26D9CC65A2B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Summary!$D$2:$I$2</c:f>
              <c:strCache>
                <c:ptCount val="6"/>
                <c:pt idx="0">
                  <c:v>Dry</c:v>
                </c:pt>
                <c:pt idx="1">
                  <c:v>Soil Moisture</c:v>
                </c:pt>
                <c:pt idx="2">
                  <c:v>Water Accumulation</c:v>
                </c:pt>
                <c:pt idx="3">
                  <c:v>Water Flow</c:v>
                </c:pt>
                <c:pt idx="4">
                  <c:v>Snow</c:v>
                </c:pt>
                <c:pt idx="5">
                  <c:v>N/A</c:v>
                </c:pt>
              </c:strCache>
            </c:strRef>
          </c:cat>
          <c:val>
            <c:numRef>
              <c:f>Summary!$D$3:$I$3</c:f>
              <c:numCache>
                <c:formatCode>General</c:formatCode>
                <c:ptCount val="6"/>
                <c:pt idx="0">
                  <c:v>2</c:v>
                </c:pt>
                <c:pt idx="1">
                  <c:v>24</c:v>
                </c:pt>
                <c:pt idx="2">
                  <c:v>0</c:v>
                </c:pt>
                <c:pt idx="3">
                  <c:v>23</c:v>
                </c:pt>
                <c:pt idx="4">
                  <c:v>2</c:v>
                </c:pt>
                <c:pt idx="5">
                  <c:v>26</c:v>
                </c:pt>
              </c:numCache>
            </c:numRef>
          </c:val>
          <c:extLst>
            <c:ext xmlns:c16="http://schemas.microsoft.com/office/drawing/2014/chart" uri="{C3380CC4-5D6E-409C-BE32-E72D297353CC}">
              <c16:uniqueId val="{00000000-619D-4DFF-AAE4-B91AA14AFF0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Summary!$A$4</c:f>
              <c:strCache>
                <c:ptCount val="1"/>
                <c:pt idx="0">
                  <c:v>WestStroh_CamB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A1-46DB-95E7-29482EAAB1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A1-46DB-95E7-29482EAAB1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A1-46DB-95E7-29482EAAB1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A1-46DB-95E7-29482EAAB1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A1-46DB-95E7-29482EAAB1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CA1-46DB-95E7-29482EAAB16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Summary!$D$2:$I$2</c:f>
              <c:strCache>
                <c:ptCount val="6"/>
                <c:pt idx="0">
                  <c:v>Dry</c:v>
                </c:pt>
                <c:pt idx="1">
                  <c:v>Soil Moisture</c:v>
                </c:pt>
                <c:pt idx="2">
                  <c:v>Water Accumulation</c:v>
                </c:pt>
                <c:pt idx="3">
                  <c:v>Water Flow</c:v>
                </c:pt>
                <c:pt idx="4">
                  <c:v>Snow</c:v>
                </c:pt>
                <c:pt idx="5">
                  <c:v>N/A</c:v>
                </c:pt>
              </c:strCache>
            </c:strRef>
          </c:cat>
          <c:val>
            <c:numRef>
              <c:f>Summary!$D$4:$I$4</c:f>
              <c:numCache>
                <c:formatCode>General</c:formatCode>
                <c:ptCount val="6"/>
                <c:pt idx="0">
                  <c:v>12</c:v>
                </c:pt>
                <c:pt idx="1">
                  <c:v>67</c:v>
                </c:pt>
                <c:pt idx="2">
                  <c:v>2</c:v>
                </c:pt>
                <c:pt idx="3">
                  <c:v>17</c:v>
                </c:pt>
                <c:pt idx="4">
                  <c:v>3</c:v>
                </c:pt>
                <c:pt idx="5">
                  <c:v>24</c:v>
                </c:pt>
              </c:numCache>
            </c:numRef>
          </c:val>
          <c:extLst>
            <c:ext xmlns:c16="http://schemas.microsoft.com/office/drawing/2014/chart" uri="{C3380CC4-5D6E-409C-BE32-E72D297353CC}">
              <c16:uniqueId val="{0000000C-7CA1-46DB-95E7-29482EAAB161}"/>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Summary!$A$5</c:f>
              <c:strCache>
                <c:ptCount val="1"/>
                <c:pt idx="0">
                  <c:v>WestStroh_CamC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C7-4654-AD34-1C5E1E7484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C7-4654-AD34-1C5E1E7484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C7-4654-AD34-1C5E1E7484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C7-4654-AD34-1C5E1E74849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C7-4654-AD34-1C5E1E74849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C7-4654-AD34-1C5E1E74849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Summary!$D$2:$I$2</c:f>
              <c:strCache>
                <c:ptCount val="6"/>
                <c:pt idx="0">
                  <c:v>Dry</c:v>
                </c:pt>
                <c:pt idx="1">
                  <c:v>Soil Moisture</c:v>
                </c:pt>
                <c:pt idx="2">
                  <c:v>Water Accumulation</c:v>
                </c:pt>
                <c:pt idx="3">
                  <c:v>Water Flow</c:v>
                </c:pt>
                <c:pt idx="4">
                  <c:v>Snow</c:v>
                </c:pt>
                <c:pt idx="5">
                  <c:v>N/A</c:v>
                </c:pt>
              </c:strCache>
            </c:strRef>
          </c:cat>
          <c:val>
            <c:numRef>
              <c:f>Summary!$D$5:$I$5</c:f>
              <c:numCache>
                <c:formatCode>General</c:formatCode>
                <c:ptCount val="6"/>
                <c:pt idx="0">
                  <c:v>3</c:v>
                </c:pt>
                <c:pt idx="1">
                  <c:v>5</c:v>
                </c:pt>
                <c:pt idx="2">
                  <c:v>21</c:v>
                </c:pt>
                <c:pt idx="3">
                  <c:v>23</c:v>
                </c:pt>
                <c:pt idx="4">
                  <c:v>1</c:v>
                </c:pt>
                <c:pt idx="5">
                  <c:v>24</c:v>
                </c:pt>
              </c:numCache>
            </c:numRef>
          </c:val>
          <c:extLst>
            <c:ext xmlns:c16="http://schemas.microsoft.com/office/drawing/2014/chart" uri="{C3380CC4-5D6E-409C-BE32-E72D297353CC}">
              <c16:uniqueId val="{0000000C-9AC7-4654-AD34-1C5E1E74849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Summary!$A$6</c:f>
              <c:strCache>
                <c:ptCount val="1"/>
                <c:pt idx="0">
                  <c:v>WestStroh_H-Flume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CB-4044-A319-B51866E9CF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CB-4044-A319-B51866E9CF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CB-4044-A319-B51866E9CF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CB-4044-A319-B51866E9CF4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CB-4044-A319-B51866E9CF4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CB-4044-A319-B51866E9CF4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Summary!$D$2:$I$2</c:f>
              <c:strCache>
                <c:ptCount val="6"/>
                <c:pt idx="0">
                  <c:v>Dry</c:v>
                </c:pt>
                <c:pt idx="1">
                  <c:v>Soil Moisture</c:v>
                </c:pt>
                <c:pt idx="2">
                  <c:v>Water Accumulation</c:v>
                </c:pt>
                <c:pt idx="3">
                  <c:v>Water Flow</c:v>
                </c:pt>
                <c:pt idx="4">
                  <c:v>Snow</c:v>
                </c:pt>
                <c:pt idx="5">
                  <c:v>N/A</c:v>
                </c:pt>
              </c:strCache>
            </c:strRef>
          </c:cat>
          <c:val>
            <c:numRef>
              <c:f>Summary!$D$6:$I$6</c:f>
              <c:numCache>
                <c:formatCode>General</c:formatCode>
                <c:ptCount val="6"/>
                <c:pt idx="0">
                  <c:v>14</c:v>
                </c:pt>
                <c:pt idx="1">
                  <c:v>15</c:v>
                </c:pt>
                <c:pt idx="2">
                  <c:v>9</c:v>
                </c:pt>
                <c:pt idx="3">
                  <c:v>14</c:v>
                </c:pt>
                <c:pt idx="4">
                  <c:v>1</c:v>
                </c:pt>
                <c:pt idx="5">
                  <c:v>24</c:v>
                </c:pt>
              </c:numCache>
            </c:numRef>
          </c:val>
          <c:extLst>
            <c:ext xmlns:c16="http://schemas.microsoft.com/office/drawing/2014/chart" uri="{C3380CC4-5D6E-409C-BE32-E72D297353CC}">
              <c16:uniqueId val="{0000000C-3ECB-4044-A319-B51866E9CF4B}"/>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Total Observations During Storms 2023</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Summary!$J$2</c:f>
              <c:strCache>
                <c:ptCount val="1"/>
                <c:pt idx="0">
                  <c:v>Total Observations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26-42B0-860A-E009A67ABC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26-42B0-860A-E009A67ABC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26-42B0-860A-E009A67ABC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26-42B0-860A-E009A67ABC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26-42B0-860A-E009A67ABC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B26-42B0-860A-E009A67ABC5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Summary!$D$2:$I$2</c:f>
              <c:strCache>
                <c:ptCount val="6"/>
                <c:pt idx="0">
                  <c:v>Dry</c:v>
                </c:pt>
                <c:pt idx="1">
                  <c:v>Soil Moisture</c:v>
                </c:pt>
                <c:pt idx="2">
                  <c:v>Water Accumulation</c:v>
                </c:pt>
                <c:pt idx="3">
                  <c:v>Water Flow</c:v>
                </c:pt>
                <c:pt idx="4">
                  <c:v>Snow</c:v>
                </c:pt>
                <c:pt idx="5">
                  <c:v>N/A</c:v>
                </c:pt>
              </c:strCache>
            </c:strRef>
          </c:cat>
          <c:val>
            <c:numRef>
              <c:f>Summary!$D$8:$I$8</c:f>
              <c:numCache>
                <c:formatCode>General</c:formatCode>
                <c:ptCount val="6"/>
                <c:pt idx="0">
                  <c:v>39</c:v>
                </c:pt>
                <c:pt idx="1">
                  <c:v>112</c:v>
                </c:pt>
                <c:pt idx="2">
                  <c:v>32</c:v>
                </c:pt>
                <c:pt idx="3">
                  <c:v>82</c:v>
                </c:pt>
                <c:pt idx="4">
                  <c:v>7</c:v>
                </c:pt>
                <c:pt idx="5">
                  <c:v>100</c:v>
                </c:pt>
              </c:numCache>
            </c:numRef>
          </c:val>
          <c:extLst>
            <c:ext xmlns:c16="http://schemas.microsoft.com/office/drawing/2014/chart" uri="{C3380CC4-5D6E-409C-BE32-E72D297353CC}">
              <c16:uniqueId val="{0000000C-0B26-42B0-860A-E009A67ABC57}"/>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Summary!$A$7</c:f>
              <c:strCache>
                <c:ptCount val="1"/>
                <c:pt idx="0">
                  <c:v>WestStroh_A2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0E-4E1C-B64D-0A176F05C6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0E-4E1C-B64D-0A176F05C6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0E-4E1C-B64D-0A176F05C6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0E-4E1C-B64D-0A176F05C69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0E-4E1C-B64D-0A176F05C69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0E-4E1C-B64D-0A176F05C69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Summary!$D$2:$I$2</c:f>
              <c:strCache>
                <c:ptCount val="6"/>
                <c:pt idx="0">
                  <c:v>Dry</c:v>
                </c:pt>
                <c:pt idx="1">
                  <c:v>Soil Moisture</c:v>
                </c:pt>
                <c:pt idx="2">
                  <c:v>Water Accumulation</c:v>
                </c:pt>
                <c:pt idx="3">
                  <c:v>Water Flow</c:v>
                </c:pt>
                <c:pt idx="4">
                  <c:v>Snow</c:v>
                </c:pt>
                <c:pt idx="5">
                  <c:v>N/A</c:v>
                </c:pt>
              </c:strCache>
            </c:strRef>
          </c:cat>
          <c:val>
            <c:numRef>
              <c:f>Summary!$D$7:$I$7</c:f>
              <c:numCache>
                <c:formatCode>General</c:formatCode>
                <c:ptCount val="6"/>
                <c:pt idx="0">
                  <c:v>8</c:v>
                </c:pt>
                <c:pt idx="1">
                  <c:v>1</c:v>
                </c:pt>
                <c:pt idx="2">
                  <c:v>0</c:v>
                </c:pt>
                <c:pt idx="3">
                  <c:v>5</c:v>
                </c:pt>
                <c:pt idx="4">
                  <c:v>0</c:v>
                </c:pt>
                <c:pt idx="5">
                  <c:v>2</c:v>
                </c:pt>
              </c:numCache>
            </c:numRef>
          </c:val>
          <c:extLst>
            <c:ext xmlns:c16="http://schemas.microsoft.com/office/drawing/2014/chart" uri="{C3380CC4-5D6E-409C-BE32-E72D297353CC}">
              <c16:uniqueId val="{0000000C-AE0E-4E1C-B64D-0A176F05C69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952501</xdr:colOff>
      <xdr:row>19</xdr:row>
      <xdr:rowOff>9861</xdr:rowOff>
    </xdr:from>
    <xdr:to>
      <xdr:col>4</xdr:col>
      <xdr:colOff>797860</xdr:colOff>
      <xdr:row>50</xdr:row>
      <xdr:rowOff>105672</xdr:rowOff>
    </xdr:to>
    <xdr:sp macro="" textlink="">
      <xdr:nvSpPr>
        <xdr:cNvPr id="12" name="TextBox 1">
          <a:extLst>
            <a:ext uri="{FF2B5EF4-FFF2-40B4-BE49-F238E27FC236}">
              <a16:creationId xmlns:a16="http://schemas.microsoft.com/office/drawing/2014/main" id="{FE10DCB7-4F63-561B-6DE8-5937E9074F4D}"/>
            </a:ext>
          </a:extLst>
        </xdr:cNvPr>
        <xdr:cNvSpPr txBox="1"/>
      </xdr:nvSpPr>
      <xdr:spPr>
        <a:xfrm>
          <a:off x="952501" y="3801932"/>
          <a:ext cx="6129618" cy="4802281"/>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WHEN WORKING ON THE PHOTO</a:t>
          </a:r>
          <a:r>
            <a:rPr lang="en-US" sz="1100" b="1" baseline="0">
              <a:latin typeface="+mn-lt"/>
              <a:ea typeface="+mn-lt"/>
              <a:cs typeface="+mn-lt"/>
            </a:rPr>
            <a:t> CLASSIFICATION</a:t>
          </a:r>
          <a:endParaRPr lang="en-US" sz="1100" b="1">
            <a:latin typeface="+mn-lt"/>
            <a:ea typeface="+mn-lt"/>
            <a:cs typeface="+mn-lt"/>
          </a:endParaRPr>
        </a:p>
        <a:p>
          <a:pPr marL="0" indent="0" algn="l"/>
          <a:r>
            <a:rPr lang="en-US" sz="1100" b="1">
              <a:latin typeface="+mn-lt"/>
              <a:ea typeface="+mn-lt"/>
              <a:cs typeface="+mn-lt"/>
            </a:rPr>
            <a:t>Every time you work on the spreadsheet remember to update the README.</a:t>
          </a:r>
        </a:p>
        <a:p>
          <a:pPr marL="0" indent="0" algn="l"/>
          <a:r>
            <a:rPr lang="en-US" sz="1100" b="1">
              <a:latin typeface="+mn-lt"/>
              <a:ea typeface="+mn-lt"/>
              <a:cs typeface="+mn-lt"/>
            </a:rPr>
            <a:t>For each camera you will write the following:</a:t>
          </a:r>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r>
            <a:rPr lang="en-US" sz="1100" b="1">
              <a:latin typeface="+mn-lt"/>
              <a:ea typeface="+mn-lt"/>
              <a:cs typeface="+mn-lt"/>
            </a:rPr>
            <a:t>Column A ( “Photos Reviewed”)</a:t>
          </a:r>
          <a:endParaRPr lang="en-US" sz="1100" b="1"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endParaRPr>
        </a:p>
        <a:p>
          <a:pPr marL="0" indent="0" algn="l"/>
          <a:r>
            <a:rPr lang="en-US" sz="1100" b="1"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 </a:t>
          </a:r>
          <a:r>
            <a:rPr lang="en-US" sz="1100" b="1">
              <a:solidFill>
                <a:srgbClr val="FF0000"/>
              </a:solidFill>
              <a:latin typeface="+mn-lt"/>
              <a:ea typeface="+mn-lt"/>
              <a:cs typeface="+mn-lt"/>
            </a:rPr>
            <a:t>You will write Whole Storm if you checked the photos for the WHOLE STORM, even if there were no photos, this means that you looked through from </a:t>
          </a:r>
          <a:r>
            <a:rPr lang="en-US" sz="1100" b="1"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30 minutes before t</a:t>
          </a:r>
          <a:r>
            <a:rPr lang="en-US" sz="1100" b="1">
              <a:solidFill>
                <a:srgbClr val="FF0000"/>
              </a:solidFill>
              <a:latin typeface="+mn-lt"/>
              <a:ea typeface="+mn-lt"/>
              <a:cs typeface="+mn-lt"/>
            </a:rPr>
            <a:t>he start time </a:t>
          </a:r>
          <a:r>
            <a:rPr lang="en-US" sz="1100" b="1"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up to 12 hours after </a:t>
          </a:r>
          <a:r>
            <a:rPr lang="en-US" sz="1100" b="1">
              <a:solidFill>
                <a:srgbClr val="FF0000"/>
              </a:solidFill>
              <a:latin typeface="+mn-lt"/>
              <a:ea typeface="+mn-lt"/>
              <a:cs typeface="+mn-lt"/>
            </a:rPr>
            <a:t>the end time.</a:t>
          </a:r>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a:t>
          </a:r>
          <a:r>
            <a:rPr lang="en-US" sz="1100">
              <a:latin typeface="+mn-lt"/>
              <a:ea typeface="+mn-lt"/>
              <a:cs typeface="+mn-lt"/>
            </a:rPr>
            <a:t>If you are taking the information from other spreadsheets write “Previous Classification”</a:t>
          </a:r>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r>
            <a:rPr lang="en-US" sz="1100" b="1">
              <a:latin typeface="+mn-lt"/>
              <a:ea typeface="+mn-lt"/>
              <a:cs typeface="+mn-lt"/>
            </a:rPr>
            <a:t>Columns B-F you do not need to modify anything</a:t>
          </a:r>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r>
            <a:rPr lang="en-US" sz="1100" b="1">
              <a:latin typeface="+mn-lt"/>
              <a:ea typeface="+mn-lt"/>
              <a:cs typeface="+mn-lt"/>
            </a:rPr>
            <a:t>Column G-K is the same you have been doing before</a:t>
          </a:r>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r>
            <a:rPr lang="en-US" sz="1100" b="1">
              <a:latin typeface="+mn-lt"/>
              <a:ea typeface="+mn-lt"/>
              <a:cs typeface="+mn-lt"/>
            </a:rPr>
            <a:t>If there are no photos</a:t>
          </a:r>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a:t>
          </a:r>
          <a:r>
            <a:rPr lang="en-US" sz="1100">
              <a:latin typeface="+mn-lt"/>
              <a:ea typeface="+mn-lt"/>
              <a:cs typeface="+mn-lt"/>
            </a:rPr>
            <a:t>If you checked for the photos for the whole period from Start of Event to End of Event and did not find any photos, you will write “Whole Storm” at column A, “No Images Provided” at column J, and “N/A” at columns G, H, I &amp; K.</a:t>
          </a:r>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r>
            <a:rPr lang="en-US" sz="1100" b="1">
              <a:latin typeface="+mn-lt"/>
              <a:ea typeface="+mn-lt"/>
              <a:cs typeface="+mn-lt"/>
            </a:rPr>
            <a:t>If there are any highlights</a:t>
          </a:r>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a:t>
          </a:r>
          <a:r>
            <a:rPr lang="en-US" sz="1100">
              <a:latin typeface="+mn-lt"/>
              <a:ea typeface="+mn-lt"/>
              <a:cs typeface="+mn-lt"/>
            </a:rPr>
            <a:t>If a cell is highlighted it means that I want you to double check that the classification is correct, once you double checked the classification you remove the color so that I know that it has been reviewed.</a:t>
          </a:r>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a:t>
          </a:r>
          <a:r>
            <a:rPr lang="en-US" sz="1100">
              <a:latin typeface="+mn-lt"/>
              <a:ea typeface="+mn-lt"/>
              <a:cs typeface="+mn-lt"/>
            </a:rPr>
            <a:t>All the events in Camera C do not have “Whole Storm” in column A, help me double check the classification and change the description of Column A to “Whole Storm” once you have done it.</a:t>
          </a:r>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Highlights color code</a:t>
          </a:r>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Yellow &gt; When an event needs to be reviewed again.</a:t>
          </a:r>
        </a:p>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Green &gt; When the event that was highlighted yellow has been reviewed.</a:t>
          </a:r>
        </a:p>
        <a:p>
          <a:pPr marL="0" indent="0" algn="l"/>
          <a:r>
            <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 Orange &gt; When you think it is recommended to check more in detail one of the pre-2023 events.</a:t>
          </a:r>
        </a:p>
        <a:p>
          <a:pPr marL="0" indent="0" algn="l"/>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864422</xdr:colOff>
      <xdr:row>0</xdr:row>
      <xdr:rowOff>72279</xdr:rowOff>
    </xdr:from>
    <xdr:to>
      <xdr:col>13</xdr:col>
      <xdr:colOff>44263</xdr:colOff>
      <xdr:row>15</xdr:row>
      <xdr:rowOff>39756</xdr:rowOff>
    </xdr:to>
    <xdr:sp macro="" textlink="">
      <xdr:nvSpPr>
        <xdr:cNvPr id="2" name="TextBox 1">
          <a:extLst>
            <a:ext uri="{FF2B5EF4-FFF2-40B4-BE49-F238E27FC236}">
              <a16:creationId xmlns:a16="http://schemas.microsoft.com/office/drawing/2014/main" id="{76651961-5909-42AA-A3B0-019CA547C9BB}"/>
            </a:ext>
          </a:extLst>
        </xdr:cNvPr>
        <xdr:cNvSpPr txBox="1"/>
      </xdr:nvSpPr>
      <xdr:spPr>
        <a:xfrm>
          <a:off x="7152579" y="72279"/>
          <a:ext cx="8761162" cy="3055234"/>
        </a:xfrm>
        <a:prstGeom prst="rect">
          <a:avLst/>
        </a:prstGeom>
        <a:solidFill>
          <a:sysClr val="window" lastClr="FFFFFF"/>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fontAlgn="base"/>
          <a:r>
            <a:rPr lang="en-US" sz="1100" b="1" i="0">
              <a:effectLst/>
              <a:latin typeface="+mn-lt"/>
              <a:ea typeface="+mn-ea"/>
              <a:cs typeface="+mn-cs"/>
            </a:rPr>
            <a:t>HOW</a:t>
          </a:r>
          <a:r>
            <a:rPr lang="en-US" sz="1100" b="1" i="0" baseline="0">
              <a:effectLst/>
              <a:latin typeface="+mn-lt"/>
              <a:ea typeface="+mn-ea"/>
              <a:cs typeface="+mn-cs"/>
            </a:rPr>
            <a:t> TO READ THIS SPREADSHEET</a:t>
          </a:r>
        </a:p>
        <a:p>
          <a:pPr fontAlgn="base"/>
          <a:endParaRPr lang="en-US" sz="1100" b="0" i="0">
            <a:effectLst/>
            <a:latin typeface="+mn-lt"/>
            <a:ea typeface="+mn-ea"/>
            <a:cs typeface="+mn-cs"/>
          </a:endParaRPr>
        </a:p>
        <a:p>
          <a:pPr fontAlgn="base"/>
          <a:r>
            <a:rPr lang="en-US" sz="1100" b="0" i="0">
              <a:effectLst/>
              <a:latin typeface="+mn-lt"/>
              <a:ea typeface="+mn-ea"/>
              <a:cs typeface="+mn-cs"/>
            </a:rPr>
            <a:t>The </a:t>
          </a:r>
          <a:r>
            <a:rPr lang="en-US" sz="1100" b="1" i="0">
              <a:effectLst/>
              <a:latin typeface="+mn-lt"/>
              <a:ea typeface="+mn-ea"/>
              <a:cs typeface="+mn-cs"/>
            </a:rPr>
            <a:t>PHOTO CLASSIFICATION </a:t>
          </a:r>
          <a:r>
            <a:rPr lang="en-US" sz="1100" b="0" i="0">
              <a:effectLst/>
              <a:latin typeface="+mn-lt"/>
              <a:ea typeface="+mn-ea"/>
              <a:cs typeface="+mn-cs"/>
            </a:rPr>
            <a:t>could be: DRY, SOIL MOISTURE, WATER ACCUMULATION, WATER FLOW, SNOW, N/A</a:t>
          </a:r>
          <a:br>
            <a:rPr lang="en-US" sz="1100" b="0" i="0">
              <a:effectLst/>
              <a:latin typeface="+mn-lt"/>
              <a:ea typeface="+mn-ea"/>
              <a:cs typeface="+mn-cs"/>
            </a:rPr>
          </a:br>
          <a:endParaRPr lang="en-US" sz="1100" b="0" i="0">
            <a:effectLst/>
            <a:latin typeface="+mn-lt"/>
            <a:ea typeface="+mn-ea"/>
            <a:cs typeface="+mn-cs"/>
          </a:endParaRPr>
        </a:p>
        <a:p>
          <a:pPr fontAlgn="base"/>
          <a:r>
            <a:rPr lang="en-US" sz="1100" b="0" i="0">
              <a:effectLst/>
              <a:latin typeface="+mn-lt"/>
              <a:ea typeface="+mn-ea"/>
              <a:cs typeface="+mn-cs"/>
            </a:rPr>
            <a:t>The </a:t>
          </a:r>
          <a:r>
            <a:rPr lang="en-US" sz="1100" b="1" i="0">
              <a:effectLst/>
              <a:latin typeface="+mn-lt"/>
              <a:ea typeface="+mn-ea"/>
              <a:cs typeface="+mn-cs"/>
            </a:rPr>
            <a:t>STORM CLASSIFICATION</a:t>
          </a:r>
          <a:r>
            <a:rPr lang="en-US" sz="1100" b="0" i="0">
              <a:effectLst/>
              <a:latin typeface="+mn-lt"/>
              <a:ea typeface="+mn-ea"/>
              <a:cs typeface="+mn-cs"/>
            </a:rPr>
            <a:t> could be: FLOW, NO FLOW, N/A</a:t>
          </a:r>
          <a:br>
            <a:rPr lang="en-US" sz="1100" b="0" i="0">
              <a:effectLst/>
              <a:latin typeface="+mn-lt"/>
              <a:ea typeface="+mn-ea"/>
              <a:cs typeface="+mn-cs"/>
            </a:rPr>
          </a:br>
          <a:endParaRPr lang="en-US" sz="1100" b="0" i="0">
            <a:effectLst/>
            <a:latin typeface="+mn-lt"/>
            <a:ea typeface="+mn-ea"/>
            <a:cs typeface="+mn-cs"/>
          </a:endParaRPr>
        </a:p>
        <a:p>
          <a:pPr fontAlgn="base"/>
          <a:r>
            <a:rPr lang="en-US" sz="1100" b="0" i="0">
              <a:effectLst/>
              <a:latin typeface="+mn-lt"/>
              <a:ea typeface="+mn-ea"/>
              <a:cs typeface="+mn-cs"/>
            </a:rPr>
            <a:t>The books with the names </a:t>
          </a:r>
          <a:r>
            <a:rPr lang="en-US" sz="1100" b="1" i="1">
              <a:effectLst/>
              <a:latin typeface="+mn-lt"/>
              <a:ea typeface="+mn-ea"/>
              <a:cs typeface="+mn-cs"/>
            </a:rPr>
            <a:t>"WS_CamA", "WS_CamB"</a:t>
          </a:r>
          <a:r>
            <a:rPr lang="en-US" sz="1100" b="0" i="0">
              <a:effectLst/>
              <a:latin typeface="+mn-lt"/>
              <a:ea typeface="+mn-ea"/>
              <a:cs typeface="+mn-cs"/>
            </a:rPr>
            <a:t>, </a:t>
          </a:r>
          <a:r>
            <a:rPr lang="en-US" sz="1100" b="1" i="1">
              <a:effectLst/>
              <a:latin typeface="+mn-lt"/>
              <a:ea typeface="+mn-ea"/>
              <a:cs typeface="+mn-cs"/>
            </a:rPr>
            <a:t>"WS_CamC", "WS_H-Flume" &amp; "WS_CamA2", </a:t>
          </a:r>
          <a:r>
            <a:rPr lang="en-US" sz="1100" b="0" i="0">
              <a:effectLst/>
              <a:latin typeface="+mn-lt"/>
              <a:ea typeface="+mn-ea"/>
              <a:cs typeface="+mn-cs"/>
            </a:rPr>
            <a:t>show the </a:t>
          </a:r>
          <a:r>
            <a:rPr lang="en-US" sz="1100" b="1" i="0">
              <a:solidFill>
                <a:srgbClr val="C00000"/>
              </a:solidFill>
              <a:effectLst/>
              <a:latin typeface="+mn-lt"/>
              <a:ea typeface="+mn-ea"/>
              <a:cs typeface="+mn-cs"/>
            </a:rPr>
            <a:t>wettest</a:t>
          </a:r>
          <a:r>
            <a:rPr lang="en-US" sz="1100" b="0" i="0">
              <a:effectLst/>
              <a:latin typeface="+mn-lt"/>
              <a:ea typeface="+mn-ea"/>
              <a:cs typeface="+mn-cs"/>
            </a:rPr>
            <a:t> </a:t>
          </a:r>
          <a:r>
            <a:rPr lang="en-US" sz="1100" b="1" i="0">
              <a:effectLst/>
              <a:latin typeface="+mn-lt"/>
              <a:ea typeface="+mn-ea"/>
              <a:cs typeface="+mn-cs"/>
            </a:rPr>
            <a:t>PHOTO CLASSIFICATION </a:t>
          </a:r>
          <a:r>
            <a:rPr lang="en-US" sz="1100" b="0" i="0">
              <a:effectLst/>
              <a:latin typeface="+mn-lt"/>
              <a:ea typeface="+mn-ea"/>
              <a:cs typeface="+mn-cs"/>
            </a:rPr>
            <a:t>for 2 hours before and up to 12 hours after each of the storms for the period that the camera was installed.</a:t>
          </a:r>
        </a:p>
        <a:p>
          <a:pPr fontAlgn="base"/>
          <a:endParaRPr lang="en-US" sz="1100" b="0" i="0">
            <a:effectLst/>
            <a:latin typeface="+mn-lt"/>
            <a:ea typeface="+mn-ea"/>
            <a:cs typeface="+mn-cs"/>
          </a:endParaRPr>
        </a:p>
        <a:p>
          <a:pPr fontAlgn="base"/>
          <a:r>
            <a:rPr lang="en-US" sz="1100" b="0" i="0">
              <a:effectLst/>
              <a:latin typeface="+mn-lt"/>
              <a:ea typeface="+mn-ea"/>
              <a:cs typeface="+mn-cs"/>
            </a:rPr>
            <a:t>The book </a:t>
          </a:r>
          <a:r>
            <a:rPr lang="en-US" sz="1100" b="1" i="1">
              <a:effectLst/>
              <a:latin typeface="+mn-lt"/>
              <a:ea typeface="+mn-ea"/>
              <a:cs typeface="+mn-cs"/>
            </a:rPr>
            <a:t>"Summary" </a:t>
          </a:r>
          <a:r>
            <a:rPr lang="en-US" sz="1100" b="0" i="0">
              <a:effectLst/>
              <a:latin typeface="+mn-lt"/>
              <a:ea typeface="+mn-ea"/>
              <a:cs typeface="+mn-cs"/>
            </a:rPr>
            <a:t>is a summary of all the wettest PHOTO CLASSIFICATION for the storms at each camera.</a:t>
          </a:r>
        </a:p>
        <a:p>
          <a:pPr fontAlgn="base"/>
          <a:endParaRPr lang="en-US" sz="1100" b="0" i="0">
            <a:effectLst/>
            <a:latin typeface="+mn-lt"/>
            <a:ea typeface="+mn-ea"/>
            <a:cs typeface="+mn-cs"/>
          </a:endParaRPr>
        </a:p>
        <a:p>
          <a:pPr fontAlgn="base"/>
          <a:r>
            <a:rPr lang="en-US" sz="1100" b="0" i="0">
              <a:effectLst/>
              <a:latin typeface="+mn-lt"/>
              <a:ea typeface="+mn-ea"/>
              <a:cs typeface="+mn-cs"/>
            </a:rPr>
            <a:t>The book </a:t>
          </a:r>
          <a:r>
            <a:rPr lang="en-US" sz="1100" b="1" i="1">
              <a:effectLst/>
              <a:latin typeface="+mn-lt"/>
              <a:ea typeface="+mn-ea"/>
              <a:cs typeface="+mn-cs"/>
            </a:rPr>
            <a:t>"Storms" </a:t>
          </a:r>
          <a:r>
            <a:rPr lang="en-US" sz="1100" b="0" i="0">
              <a:effectLst/>
              <a:latin typeface="+mn-lt"/>
              <a:ea typeface="+mn-ea"/>
              <a:cs typeface="+mn-cs"/>
            </a:rPr>
            <a:t>is the list of the storms with the storm properties and antecedent condition and the wettest PHOTO CLASSIFICATION from each camera. Column AD shows the STORM CLASSIFICATION.</a:t>
          </a:r>
          <a:br>
            <a:rPr lang="en-US" sz="1100" b="0" i="0">
              <a:effectLst/>
              <a:latin typeface="+mn-lt"/>
              <a:ea typeface="+mn-ea"/>
              <a:cs typeface="+mn-cs"/>
            </a:rPr>
          </a:br>
          <a:endParaRPr lang="en-US" sz="1100" b="0" i="0">
            <a:effectLst/>
            <a:latin typeface="+mn-lt"/>
            <a:ea typeface="+mn-ea"/>
            <a:cs typeface="+mn-cs"/>
          </a:endParaRPr>
        </a:p>
        <a:p>
          <a:pPr fontAlgn="base"/>
          <a:r>
            <a:rPr lang="en-US" sz="1100" b="0" i="0">
              <a:effectLst/>
              <a:latin typeface="+mn-lt"/>
              <a:ea typeface="+mn-ea"/>
              <a:cs typeface="+mn-cs"/>
            </a:rPr>
            <a:t>The book </a:t>
          </a:r>
          <a:r>
            <a:rPr lang="en-US" sz="1100" b="1" i="1">
              <a:effectLst/>
              <a:latin typeface="+mn-lt"/>
              <a:ea typeface="+mn-ea"/>
              <a:cs typeface="+mn-cs"/>
            </a:rPr>
            <a:t>"ClassTree" </a:t>
          </a:r>
          <a:r>
            <a:rPr lang="en-US" sz="1100" b="0" i="0">
              <a:effectLst/>
              <a:latin typeface="+mn-lt"/>
              <a:ea typeface="+mn-ea"/>
              <a:cs typeface="+mn-cs"/>
            </a:rPr>
            <a:t>is the storms, storms properties and STORM CLASSIFICATION included in the classification tree.</a:t>
          </a:r>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192022</xdr:colOff>
      <xdr:row>17</xdr:row>
      <xdr:rowOff>78904</xdr:rowOff>
    </xdr:from>
    <xdr:to>
      <xdr:col>6</xdr:col>
      <xdr:colOff>59264</xdr:colOff>
      <xdr:row>33</xdr:row>
      <xdr:rowOff>146433</xdr:rowOff>
    </xdr:to>
    <xdr:graphicFrame macro="">
      <xdr:nvGraphicFramePr>
        <xdr:cNvPr id="2" name="Chart 1">
          <a:extLst>
            <a:ext uri="{FF2B5EF4-FFF2-40B4-BE49-F238E27FC236}">
              <a16:creationId xmlns:a16="http://schemas.microsoft.com/office/drawing/2014/main" id="{BEB4B496-F907-ADAE-6945-3D2EC6EE5089}"/>
            </a:ext>
            <a:ext uri="{147F2762-F138-4A5C-976F-8EAC2B608ADB}">
              <a16:predDERef xmlns:a16="http://schemas.microsoft.com/office/drawing/2014/main" pred="{00000000-0008-0000-0600-00007F8CE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429248</xdr:colOff>
      <xdr:row>17</xdr:row>
      <xdr:rowOff>107932</xdr:rowOff>
    </xdr:from>
    <xdr:to>
      <xdr:col>12</xdr:col>
      <xdr:colOff>388783</xdr:colOff>
      <xdr:row>33</xdr:row>
      <xdr:rowOff>178636</xdr:rowOff>
    </xdr:to>
    <xdr:graphicFrame macro="">
      <xdr:nvGraphicFramePr>
        <xdr:cNvPr id="3" name="Chart 2">
          <a:extLst>
            <a:ext uri="{FF2B5EF4-FFF2-40B4-BE49-F238E27FC236}">
              <a16:creationId xmlns:a16="http://schemas.microsoft.com/office/drawing/2014/main" id="{D1E52EFD-FFD5-4F32-8FAE-362DF46AE769}"/>
            </a:ext>
            <a:ext uri="{147F2762-F138-4A5C-976F-8EAC2B608ADB}">
              <a16:predDERef xmlns:a16="http://schemas.microsoft.com/office/drawing/2014/main" pred="{BEB4B496-F907-ADAE-6945-3D2EC6EE5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11823</xdr:colOff>
      <xdr:row>17</xdr:row>
      <xdr:rowOff>170903</xdr:rowOff>
    </xdr:from>
    <xdr:to>
      <xdr:col>17</xdr:col>
      <xdr:colOff>726790</xdr:colOff>
      <xdr:row>34</xdr:row>
      <xdr:rowOff>38189</xdr:rowOff>
    </xdr:to>
    <xdr:graphicFrame macro="">
      <xdr:nvGraphicFramePr>
        <xdr:cNvPr id="4" name="Chart 3">
          <a:extLst>
            <a:ext uri="{FF2B5EF4-FFF2-40B4-BE49-F238E27FC236}">
              <a16:creationId xmlns:a16="http://schemas.microsoft.com/office/drawing/2014/main" id="{5EF37401-938E-4D96-B57E-3312AA82B7C7}"/>
            </a:ext>
            <a:ext uri="{147F2762-F138-4A5C-976F-8EAC2B608ADB}">
              <a16:predDERef xmlns:a16="http://schemas.microsoft.com/office/drawing/2014/main" pred="{D1E52EFD-FFD5-4F32-8FAE-362DF46AE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331622</xdr:colOff>
      <xdr:row>35</xdr:row>
      <xdr:rowOff>182462</xdr:rowOff>
    </xdr:from>
    <xdr:to>
      <xdr:col>6</xdr:col>
      <xdr:colOff>173025</xdr:colOff>
      <xdr:row>52</xdr:row>
      <xdr:rowOff>43178</xdr:rowOff>
    </xdr:to>
    <xdr:graphicFrame macro="">
      <xdr:nvGraphicFramePr>
        <xdr:cNvPr id="5" name="Chart 4">
          <a:extLst>
            <a:ext uri="{FF2B5EF4-FFF2-40B4-BE49-F238E27FC236}">
              <a16:creationId xmlns:a16="http://schemas.microsoft.com/office/drawing/2014/main" id="{FCEDC1BC-F720-43EB-998A-7AF1D31959C3}"/>
            </a:ext>
            <a:ext uri="{147F2762-F138-4A5C-976F-8EAC2B608ADB}">
              <a16:predDERef xmlns:a16="http://schemas.microsoft.com/office/drawing/2014/main" pred="{5EF37401-938E-4D96-B57E-3312AA82B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5891</xdr:colOff>
      <xdr:row>1</xdr:row>
      <xdr:rowOff>0</xdr:rowOff>
    </xdr:from>
    <xdr:to>
      <xdr:col>16</xdr:col>
      <xdr:colOff>828535</xdr:colOff>
      <xdr:row>16</xdr:row>
      <xdr:rowOff>68002</xdr:rowOff>
    </xdr:to>
    <xdr:graphicFrame macro="">
      <xdr:nvGraphicFramePr>
        <xdr:cNvPr id="6" name="Chart 5">
          <a:extLst>
            <a:ext uri="{FF2B5EF4-FFF2-40B4-BE49-F238E27FC236}">
              <a16:creationId xmlns:a16="http://schemas.microsoft.com/office/drawing/2014/main" id="{6C4AE1A8-56DE-467F-B71E-1F0F4CF35207}"/>
            </a:ext>
            <a:ext uri="{147F2762-F138-4A5C-976F-8EAC2B608ADB}">
              <a16:predDERef xmlns:a16="http://schemas.microsoft.com/office/drawing/2014/main" pred="{FCEDC1BC-F720-43EB-998A-7AF1D3195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3176</xdr:colOff>
      <xdr:row>37</xdr:row>
      <xdr:rowOff>36020</xdr:rowOff>
    </xdr:from>
    <xdr:to>
      <xdr:col>12</xdr:col>
      <xdr:colOff>951231</xdr:colOff>
      <xdr:row>53</xdr:row>
      <xdr:rowOff>94023</xdr:rowOff>
    </xdr:to>
    <xdr:graphicFrame macro="">
      <xdr:nvGraphicFramePr>
        <xdr:cNvPr id="7" name="Chart 6">
          <a:extLst>
            <a:ext uri="{FF2B5EF4-FFF2-40B4-BE49-F238E27FC236}">
              <a16:creationId xmlns:a16="http://schemas.microsoft.com/office/drawing/2014/main" id="{B3AF9EAF-4CF6-4FE7-AE04-AA8FB36CCDAB}"/>
            </a:ext>
            <a:ext uri="{147F2762-F138-4A5C-976F-8EAC2B608ADB}">
              <a16:predDERef xmlns:a16="http://schemas.microsoft.com/office/drawing/2014/main" pred="{6C4AE1A8-56DE-467F-B71E-1F0F4CF35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rge Santiago Ramirez Nunez" id="{DD498F22-02F5-4651-A86A-34FCEFD2801E}" userId="S::jora2559@colorado.edu::a85e3bc2-cc2c-4a5e-8163-b874d9d2b54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F4A8B3-4CE2-4228-934D-B1D255CF6420}" name="Table1" displayName="Table1" ref="A1:W108" totalsRowShown="0" headerRowDxfId="43" dataDxfId="41" headerRowBorderDxfId="42" tableBorderDxfId="40" totalsRowBorderDxfId="39">
  <autoFilter ref="A1:W108" xr:uid="{8FF4A8B3-4CE2-4228-934D-B1D255CF6420}">
    <filterColumn colId="22">
      <filters>
        <filter val="WATER FLOW"/>
      </filters>
    </filterColumn>
  </autoFilter>
  <sortState xmlns:xlrd2="http://schemas.microsoft.com/office/spreadsheetml/2017/richdata2" ref="A24:W104">
    <sortCondition ref="A1:A108"/>
  </sortState>
  <tableColumns count="23">
    <tableColumn id="1" xr3:uid="{06BCDF23-BCBE-482D-85D8-13A18317894E}" name="stormnum" dataDxfId="38"/>
    <tableColumn id="2" xr3:uid="{875F4BC6-B96F-412B-87A9-CDD55F587F9F}" name="StartDate" dataDxfId="37"/>
    <tableColumn id="3" xr3:uid="{30A67EC5-3A33-49C1-9839-B3264396A5EC}" name="EndDate" dataDxfId="36"/>
    <tableColumn id="4" xr3:uid="{F355EEDA-DF80-485E-9ED6-24A2ED582145}" name="rain" dataDxfId="35"/>
    <tableColumn id="5" xr3:uid="{AC60AFD2-3DAF-423B-AF2F-E3C8C8FB790F}" name="duration" dataDxfId="34"/>
    <tableColumn id="6" xr3:uid="{7B224244-FD81-40B6-82CC-F7501D2E45E2}" name="Ievent" dataDxfId="33"/>
    <tableColumn id="7" xr3:uid="{E26B3DDF-0697-46C3-8BB7-C2056DEB6F33}" name="I5" dataDxfId="32"/>
    <tableColumn id="8" xr3:uid="{B363BCB3-6DF8-4B13-BCD4-05572DFCFAF5}" name="I10" dataDxfId="31"/>
    <tableColumn id="9" xr3:uid="{C2C79FA4-26FB-463A-87B6-F33A8D8856EC}" name="I30" dataDxfId="30"/>
    <tableColumn id="10" xr3:uid="{2CC2808E-5A91-4E62-B978-46779F79A324}" name="I60" dataDxfId="29"/>
    <tableColumn id="11" xr3:uid="{CCF913B7-31C1-4F7B-A6E5-C491D513D658}" name="I120" dataDxfId="28"/>
    <tableColumn id="12" xr3:uid="{8353334D-6B65-4662-908D-D09A662EAAB3}" name="I180" dataDxfId="27"/>
    <tableColumn id="13" xr3:uid="{F7477838-753A-4F17-B05E-A920F1AF072A}" name="prevhrs" dataDxfId="26"/>
    <tableColumn id="14" xr3:uid="{E7B020FF-3587-4F8E-BADB-BBC11D30E6C4}" name="cumd1" dataDxfId="25"/>
    <tableColumn id="15" xr3:uid="{8CB8AF50-A083-4BDF-B867-3E6B8005BB44}" name="cumd2" dataDxfId="24"/>
    <tableColumn id="16" xr3:uid="{893077D8-DB13-449C-A24E-23B4AE57B384}" name="cumd3" dataDxfId="23"/>
    <tableColumn id="17" xr3:uid="{D083789A-DA7D-449F-B944-AC91A93BFAD1}" name="cumd7" dataDxfId="22"/>
    <tableColumn id="18" xr3:uid="{03A31FDC-DC4A-4168-8A8F-C8E9E480CBC6}" name="doy" dataDxfId="21"/>
    <tableColumn id="19" xr3:uid="{91C187FF-6126-427B-BF29-32506DCF6E97}" name="maxtemp1" dataDxfId="20"/>
    <tableColumn id="20" xr3:uid="{26D1A1A4-741A-4183-94D0-08DCBBC186D7}" name="maxtemp2" dataDxfId="19"/>
    <tableColumn id="21" xr3:uid="{6263276D-4E36-4DA9-B732-8ABAE4755B79}" name="maxtemp3" dataDxfId="18"/>
    <tableColumn id="22" xr3:uid="{F4AE7A86-70D2-4C8F-9D54-2867D6857BED}" name="maxtemp7" dataDxfId="17"/>
    <tableColumn id="23" xr3:uid="{E274DBD0-E92D-479B-9F38-FA53BF7E44EA}" name="Classification" dataDxfId="1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W103" dT="2024-07-17T19:29:00.76" personId="{DD498F22-02F5-4651-A86A-34FCEFD2801E}" id="{56CD3043-F770-44D7-9A13-A3F71DC92631}">
    <text>Could be considered Water Flow</text>
  </threadedComment>
  <threadedComment ref="X104" dT="2024-07-11T01:25:44.68" personId="{DD498F22-02F5-4651-A86A-34FCEFD2801E}" id="{E847FDCD-67EE-456C-9C1A-D5C462D372D5}">
    <text>There is water accumulation at 07/07 00.22</text>
  </threadedComment>
  <threadedComment ref="W105" dT="2024-07-17T19:32:21.91" personId="{DD498F22-02F5-4651-A86A-34FCEFD2801E}" id="{8CBBB6CB-1B1C-475C-A29A-4F8FEC774557}">
    <text>Could be considered Water Flow</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E36"/>
  <sheetViews>
    <sheetView tabSelected="1" topLeftCell="E1" zoomScale="115" zoomScaleNormal="115" workbookViewId="0">
      <selection activeCell="D12" sqref="D12"/>
    </sheetView>
  </sheetViews>
  <sheetFormatPr defaultColWidth="14.42578125" defaultRowHeight="15" customHeight="1" x14ac:dyDescent="0.25"/>
  <cols>
    <col min="2" max="2" width="36.42578125" customWidth="1"/>
    <col min="3" max="3" width="17" customWidth="1"/>
    <col min="4" max="4" width="26.42578125" customWidth="1"/>
    <col min="5" max="5" width="28.42578125" customWidth="1"/>
  </cols>
  <sheetData>
    <row r="1" spans="2:5" x14ac:dyDescent="0.25">
      <c r="B1" s="1"/>
      <c r="C1" s="16"/>
    </row>
    <row r="2" spans="2:5" ht="30" customHeight="1" x14ac:dyDescent="0.25">
      <c r="B2" s="2" t="s">
        <v>0</v>
      </c>
      <c r="C2" s="24" t="s">
        <v>1</v>
      </c>
    </row>
    <row r="3" spans="2:5" x14ac:dyDescent="0.25">
      <c r="B3" s="3" t="s">
        <v>2</v>
      </c>
      <c r="C3" s="25">
        <v>45506</v>
      </c>
    </row>
    <row r="4" spans="2:5" ht="15.75" customHeight="1" x14ac:dyDescent="0.25">
      <c r="B4" s="4"/>
    </row>
    <row r="5" spans="2:5" ht="15.75" customHeight="1" x14ac:dyDescent="0.25"/>
    <row r="6" spans="2:5" x14ac:dyDescent="0.25">
      <c r="B6" s="19" t="s">
        <v>3</v>
      </c>
      <c r="C6" s="20" t="s">
        <v>4</v>
      </c>
      <c r="D6" s="21" t="s">
        <v>5</v>
      </c>
      <c r="E6" s="26"/>
    </row>
    <row r="7" spans="2:5" x14ac:dyDescent="0.25">
      <c r="B7" s="18" t="s">
        <v>6</v>
      </c>
      <c r="C7" s="22" t="s">
        <v>1</v>
      </c>
      <c r="D7" s="27">
        <v>45506</v>
      </c>
      <c r="E7" s="28"/>
    </row>
    <row r="8" spans="2:5" x14ac:dyDescent="0.25">
      <c r="B8" s="18" t="s">
        <v>7</v>
      </c>
      <c r="C8" s="22" t="s">
        <v>1</v>
      </c>
      <c r="D8" s="27">
        <v>45506</v>
      </c>
      <c r="E8" s="28"/>
    </row>
    <row r="9" spans="2:5" x14ac:dyDescent="0.25">
      <c r="B9" s="18" t="s">
        <v>8</v>
      </c>
      <c r="C9" s="22" t="s">
        <v>1</v>
      </c>
      <c r="D9" s="27">
        <v>45506</v>
      </c>
      <c r="E9" s="28"/>
    </row>
    <row r="10" spans="2:5" x14ac:dyDescent="0.25">
      <c r="B10" s="18" t="s">
        <v>9</v>
      </c>
      <c r="C10" s="22" t="s">
        <v>1</v>
      </c>
      <c r="D10" s="27">
        <v>45506</v>
      </c>
      <c r="E10" s="28"/>
    </row>
    <row r="11" spans="2:5" x14ac:dyDescent="0.25">
      <c r="B11" s="18" t="s">
        <v>10</v>
      </c>
      <c r="C11" s="22" t="s">
        <v>1</v>
      </c>
      <c r="D11" s="27">
        <v>45506</v>
      </c>
      <c r="E11" s="28"/>
    </row>
    <row r="12" spans="2:5" x14ac:dyDescent="0.25"/>
    <row r="13" spans="2:5" x14ac:dyDescent="0.25">
      <c r="B13" s="171" t="s">
        <v>11</v>
      </c>
      <c r="C13" s="172"/>
      <c r="D13" s="173"/>
      <c r="E13" s="23"/>
    </row>
    <row r="14" spans="2:5" x14ac:dyDescent="0.25">
      <c r="B14" s="174"/>
      <c r="C14" s="175"/>
      <c r="D14" s="176"/>
    </row>
    <row r="15" spans="2:5" x14ac:dyDescent="0.25">
      <c r="B15" s="174"/>
      <c r="C15" s="175"/>
      <c r="D15" s="176"/>
      <c r="E15" s="23"/>
    </row>
    <row r="16" spans="2:5" x14ac:dyDescent="0.25">
      <c r="B16" s="174"/>
      <c r="C16" s="175"/>
      <c r="D16" s="176"/>
      <c r="E16" s="23"/>
    </row>
    <row r="17" spans="2:5" x14ac:dyDescent="0.25">
      <c r="B17" s="177"/>
      <c r="C17" s="178"/>
      <c r="D17" s="179"/>
      <c r="E17" s="23"/>
    </row>
    <row r="18" spans="2:5" x14ac:dyDescent="0.25">
      <c r="B18" s="78"/>
      <c r="C18" s="78"/>
      <c r="D18" s="78"/>
      <c r="E18" s="23"/>
    </row>
    <row r="19" spans="2:5" x14ac:dyDescent="0.25">
      <c r="B19" s="78"/>
      <c r="C19" s="78"/>
      <c r="D19" s="78"/>
    </row>
    <row r="20" spans="2:5" x14ac:dyDescent="0.25">
      <c r="B20" s="78"/>
      <c r="C20" s="78"/>
      <c r="D20" s="78"/>
    </row>
    <row r="21" spans="2:5" x14ac:dyDescent="0.25">
      <c r="B21" s="78"/>
      <c r="C21" s="78"/>
      <c r="D21" s="78"/>
    </row>
    <row r="22" spans="2:5" x14ac:dyDescent="0.25">
      <c r="B22" s="78"/>
      <c r="C22" s="78"/>
      <c r="D22" s="78"/>
    </row>
    <row r="23" spans="2:5" x14ac:dyDescent="0.25">
      <c r="B23" s="78"/>
      <c r="C23" s="78"/>
      <c r="D23" s="78"/>
    </row>
    <row r="24" spans="2:5" x14ac:dyDescent="0.25">
      <c r="B24" s="78"/>
      <c r="C24" s="78"/>
      <c r="D24" s="78"/>
    </row>
    <row r="25" spans="2:5" x14ac:dyDescent="0.25">
      <c r="B25" s="78"/>
      <c r="C25" s="78"/>
      <c r="D25" s="78"/>
    </row>
    <row r="26" spans="2:5" x14ac:dyDescent="0.25">
      <c r="B26" s="78"/>
      <c r="C26" s="78"/>
      <c r="D26" s="78"/>
    </row>
    <row r="27" spans="2:5" x14ac:dyDescent="0.25">
      <c r="B27" s="78"/>
      <c r="C27" s="78"/>
      <c r="D27" s="78"/>
    </row>
    <row r="28" spans="2:5" x14ac:dyDescent="0.25">
      <c r="B28" s="78"/>
      <c r="C28" s="78"/>
      <c r="D28" s="78"/>
    </row>
    <row r="29" spans="2:5" x14ac:dyDescent="0.25">
      <c r="B29" s="78"/>
      <c r="C29" s="78"/>
      <c r="D29" s="78"/>
    </row>
    <row r="30" spans="2:5" x14ac:dyDescent="0.25">
      <c r="B30" s="78"/>
      <c r="C30" s="78"/>
      <c r="D30" s="78"/>
    </row>
    <row r="31" spans="2:5" ht="15" hidden="1" customHeight="1" x14ac:dyDescent="0.25">
      <c r="C31" t="s">
        <v>12</v>
      </c>
      <c r="D31" t="s">
        <v>13</v>
      </c>
    </row>
    <row r="32" spans="2:5" ht="15" hidden="1" customHeight="1" x14ac:dyDescent="0.25">
      <c r="C32" t="s">
        <v>14</v>
      </c>
      <c r="D32" t="s">
        <v>15</v>
      </c>
    </row>
    <row r="33" spans="3:4" ht="15" hidden="1" customHeight="1" x14ac:dyDescent="0.25">
      <c r="C33" t="s">
        <v>16</v>
      </c>
      <c r="D33" t="s">
        <v>17</v>
      </c>
    </row>
    <row r="34" spans="3:4" ht="15" hidden="1" customHeight="1" x14ac:dyDescent="0.25">
      <c r="D34" t="s">
        <v>18</v>
      </c>
    </row>
    <row r="35" spans="3:4" ht="15" hidden="1" customHeight="1" x14ac:dyDescent="0.25">
      <c r="D35" t="s">
        <v>19</v>
      </c>
    </row>
    <row r="36" spans="3:4" ht="15" hidden="1" customHeight="1" x14ac:dyDescent="0.25">
      <c r="D36" t="s">
        <v>16</v>
      </c>
    </row>
  </sheetData>
  <mergeCells count="1">
    <mergeCell ref="B13:D17"/>
  </mergeCells>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78"/>
  <sheetViews>
    <sheetView topLeftCell="C1" zoomScale="80" zoomScaleNormal="80" workbookViewId="0">
      <pane ySplit="1" topLeftCell="A2" activePane="bottomLeft" state="frozen"/>
      <selection activeCell="A2" sqref="A2"/>
      <selection pane="bottomLeft" activeCell="I32" sqref="I32"/>
    </sheetView>
  </sheetViews>
  <sheetFormatPr defaultColWidth="14.42578125" defaultRowHeight="15" customHeight="1" x14ac:dyDescent="0.25"/>
  <cols>
    <col min="1" max="1" width="9.85546875" style="58" hidden="1" customWidth="1"/>
    <col min="2" max="2" width="9.5703125" style="58" hidden="1" customWidth="1"/>
    <col min="3" max="3" width="13" style="58" customWidth="1"/>
    <col min="4" max="5" width="17.42578125" style="58" bestFit="1" customWidth="1"/>
    <col min="6" max="6" width="14.42578125" style="58" customWidth="1"/>
    <col min="7" max="8" width="13.5703125" style="40" customWidth="1"/>
    <col min="9" max="9" width="66.85546875" style="58" bestFit="1" customWidth="1"/>
    <col min="10" max="10" width="22.140625" style="58" bestFit="1" customWidth="1"/>
    <col min="11" max="16384" width="14.42578125" style="5"/>
  </cols>
  <sheetData>
    <row r="1" spans="1:11" s="14" customFormat="1" ht="46.5" customHeight="1" x14ac:dyDescent="0.25">
      <c r="A1" s="33" t="s">
        <v>20</v>
      </c>
      <c r="B1" s="33" t="s">
        <v>21</v>
      </c>
      <c r="C1" s="34" t="s">
        <v>22</v>
      </c>
      <c r="D1" s="33" t="s">
        <v>23</v>
      </c>
      <c r="E1" s="34" t="s">
        <v>24</v>
      </c>
      <c r="F1" s="33" t="s">
        <v>25</v>
      </c>
      <c r="G1" s="33" t="s">
        <v>26</v>
      </c>
      <c r="H1" s="33" t="s">
        <v>27</v>
      </c>
      <c r="I1" s="33" t="s">
        <v>28</v>
      </c>
      <c r="J1" s="33" t="s">
        <v>29</v>
      </c>
    </row>
    <row r="2" spans="1:11" s="133" customFormat="1" ht="14.25" customHeight="1" x14ac:dyDescent="0.25">
      <c r="A2" s="127" t="s">
        <v>30</v>
      </c>
      <c r="B2" s="127" t="s">
        <v>31</v>
      </c>
      <c r="C2" s="128">
        <v>58</v>
      </c>
      <c r="D2" s="129">
        <v>44682.868055555555</v>
      </c>
      <c r="E2" s="129">
        <v>44683.309027777781</v>
      </c>
      <c r="F2" s="130">
        <v>0.14000000000000001</v>
      </c>
      <c r="G2" s="127" t="s">
        <v>14</v>
      </c>
      <c r="H2" s="127" t="s">
        <v>14</v>
      </c>
      <c r="I2" s="131" t="s">
        <v>32</v>
      </c>
      <c r="J2" s="127" t="s">
        <v>15</v>
      </c>
      <c r="K2" s="132"/>
    </row>
    <row r="3" spans="1:11" s="133" customFormat="1" ht="14.25" customHeight="1" x14ac:dyDescent="0.25">
      <c r="A3" s="127" t="s">
        <v>30</v>
      </c>
      <c r="B3" s="127" t="s">
        <v>31</v>
      </c>
      <c r="C3" s="128">
        <v>59</v>
      </c>
      <c r="D3" s="129">
        <v>44701.420138888891</v>
      </c>
      <c r="E3" s="129">
        <v>44702.142361111109</v>
      </c>
      <c r="F3" s="130">
        <v>0.24</v>
      </c>
      <c r="G3" s="127" t="s">
        <v>14</v>
      </c>
      <c r="H3" s="127" t="s">
        <v>12</v>
      </c>
      <c r="I3" s="127" t="s">
        <v>33</v>
      </c>
      <c r="J3" s="127" t="s">
        <v>19</v>
      </c>
      <c r="K3" s="132"/>
    </row>
    <row r="4" spans="1:11" s="134" customFormat="1" ht="14.25" customHeight="1" x14ac:dyDescent="0.25">
      <c r="A4" s="127" t="s">
        <v>30</v>
      </c>
      <c r="B4" s="127" t="s">
        <v>31</v>
      </c>
      <c r="C4" s="128">
        <v>60</v>
      </c>
      <c r="D4" s="129">
        <v>44712.552083333336</v>
      </c>
      <c r="E4" s="129">
        <v>44713.413194444445</v>
      </c>
      <c r="F4" s="130">
        <v>0.7</v>
      </c>
      <c r="G4" s="127" t="s">
        <v>14</v>
      </c>
      <c r="H4" s="127" t="s">
        <v>14</v>
      </c>
      <c r="I4" s="127" t="s">
        <v>32</v>
      </c>
      <c r="J4" s="127" t="s">
        <v>15</v>
      </c>
    </row>
    <row r="5" spans="1:11" s="134" customFormat="1" ht="14.25" customHeight="1" x14ac:dyDescent="0.25">
      <c r="A5" s="127" t="s">
        <v>30</v>
      </c>
      <c r="B5" s="127" t="s">
        <v>31</v>
      </c>
      <c r="C5" s="128">
        <v>61</v>
      </c>
      <c r="D5" s="129">
        <v>44718.576388888891</v>
      </c>
      <c r="E5" s="129">
        <v>44718.958333333336</v>
      </c>
      <c r="F5" s="130">
        <v>0.12</v>
      </c>
      <c r="G5" s="127" t="s">
        <v>16</v>
      </c>
      <c r="H5" s="127" t="s">
        <v>16</v>
      </c>
      <c r="I5" s="127"/>
      <c r="J5" s="127" t="s">
        <v>16</v>
      </c>
    </row>
    <row r="6" spans="1:11" s="134" customFormat="1" ht="14.25" customHeight="1" x14ac:dyDescent="0.25">
      <c r="A6" s="127" t="s">
        <v>30</v>
      </c>
      <c r="B6" s="127" t="s">
        <v>31</v>
      </c>
      <c r="C6" s="128">
        <v>62</v>
      </c>
      <c r="D6" s="129">
        <v>44736.645833333336</v>
      </c>
      <c r="E6" s="129">
        <v>44736.711805555555</v>
      </c>
      <c r="F6" s="130">
        <v>0.06</v>
      </c>
      <c r="G6" s="127" t="s">
        <v>16</v>
      </c>
      <c r="H6" s="127" t="s">
        <v>16</v>
      </c>
      <c r="I6" s="127"/>
      <c r="J6" s="127" t="s">
        <v>16</v>
      </c>
    </row>
    <row r="7" spans="1:11" s="134" customFormat="1" ht="14.25" customHeight="1" x14ac:dyDescent="0.25">
      <c r="A7" s="127" t="s">
        <v>30</v>
      </c>
      <c r="B7" s="127" t="s">
        <v>31</v>
      </c>
      <c r="C7" s="128">
        <v>63</v>
      </c>
      <c r="D7" s="129">
        <v>44742.524305555555</v>
      </c>
      <c r="E7" s="129">
        <v>44742.836805555555</v>
      </c>
      <c r="F7" s="130">
        <v>0.13</v>
      </c>
      <c r="G7" s="127" t="s">
        <v>16</v>
      </c>
      <c r="H7" s="127" t="s">
        <v>16</v>
      </c>
      <c r="I7" s="127"/>
      <c r="J7" s="127" t="s">
        <v>16</v>
      </c>
    </row>
    <row r="8" spans="1:11" s="134" customFormat="1" ht="14.25" customHeight="1" x14ac:dyDescent="0.25">
      <c r="A8" s="127" t="s">
        <v>30</v>
      </c>
      <c r="B8" s="127" t="s">
        <v>31</v>
      </c>
      <c r="C8" s="128">
        <v>64</v>
      </c>
      <c r="D8" s="129">
        <v>44748.628472222219</v>
      </c>
      <c r="E8" s="129">
        <v>44748.798611111109</v>
      </c>
      <c r="F8" s="130">
        <v>0.12</v>
      </c>
      <c r="G8" s="127" t="s">
        <v>16</v>
      </c>
      <c r="H8" s="127" t="s">
        <v>16</v>
      </c>
      <c r="I8" s="127"/>
      <c r="J8" s="127" t="s">
        <v>16</v>
      </c>
    </row>
    <row r="9" spans="1:11" s="134" customFormat="1" ht="14.25" customHeight="1" x14ac:dyDescent="0.25">
      <c r="A9" s="127" t="s">
        <v>30</v>
      </c>
      <c r="B9" s="127" t="s">
        <v>31</v>
      </c>
      <c r="C9" s="128">
        <v>65</v>
      </c>
      <c r="D9" s="129">
        <v>44761.545138888891</v>
      </c>
      <c r="E9" s="129">
        <v>44761.982638888891</v>
      </c>
      <c r="F9" s="130">
        <v>0.05</v>
      </c>
      <c r="G9" s="127" t="s">
        <v>16</v>
      </c>
      <c r="H9" s="127" t="s">
        <v>16</v>
      </c>
      <c r="I9" s="127"/>
      <c r="J9" s="127" t="s">
        <v>16</v>
      </c>
    </row>
    <row r="10" spans="1:11" s="134" customFormat="1" ht="14.25" customHeight="1" x14ac:dyDescent="0.25">
      <c r="A10" s="127" t="s">
        <v>30</v>
      </c>
      <c r="B10" s="127" t="s">
        <v>31</v>
      </c>
      <c r="C10" s="128">
        <v>66</v>
      </c>
      <c r="D10" s="129">
        <v>44762.552083333336</v>
      </c>
      <c r="E10" s="129">
        <v>44762.760416666664</v>
      </c>
      <c r="F10" s="130">
        <v>0.05</v>
      </c>
      <c r="G10" s="127" t="s">
        <v>16</v>
      </c>
      <c r="H10" s="127" t="s">
        <v>16</v>
      </c>
      <c r="I10" s="127"/>
      <c r="J10" s="127" t="s">
        <v>16</v>
      </c>
    </row>
    <row r="11" spans="1:11" s="134" customFormat="1" ht="14.25" customHeight="1" x14ac:dyDescent="0.25">
      <c r="A11" s="127" t="s">
        <v>30</v>
      </c>
      <c r="B11" s="127" t="s">
        <v>31</v>
      </c>
      <c r="C11" s="128">
        <v>67</v>
      </c>
      <c r="D11" s="129">
        <v>44766.621527777781</v>
      </c>
      <c r="E11" s="129">
        <v>44766.798611111109</v>
      </c>
      <c r="F11" s="130">
        <v>0.26</v>
      </c>
      <c r="G11" s="127" t="s">
        <v>16</v>
      </c>
      <c r="H11" s="127" t="s">
        <v>16</v>
      </c>
      <c r="I11" s="127"/>
      <c r="J11" s="127" t="s">
        <v>16</v>
      </c>
    </row>
    <row r="12" spans="1:11" s="134" customFormat="1" ht="14.25" customHeight="1" x14ac:dyDescent="0.25">
      <c r="A12" s="127" t="s">
        <v>30</v>
      </c>
      <c r="B12" s="127" t="s">
        <v>31</v>
      </c>
      <c r="C12" s="128">
        <v>68</v>
      </c>
      <c r="D12" s="129">
        <v>44768.916666666664</v>
      </c>
      <c r="E12" s="129">
        <v>44769.041666666664</v>
      </c>
      <c r="F12" s="130">
        <v>0.38</v>
      </c>
      <c r="G12" s="127" t="s">
        <v>16</v>
      </c>
      <c r="H12" s="127" t="s">
        <v>16</v>
      </c>
      <c r="I12" s="127"/>
      <c r="J12" s="127" t="s">
        <v>16</v>
      </c>
    </row>
    <row r="13" spans="1:11" s="134" customFormat="1" ht="14.25" customHeight="1" x14ac:dyDescent="0.25">
      <c r="A13" s="127" t="s">
        <v>30</v>
      </c>
      <c r="B13" s="127" t="s">
        <v>31</v>
      </c>
      <c r="C13" s="128">
        <v>69</v>
      </c>
      <c r="D13" s="129">
        <v>44769.972222222219</v>
      </c>
      <c r="E13" s="129">
        <v>44770.072916666664</v>
      </c>
      <c r="F13" s="130">
        <v>0.66</v>
      </c>
      <c r="G13" s="127" t="s">
        <v>14</v>
      </c>
      <c r="H13" s="127" t="s">
        <v>12</v>
      </c>
      <c r="I13" s="127" t="s">
        <v>34</v>
      </c>
      <c r="J13" s="127" t="s">
        <v>16</v>
      </c>
    </row>
    <row r="14" spans="1:11" s="134" customFormat="1" ht="14.25" customHeight="1" x14ac:dyDescent="0.25">
      <c r="A14" s="127" t="s">
        <v>30</v>
      </c>
      <c r="B14" s="127" t="s">
        <v>31</v>
      </c>
      <c r="C14" s="128">
        <v>70</v>
      </c>
      <c r="D14" s="129">
        <v>44779.600694444445</v>
      </c>
      <c r="E14" s="129">
        <v>44779.635416666664</v>
      </c>
      <c r="F14" s="130">
        <v>0.13</v>
      </c>
      <c r="G14" s="127" t="s">
        <v>16</v>
      </c>
      <c r="H14" s="127" t="s">
        <v>16</v>
      </c>
      <c r="I14" s="127"/>
      <c r="J14" s="127" t="s">
        <v>16</v>
      </c>
    </row>
    <row r="15" spans="1:11" s="134" customFormat="1" ht="14.25" customHeight="1" x14ac:dyDescent="0.25">
      <c r="A15" s="127" t="s">
        <v>30</v>
      </c>
      <c r="B15" s="127" t="s">
        <v>31</v>
      </c>
      <c r="C15" s="128">
        <v>71</v>
      </c>
      <c r="D15" s="129">
        <v>44780.8125</v>
      </c>
      <c r="E15" s="129">
        <v>44780.958333333336</v>
      </c>
      <c r="F15" s="130">
        <v>0.09</v>
      </c>
      <c r="G15" s="127" t="s">
        <v>16</v>
      </c>
      <c r="H15" s="127" t="s">
        <v>16</v>
      </c>
      <c r="I15" s="127"/>
      <c r="J15" s="127" t="s">
        <v>16</v>
      </c>
    </row>
    <row r="16" spans="1:11" s="134" customFormat="1" ht="14.25" customHeight="1" x14ac:dyDescent="0.25">
      <c r="A16" s="127" t="s">
        <v>30</v>
      </c>
      <c r="B16" s="127" t="s">
        <v>31</v>
      </c>
      <c r="C16" s="128">
        <v>72</v>
      </c>
      <c r="D16" s="129">
        <v>44786.868055555555</v>
      </c>
      <c r="E16" s="129">
        <v>44786.9375</v>
      </c>
      <c r="F16" s="130">
        <v>7.0000000000000007E-2</v>
      </c>
      <c r="G16" s="127" t="s">
        <v>16</v>
      </c>
      <c r="H16" s="127" t="s">
        <v>16</v>
      </c>
      <c r="I16" s="127"/>
      <c r="J16" s="127" t="s">
        <v>16</v>
      </c>
    </row>
    <row r="17" spans="1:10" s="134" customFormat="1" ht="14.25" customHeight="1" x14ac:dyDescent="0.25">
      <c r="A17" s="127" t="s">
        <v>30</v>
      </c>
      <c r="B17" s="127" t="s">
        <v>31</v>
      </c>
      <c r="C17" s="128">
        <v>73</v>
      </c>
      <c r="D17" s="129">
        <v>44787.649305555555</v>
      </c>
      <c r="E17" s="129">
        <v>44787.951388888891</v>
      </c>
      <c r="F17" s="130">
        <v>0.28999999999999998</v>
      </c>
      <c r="G17" s="127" t="s">
        <v>16</v>
      </c>
      <c r="H17" s="127" t="s">
        <v>16</v>
      </c>
      <c r="I17" s="127"/>
      <c r="J17" s="127" t="s">
        <v>16</v>
      </c>
    </row>
    <row r="18" spans="1:10" s="134" customFormat="1" ht="14.25" customHeight="1" x14ac:dyDescent="0.25">
      <c r="A18" s="127" t="s">
        <v>30</v>
      </c>
      <c r="B18" s="127" t="s">
        <v>31</v>
      </c>
      <c r="C18" s="128">
        <v>74</v>
      </c>
      <c r="D18" s="129">
        <v>44788.611111111109</v>
      </c>
      <c r="E18" s="129">
        <v>44789.041666666664</v>
      </c>
      <c r="F18" s="130">
        <v>2.3199999999999998</v>
      </c>
      <c r="G18" s="127" t="s">
        <v>16</v>
      </c>
      <c r="H18" s="127" t="s">
        <v>16</v>
      </c>
      <c r="I18" s="127"/>
      <c r="J18" s="127" t="s">
        <v>16</v>
      </c>
    </row>
    <row r="19" spans="1:10" s="134" customFormat="1" ht="14.25" customHeight="1" x14ac:dyDescent="0.25">
      <c r="A19" s="127" t="s">
        <v>30</v>
      </c>
      <c r="B19" s="127" t="s">
        <v>31</v>
      </c>
      <c r="C19" s="128">
        <v>75</v>
      </c>
      <c r="D19" s="129">
        <v>44789.440972222219</v>
      </c>
      <c r="E19" s="129">
        <v>44789.569444444445</v>
      </c>
      <c r="F19" s="130">
        <v>0.4</v>
      </c>
      <c r="G19" s="127" t="s">
        <v>16</v>
      </c>
      <c r="H19" s="127" t="s">
        <v>16</v>
      </c>
      <c r="I19" s="127"/>
      <c r="J19" s="127" t="s">
        <v>16</v>
      </c>
    </row>
    <row r="20" spans="1:10" s="134" customFormat="1" ht="14.25" customHeight="1" x14ac:dyDescent="0.25">
      <c r="A20" s="127" t="s">
        <v>30</v>
      </c>
      <c r="B20" s="127" t="s">
        <v>31</v>
      </c>
      <c r="C20" s="128">
        <v>76</v>
      </c>
      <c r="D20" s="129">
        <v>44798.631944444445</v>
      </c>
      <c r="E20" s="129">
        <v>44798.774305555555</v>
      </c>
      <c r="F20" s="130">
        <v>0.42</v>
      </c>
      <c r="G20" s="127" t="s">
        <v>14</v>
      </c>
      <c r="H20" s="127" t="s">
        <v>14</v>
      </c>
      <c r="I20" s="127" t="s">
        <v>32</v>
      </c>
      <c r="J20" s="127" t="s">
        <v>15</v>
      </c>
    </row>
    <row r="21" spans="1:10" s="134" customFormat="1" ht="14.25" customHeight="1" x14ac:dyDescent="0.25">
      <c r="A21" s="127" t="s">
        <v>30</v>
      </c>
      <c r="B21" s="127" t="s">
        <v>31</v>
      </c>
      <c r="C21" s="128">
        <v>77</v>
      </c>
      <c r="D21" s="129">
        <v>44804.6875</v>
      </c>
      <c r="E21" s="129">
        <v>44804.711805555555</v>
      </c>
      <c r="F21" s="130">
        <v>0.24</v>
      </c>
      <c r="G21" s="127" t="s">
        <v>14</v>
      </c>
      <c r="H21" s="127" t="s">
        <v>14</v>
      </c>
      <c r="I21" s="127" t="s">
        <v>32</v>
      </c>
      <c r="J21" s="127" t="s">
        <v>15</v>
      </c>
    </row>
    <row r="22" spans="1:10" s="134" customFormat="1" ht="14.25" customHeight="1" x14ac:dyDescent="0.25">
      <c r="A22" s="127" t="s">
        <v>30</v>
      </c>
      <c r="B22" s="127" t="s">
        <v>31</v>
      </c>
      <c r="C22" s="128">
        <v>78</v>
      </c>
      <c r="D22" s="129">
        <v>44806.875</v>
      </c>
      <c r="E22" s="129">
        <v>44807.010416666664</v>
      </c>
      <c r="F22" s="130">
        <v>0.28000000000000003</v>
      </c>
      <c r="G22" s="127" t="s">
        <v>14</v>
      </c>
      <c r="H22" s="127" t="s">
        <v>14</v>
      </c>
      <c r="I22" s="127" t="s">
        <v>32</v>
      </c>
      <c r="J22" s="127" t="s">
        <v>18</v>
      </c>
    </row>
    <row r="23" spans="1:10" s="134" customFormat="1" ht="14.25" customHeight="1" x14ac:dyDescent="0.25">
      <c r="A23" s="127" t="s">
        <v>30</v>
      </c>
      <c r="B23" s="127" t="s">
        <v>31</v>
      </c>
      <c r="C23" s="128">
        <v>79</v>
      </c>
      <c r="D23" s="129">
        <v>44818.65625</v>
      </c>
      <c r="E23" s="129">
        <v>44818.75</v>
      </c>
      <c r="F23" s="130">
        <v>0.1</v>
      </c>
      <c r="G23" s="127" t="s">
        <v>14</v>
      </c>
      <c r="H23" s="127" t="s">
        <v>14</v>
      </c>
      <c r="I23" s="127" t="s">
        <v>32</v>
      </c>
      <c r="J23" s="127" t="s">
        <v>15</v>
      </c>
    </row>
    <row r="24" spans="1:10" s="134" customFormat="1" ht="14.25" customHeight="1" x14ac:dyDescent="0.25">
      <c r="A24" s="127" t="s">
        <v>30</v>
      </c>
      <c r="B24" s="127" t="s">
        <v>31</v>
      </c>
      <c r="C24" s="128">
        <v>80</v>
      </c>
      <c r="D24" s="129">
        <v>44825.746527777781</v>
      </c>
      <c r="E24" s="129">
        <v>44826.548611111109</v>
      </c>
      <c r="F24" s="130">
        <v>0.13</v>
      </c>
      <c r="G24" s="127" t="s">
        <v>14</v>
      </c>
      <c r="H24" s="127" t="s">
        <v>14</v>
      </c>
      <c r="I24" s="127" t="s">
        <v>32</v>
      </c>
      <c r="J24" s="127" t="s">
        <v>16</v>
      </c>
    </row>
    <row r="25" spans="1:10" s="134" customFormat="1" ht="14.25" customHeight="1" x14ac:dyDescent="0.25">
      <c r="A25" s="127" t="s">
        <v>30</v>
      </c>
      <c r="B25" s="127" t="s">
        <v>31</v>
      </c>
      <c r="C25" s="128">
        <v>81</v>
      </c>
      <c r="D25" s="129">
        <v>44833.579861111109</v>
      </c>
      <c r="E25" s="129">
        <v>44833.822916666664</v>
      </c>
      <c r="F25" s="130">
        <v>0.12</v>
      </c>
      <c r="G25" s="127" t="s">
        <v>14</v>
      </c>
      <c r="H25" s="127" t="s">
        <v>14</v>
      </c>
      <c r="I25" s="127" t="s">
        <v>32</v>
      </c>
      <c r="J25" s="127" t="s">
        <v>16</v>
      </c>
    </row>
    <row r="26" spans="1:10" s="134" customFormat="1" ht="14.25" customHeight="1" x14ac:dyDescent="0.25">
      <c r="A26" s="127" t="s">
        <v>30</v>
      </c>
      <c r="B26" s="127" t="s">
        <v>31</v>
      </c>
      <c r="C26" s="128">
        <v>82</v>
      </c>
      <c r="D26" s="129">
        <v>44834.638888888891</v>
      </c>
      <c r="E26" s="129">
        <v>44834.913194444445</v>
      </c>
      <c r="F26" s="130">
        <v>0.1</v>
      </c>
      <c r="G26" s="127" t="s">
        <v>14</v>
      </c>
      <c r="H26" s="127" t="s">
        <v>14</v>
      </c>
      <c r="I26" s="127" t="s">
        <v>32</v>
      </c>
      <c r="J26" s="127" t="s">
        <v>15</v>
      </c>
    </row>
    <row r="27" spans="1:10" s="134" customFormat="1" ht="14.25" customHeight="1" x14ac:dyDescent="0.25">
      <c r="A27" s="127" t="s">
        <v>30</v>
      </c>
      <c r="B27" s="127" t="s">
        <v>31</v>
      </c>
      <c r="C27" s="128">
        <v>83</v>
      </c>
      <c r="D27" s="129">
        <v>44836.375</v>
      </c>
      <c r="E27" s="129">
        <v>44836.520833333336</v>
      </c>
      <c r="F27" s="130">
        <v>0.06</v>
      </c>
      <c r="G27" s="127" t="s">
        <v>14</v>
      </c>
      <c r="H27" s="127" t="s">
        <v>14</v>
      </c>
      <c r="I27" s="127" t="s">
        <v>32</v>
      </c>
      <c r="J27" s="127" t="s">
        <v>15</v>
      </c>
    </row>
    <row r="28" spans="1:10" s="134" customFormat="1" ht="14.25" customHeight="1" x14ac:dyDescent="0.25">
      <c r="A28" s="127" t="s">
        <v>30</v>
      </c>
      <c r="B28" s="127" t="s">
        <v>31</v>
      </c>
      <c r="C28" s="128">
        <v>84</v>
      </c>
      <c r="D28" s="129">
        <v>44837.78125</v>
      </c>
      <c r="E28" s="129">
        <v>44838.052083333336</v>
      </c>
      <c r="F28" s="130">
        <v>0.16</v>
      </c>
      <c r="G28" s="127" t="s">
        <v>14</v>
      </c>
      <c r="H28" s="127" t="s">
        <v>14</v>
      </c>
      <c r="I28" s="127" t="s">
        <v>32</v>
      </c>
      <c r="J28" s="127" t="s">
        <v>15</v>
      </c>
    </row>
    <row r="29" spans="1:10" s="103" customFormat="1" ht="14.25" customHeight="1" x14ac:dyDescent="0.25">
      <c r="A29" s="92" t="s">
        <v>35</v>
      </c>
      <c r="B29" s="92" t="s">
        <v>31</v>
      </c>
      <c r="C29" s="89">
        <v>85</v>
      </c>
      <c r="D29" s="101">
        <v>45030.513888888891</v>
      </c>
      <c r="E29" s="101">
        <v>45030.84375</v>
      </c>
      <c r="F29" s="102">
        <v>0.170763</v>
      </c>
      <c r="G29" s="92" t="s">
        <v>16</v>
      </c>
      <c r="H29" s="92" t="s">
        <v>16</v>
      </c>
      <c r="I29" s="92" t="s">
        <v>36</v>
      </c>
      <c r="J29" s="92" t="s">
        <v>16</v>
      </c>
    </row>
    <row r="30" spans="1:10" s="103" customFormat="1" ht="14.25" customHeight="1" x14ac:dyDescent="0.25">
      <c r="A30" s="94" t="s">
        <v>35</v>
      </c>
      <c r="B30" s="92" t="s">
        <v>31</v>
      </c>
      <c r="C30" s="89">
        <v>86</v>
      </c>
      <c r="D30" s="101">
        <v>45041.583333333336</v>
      </c>
      <c r="E30" s="101">
        <v>45042.0625</v>
      </c>
      <c r="F30" s="102">
        <v>0.35786400000000002</v>
      </c>
      <c r="G30" s="92" t="s">
        <v>14</v>
      </c>
      <c r="H30" s="92" t="s">
        <v>12</v>
      </c>
      <c r="I30" s="92" t="s">
        <v>37</v>
      </c>
      <c r="J30" s="92" t="s">
        <v>15</v>
      </c>
    </row>
    <row r="31" spans="1:10" s="103" customFormat="1" ht="14.25" customHeight="1" x14ac:dyDescent="0.25">
      <c r="A31" s="94" t="s">
        <v>35</v>
      </c>
      <c r="B31" s="92" t="s">
        <v>31</v>
      </c>
      <c r="C31" s="89">
        <v>87</v>
      </c>
      <c r="D31" s="90">
        <v>45043.78125</v>
      </c>
      <c r="E31" s="90">
        <v>45044.006944444445</v>
      </c>
      <c r="F31" s="91">
        <v>0.18810879999999999</v>
      </c>
      <c r="G31" s="92" t="s">
        <v>14</v>
      </c>
      <c r="H31" s="92" t="s">
        <v>12</v>
      </c>
      <c r="I31" s="92" t="s">
        <v>38</v>
      </c>
      <c r="J31" s="92" t="s">
        <v>19</v>
      </c>
    </row>
    <row r="32" spans="1:10" s="103" customFormat="1" ht="14.25" customHeight="1" x14ac:dyDescent="0.25">
      <c r="A32" s="94" t="s">
        <v>35</v>
      </c>
      <c r="B32" s="92" t="s">
        <v>31</v>
      </c>
      <c r="C32" s="89">
        <v>88</v>
      </c>
      <c r="D32" s="90">
        <v>45054.579861111109</v>
      </c>
      <c r="E32" s="90">
        <v>45055.041666666664</v>
      </c>
      <c r="F32" s="91">
        <v>5.2077100000000001E-2</v>
      </c>
      <c r="G32" s="92" t="s">
        <v>14</v>
      </c>
      <c r="H32" s="92" t="s">
        <v>12</v>
      </c>
      <c r="I32" s="92"/>
      <c r="J32" s="92" t="s">
        <v>15</v>
      </c>
    </row>
    <row r="33" spans="1:11" s="103" customFormat="1" ht="14.25" customHeight="1" x14ac:dyDescent="0.25">
      <c r="A33" s="94" t="s">
        <v>35</v>
      </c>
      <c r="B33" s="92" t="s">
        <v>31</v>
      </c>
      <c r="C33" s="89">
        <v>89</v>
      </c>
      <c r="D33" s="101">
        <v>45056.447916666664</v>
      </c>
      <c r="E33" s="101">
        <v>45058.357638888891</v>
      </c>
      <c r="F33" s="102">
        <v>5.0261269999999998</v>
      </c>
      <c r="G33" s="92" t="s">
        <v>12</v>
      </c>
      <c r="H33" s="92" t="s">
        <v>12</v>
      </c>
      <c r="I33" s="92" t="s">
        <v>39</v>
      </c>
      <c r="J33" s="92" t="s">
        <v>18</v>
      </c>
    </row>
    <row r="34" spans="1:11" s="103" customFormat="1" ht="14.25" customHeight="1" x14ac:dyDescent="0.25">
      <c r="A34" s="92" t="s">
        <v>35</v>
      </c>
      <c r="B34" s="92" t="s">
        <v>31</v>
      </c>
      <c r="C34" s="89">
        <v>90</v>
      </c>
      <c r="D34" s="98" t="s">
        <v>40</v>
      </c>
      <c r="E34" s="98" t="s">
        <v>41</v>
      </c>
      <c r="F34" s="102">
        <v>6.21021E-2</v>
      </c>
      <c r="G34" s="92" t="s">
        <v>16</v>
      </c>
      <c r="H34" s="92" t="s">
        <v>12</v>
      </c>
      <c r="I34" s="92" t="s">
        <v>42</v>
      </c>
      <c r="J34" s="92" t="s">
        <v>16</v>
      </c>
    </row>
    <row r="35" spans="1:11" s="103" customFormat="1" ht="14.25" customHeight="1" x14ac:dyDescent="0.25">
      <c r="A35" s="94" t="s">
        <v>35</v>
      </c>
      <c r="B35" s="92" t="s">
        <v>31</v>
      </c>
      <c r="C35" s="89">
        <v>91</v>
      </c>
      <c r="D35" s="98" t="s">
        <v>43</v>
      </c>
      <c r="E35" s="90">
        <v>45063.96875</v>
      </c>
      <c r="F35" s="91">
        <v>0.1656415</v>
      </c>
      <c r="G35" s="92" t="s">
        <v>14</v>
      </c>
      <c r="H35" s="92" t="s">
        <v>12</v>
      </c>
      <c r="I35" s="92" t="s">
        <v>37</v>
      </c>
      <c r="J35" s="92" t="s">
        <v>15</v>
      </c>
    </row>
    <row r="36" spans="1:11" s="103" customFormat="1" ht="14.25" customHeight="1" x14ac:dyDescent="0.25">
      <c r="A36" s="94" t="s">
        <v>35</v>
      </c>
      <c r="B36" s="92" t="s">
        <v>31</v>
      </c>
      <c r="C36" s="89">
        <v>92</v>
      </c>
      <c r="D36" s="98" t="s">
        <v>44</v>
      </c>
      <c r="E36" s="98" t="s">
        <v>45</v>
      </c>
      <c r="F36" s="91">
        <v>0.2882016</v>
      </c>
      <c r="G36" s="92" t="s">
        <v>14</v>
      </c>
      <c r="H36" s="92" t="s">
        <v>12</v>
      </c>
      <c r="I36" s="92" t="s">
        <v>37</v>
      </c>
      <c r="J36" s="92" t="s">
        <v>15</v>
      </c>
    </row>
    <row r="37" spans="1:11" s="103" customFormat="1" ht="14.25" customHeight="1" x14ac:dyDescent="0.25">
      <c r="A37" s="94" t="s">
        <v>35</v>
      </c>
      <c r="B37" s="92" t="s">
        <v>31</v>
      </c>
      <c r="C37" s="89">
        <v>93</v>
      </c>
      <c r="D37" s="90">
        <v>45066.736111111109</v>
      </c>
      <c r="E37" s="90">
        <v>45066.760416666664</v>
      </c>
      <c r="F37" s="91">
        <v>4.9248E-2</v>
      </c>
      <c r="G37" s="92" t="s">
        <v>14</v>
      </c>
      <c r="H37" s="92" t="s">
        <v>12</v>
      </c>
      <c r="I37" s="92" t="s">
        <v>37</v>
      </c>
      <c r="J37" s="92" t="s">
        <v>15</v>
      </c>
    </row>
    <row r="38" spans="1:11" s="103" customFormat="1" ht="14.25" customHeight="1" x14ac:dyDescent="0.25">
      <c r="A38" s="97" t="s">
        <v>35</v>
      </c>
      <c r="B38" s="92" t="s">
        <v>31</v>
      </c>
      <c r="C38" s="89">
        <v>94</v>
      </c>
      <c r="D38" s="98" t="s">
        <v>46</v>
      </c>
      <c r="E38" s="98" t="s">
        <v>47</v>
      </c>
      <c r="F38" s="91">
        <v>0.85319690000000004</v>
      </c>
      <c r="G38" s="92" t="s">
        <v>12</v>
      </c>
      <c r="H38" s="92" t="s">
        <v>12</v>
      </c>
      <c r="I38" s="92" t="s">
        <v>48</v>
      </c>
      <c r="J38" s="92" t="s">
        <v>18</v>
      </c>
    </row>
    <row r="39" spans="1:11" s="103" customFormat="1" ht="14.25" customHeight="1" x14ac:dyDescent="0.25">
      <c r="A39" s="94" t="s">
        <v>35</v>
      </c>
      <c r="B39" s="92" t="s">
        <v>31</v>
      </c>
      <c r="C39" s="89">
        <v>95</v>
      </c>
      <c r="D39" s="90">
        <v>45073.840277777781</v>
      </c>
      <c r="E39" s="90">
        <v>45073.961805555555</v>
      </c>
      <c r="F39" s="91">
        <v>5.4346999999999999E-2</v>
      </c>
      <c r="G39" s="92" t="s">
        <v>14</v>
      </c>
      <c r="H39" s="92" t="s">
        <v>14</v>
      </c>
      <c r="I39" s="92" t="s">
        <v>49</v>
      </c>
      <c r="J39" s="92" t="s">
        <v>15</v>
      </c>
    </row>
    <row r="40" spans="1:11" s="103" customFormat="1" ht="14.25" customHeight="1" x14ac:dyDescent="0.25">
      <c r="A40" s="94" t="s">
        <v>35</v>
      </c>
      <c r="B40" s="92" t="s">
        <v>31</v>
      </c>
      <c r="C40" s="89">
        <v>96</v>
      </c>
      <c r="D40" s="90">
        <v>45076.649305555555</v>
      </c>
      <c r="E40" s="90">
        <v>45076.753472222219</v>
      </c>
      <c r="F40" s="91">
        <v>5.5445099999999997E-2</v>
      </c>
      <c r="G40" s="92" t="s">
        <v>14</v>
      </c>
      <c r="H40" s="92" t="s">
        <v>14</v>
      </c>
      <c r="I40" s="92" t="s">
        <v>50</v>
      </c>
      <c r="J40" s="92" t="s">
        <v>13</v>
      </c>
    </row>
    <row r="41" spans="1:11" s="96" customFormat="1" ht="14.25" customHeight="1" x14ac:dyDescent="0.25">
      <c r="A41" s="97" t="s">
        <v>35</v>
      </c>
      <c r="B41" s="92" t="s">
        <v>31</v>
      </c>
      <c r="C41" s="89">
        <v>97</v>
      </c>
      <c r="D41" s="90">
        <v>45078.534722222219</v>
      </c>
      <c r="E41" s="90">
        <v>45078.996527777781</v>
      </c>
      <c r="F41" s="91">
        <v>0.4266665</v>
      </c>
      <c r="G41" s="92" t="s">
        <v>12</v>
      </c>
      <c r="H41" s="92" t="s">
        <v>12</v>
      </c>
      <c r="I41" s="92" t="s">
        <v>51</v>
      </c>
      <c r="J41" s="92" t="s">
        <v>18</v>
      </c>
      <c r="K41" s="95"/>
    </row>
    <row r="42" spans="1:11" s="96" customFormat="1" ht="14.25" customHeight="1" x14ac:dyDescent="0.25">
      <c r="A42" s="94" t="s">
        <v>35</v>
      </c>
      <c r="B42" s="92" t="s">
        <v>31</v>
      </c>
      <c r="C42" s="89">
        <v>98</v>
      </c>
      <c r="D42" s="90">
        <v>45079.524305555555</v>
      </c>
      <c r="E42" s="90">
        <v>45079.996527777781</v>
      </c>
      <c r="F42" s="91">
        <v>4.1031199999999997E-2</v>
      </c>
      <c r="G42" s="92" t="s">
        <v>14</v>
      </c>
      <c r="H42" s="92" t="s">
        <v>12</v>
      </c>
      <c r="I42" s="92" t="s">
        <v>52</v>
      </c>
      <c r="J42" s="92" t="s">
        <v>15</v>
      </c>
      <c r="K42" s="95"/>
    </row>
    <row r="43" spans="1:11" s="96" customFormat="1" ht="14.25" customHeight="1" x14ac:dyDescent="0.25">
      <c r="A43" s="94" t="s">
        <v>35</v>
      </c>
      <c r="B43" s="92" t="s">
        <v>31</v>
      </c>
      <c r="C43" s="89">
        <v>99</v>
      </c>
      <c r="D43" s="90">
        <v>45080.350694444445</v>
      </c>
      <c r="E43" s="90">
        <v>45079.604166666664</v>
      </c>
      <c r="F43" s="91">
        <v>7.0217399999999999E-2</v>
      </c>
      <c r="G43" s="92" t="s">
        <v>14</v>
      </c>
      <c r="H43" s="92" t="s">
        <v>12</v>
      </c>
      <c r="I43" s="92" t="s">
        <v>52</v>
      </c>
      <c r="J43" s="92" t="s">
        <v>15</v>
      </c>
      <c r="K43" s="95"/>
    </row>
    <row r="44" spans="1:11" s="96" customFormat="1" ht="14.25" customHeight="1" x14ac:dyDescent="0.25">
      <c r="A44" s="94" t="s">
        <v>35</v>
      </c>
      <c r="B44" s="92" t="s">
        <v>31</v>
      </c>
      <c r="C44" s="89">
        <v>100</v>
      </c>
      <c r="D44" s="98" t="s">
        <v>53</v>
      </c>
      <c r="E44" s="98" t="s">
        <v>54</v>
      </c>
      <c r="F44" s="91">
        <v>0.56365770000000004</v>
      </c>
      <c r="G44" s="92" t="s">
        <v>14</v>
      </c>
      <c r="H44" s="92" t="s">
        <v>12</v>
      </c>
      <c r="I44" s="92" t="s">
        <v>52</v>
      </c>
      <c r="J44" s="92" t="s">
        <v>15</v>
      </c>
      <c r="K44" s="95"/>
    </row>
    <row r="45" spans="1:11" s="96" customFormat="1" ht="14.25" customHeight="1" x14ac:dyDescent="0.25">
      <c r="A45" s="97" t="s">
        <v>35</v>
      </c>
      <c r="B45" s="92" t="s">
        <v>31</v>
      </c>
      <c r="C45" s="89">
        <v>101</v>
      </c>
      <c r="D45" s="90">
        <v>45082.583333333336</v>
      </c>
      <c r="E45" s="90">
        <v>45082.798611111109</v>
      </c>
      <c r="F45" s="91">
        <v>0.26844479999999998</v>
      </c>
      <c r="G45" s="92" t="s">
        <v>12</v>
      </c>
      <c r="H45" s="92" t="s">
        <v>12</v>
      </c>
      <c r="I45" s="92" t="s">
        <v>55</v>
      </c>
      <c r="J45" s="92" t="s">
        <v>18</v>
      </c>
      <c r="K45" s="95"/>
    </row>
    <row r="46" spans="1:11" s="96" customFormat="1" ht="14.25" customHeight="1" x14ac:dyDescent="0.25">
      <c r="A46" s="94" t="s">
        <v>35</v>
      </c>
      <c r="B46" s="92" t="s">
        <v>31</v>
      </c>
      <c r="C46" s="89">
        <v>102</v>
      </c>
      <c r="D46" s="90">
        <v>45083.652777777781</v>
      </c>
      <c r="E46" s="90">
        <v>45083.791666666664</v>
      </c>
      <c r="F46" s="91">
        <v>0.2319485</v>
      </c>
      <c r="G46" s="92" t="s">
        <v>14</v>
      </c>
      <c r="H46" s="92" t="s">
        <v>14</v>
      </c>
      <c r="I46" s="92" t="s">
        <v>56</v>
      </c>
      <c r="J46" s="92" t="s">
        <v>13</v>
      </c>
      <c r="K46" s="95"/>
    </row>
    <row r="47" spans="1:11" s="96" customFormat="1" ht="14.25" customHeight="1" x14ac:dyDescent="0.25">
      <c r="A47" s="97" t="s">
        <v>35</v>
      </c>
      <c r="B47" s="92" t="s">
        <v>31</v>
      </c>
      <c r="C47" s="89">
        <v>103</v>
      </c>
      <c r="D47" s="90">
        <v>45087.666666666664</v>
      </c>
      <c r="E47" s="90">
        <v>45087.760416666664</v>
      </c>
      <c r="F47" s="91">
        <v>0.4681323</v>
      </c>
      <c r="G47" s="92" t="s">
        <v>12</v>
      </c>
      <c r="H47" s="92" t="s">
        <v>12</v>
      </c>
      <c r="I47" s="92" t="s">
        <v>57</v>
      </c>
      <c r="J47" s="92" t="s">
        <v>18</v>
      </c>
      <c r="K47" s="95"/>
    </row>
    <row r="48" spans="1:11" s="96" customFormat="1" ht="14.25" customHeight="1" x14ac:dyDescent="0.25">
      <c r="A48" s="97" t="s">
        <v>35</v>
      </c>
      <c r="B48" s="92" t="s">
        <v>31</v>
      </c>
      <c r="C48" s="89">
        <v>104</v>
      </c>
      <c r="D48" s="90">
        <v>45088.128472222219</v>
      </c>
      <c r="E48" s="90">
        <v>45089.135416666664</v>
      </c>
      <c r="F48" s="91">
        <v>1.0874117000000001</v>
      </c>
      <c r="G48" s="92" t="s">
        <v>12</v>
      </c>
      <c r="H48" s="92" t="s">
        <v>12</v>
      </c>
      <c r="I48" s="92" t="s">
        <v>58</v>
      </c>
      <c r="J48" s="92" t="s">
        <v>18</v>
      </c>
      <c r="K48" s="95"/>
    </row>
    <row r="49" spans="1:11" s="96" customFormat="1" ht="14.25" customHeight="1" x14ac:dyDescent="0.25">
      <c r="A49" s="97" t="s">
        <v>35</v>
      </c>
      <c r="B49" s="92" t="s">
        <v>31</v>
      </c>
      <c r="C49" s="89">
        <v>105</v>
      </c>
      <c r="D49" s="90">
        <v>45089.524305555555</v>
      </c>
      <c r="E49" s="90">
        <v>44724.638888888891</v>
      </c>
      <c r="F49" s="91">
        <v>0.3545297</v>
      </c>
      <c r="G49" s="92" t="s">
        <v>12</v>
      </c>
      <c r="H49" s="92" t="s">
        <v>12</v>
      </c>
      <c r="I49" s="92" t="s">
        <v>59</v>
      </c>
      <c r="J49" s="92" t="s">
        <v>18</v>
      </c>
      <c r="K49" s="95"/>
    </row>
    <row r="50" spans="1:11" s="96" customFormat="1" ht="14.25" customHeight="1" x14ac:dyDescent="0.25">
      <c r="A50" s="94" t="s">
        <v>35</v>
      </c>
      <c r="B50" s="92" t="s">
        <v>31</v>
      </c>
      <c r="C50" s="89">
        <v>106</v>
      </c>
      <c r="D50" s="90">
        <v>45092.826388888891</v>
      </c>
      <c r="E50" s="90">
        <v>45092.572916666664</v>
      </c>
      <c r="F50" s="91">
        <v>0.2010699</v>
      </c>
      <c r="G50" s="92" t="s">
        <v>16</v>
      </c>
      <c r="H50" s="92" t="s">
        <v>16</v>
      </c>
      <c r="I50" s="92" t="s">
        <v>42</v>
      </c>
      <c r="J50" s="92" t="s">
        <v>16</v>
      </c>
      <c r="K50" s="95"/>
    </row>
    <row r="51" spans="1:11" s="93" customFormat="1" ht="14.25" customHeight="1" x14ac:dyDescent="0.25">
      <c r="A51" s="97" t="s">
        <v>35</v>
      </c>
      <c r="B51" s="92" t="s">
        <v>31</v>
      </c>
      <c r="C51" s="89">
        <v>107</v>
      </c>
      <c r="D51" s="90">
        <v>45093.524305555555</v>
      </c>
      <c r="E51" s="90">
        <v>45093.90625</v>
      </c>
      <c r="F51" s="91">
        <v>0.57927260000000003</v>
      </c>
      <c r="G51" s="92" t="s">
        <v>12</v>
      </c>
      <c r="H51" s="92" t="s">
        <v>12</v>
      </c>
      <c r="I51" s="92" t="s">
        <v>60</v>
      </c>
      <c r="J51" s="92" t="s">
        <v>18</v>
      </c>
    </row>
    <row r="52" spans="1:11" s="93" customFormat="1" ht="15" customHeight="1" x14ac:dyDescent="0.25">
      <c r="A52" s="97" t="s">
        <v>35</v>
      </c>
      <c r="B52" s="92" t="s">
        <v>31</v>
      </c>
      <c r="C52" s="89">
        <v>108</v>
      </c>
      <c r="D52" s="90">
        <v>45098.920138888891</v>
      </c>
      <c r="E52" s="90">
        <v>45098.645833333336</v>
      </c>
      <c r="F52" s="91">
        <v>2.002345</v>
      </c>
      <c r="G52" s="92" t="s">
        <v>12</v>
      </c>
      <c r="H52" s="92" t="s">
        <v>12</v>
      </c>
      <c r="I52" s="92" t="s">
        <v>61</v>
      </c>
      <c r="J52" s="92" t="s">
        <v>18</v>
      </c>
    </row>
    <row r="53" spans="1:11" s="93" customFormat="1" ht="15" customHeight="1" x14ac:dyDescent="0.25">
      <c r="A53" s="97" t="s">
        <v>35</v>
      </c>
      <c r="B53" s="92" t="s">
        <v>31</v>
      </c>
      <c r="C53" s="89">
        <v>109</v>
      </c>
      <c r="D53" s="90">
        <v>45099.645833333336</v>
      </c>
      <c r="E53" s="90">
        <v>45099.829861111109</v>
      </c>
      <c r="F53" s="91">
        <v>0.39930880000000002</v>
      </c>
      <c r="G53" s="92" t="s">
        <v>12</v>
      </c>
      <c r="H53" s="92" t="s">
        <v>12</v>
      </c>
      <c r="I53" s="92" t="s">
        <v>62</v>
      </c>
      <c r="J53" s="92" t="s">
        <v>18</v>
      </c>
    </row>
    <row r="54" spans="1:11" s="93" customFormat="1" ht="15" customHeight="1" x14ac:dyDescent="0.25">
      <c r="A54" s="94" t="s">
        <v>35</v>
      </c>
      <c r="B54" s="92" t="s">
        <v>31</v>
      </c>
      <c r="C54" s="89">
        <v>110</v>
      </c>
      <c r="D54" s="90">
        <v>45107.447916666664</v>
      </c>
      <c r="E54" s="90">
        <v>45107.677083333336</v>
      </c>
      <c r="F54" s="91">
        <v>0.10817160000000001</v>
      </c>
      <c r="G54" s="92" t="s">
        <v>16</v>
      </c>
      <c r="H54" s="92" t="s">
        <v>16</v>
      </c>
      <c r="I54" s="92" t="s">
        <v>63</v>
      </c>
      <c r="J54" s="92" t="s">
        <v>16</v>
      </c>
    </row>
    <row r="55" spans="1:11" s="93" customFormat="1" ht="15" customHeight="1" x14ac:dyDescent="0.25">
      <c r="A55" s="94" t="s">
        <v>35</v>
      </c>
      <c r="B55" s="92" t="s">
        <v>31</v>
      </c>
      <c r="C55" s="89">
        <v>111</v>
      </c>
      <c r="D55" s="90">
        <v>45111.538194444445</v>
      </c>
      <c r="E55" s="90">
        <v>45112.097222222219</v>
      </c>
      <c r="F55" s="91">
        <v>0.28979949999999999</v>
      </c>
      <c r="G55" s="92" t="s">
        <v>16</v>
      </c>
      <c r="H55" s="92" t="s">
        <v>16</v>
      </c>
      <c r="I55" s="92" t="s">
        <v>64</v>
      </c>
      <c r="J55" s="94" t="s">
        <v>16</v>
      </c>
    </row>
    <row r="56" spans="1:11" s="93" customFormat="1" ht="15" customHeight="1" x14ac:dyDescent="0.25">
      <c r="A56" s="97" t="s">
        <v>35</v>
      </c>
      <c r="B56" s="92" t="s">
        <v>31</v>
      </c>
      <c r="C56" s="89">
        <v>112</v>
      </c>
      <c r="D56" s="90">
        <v>45113.690972222219</v>
      </c>
      <c r="E56" s="90">
        <v>45113.763888888891</v>
      </c>
      <c r="F56" s="91">
        <v>0.55375439999999998</v>
      </c>
      <c r="G56" s="92" t="s">
        <v>16</v>
      </c>
      <c r="H56" s="92" t="s">
        <v>16</v>
      </c>
      <c r="I56" s="92" t="s">
        <v>65</v>
      </c>
      <c r="J56" s="92" t="s">
        <v>18</v>
      </c>
    </row>
    <row r="57" spans="1:11" s="93" customFormat="1" ht="15" customHeight="1" x14ac:dyDescent="0.25">
      <c r="A57" s="97" t="s">
        <v>35</v>
      </c>
      <c r="B57" s="92" t="s">
        <v>31</v>
      </c>
      <c r="C57" s="89">
        <v>113</v>
      </c>
      <c r="D57" s="90">
        <v>45114.784722222219</v>
      </c>
      <c r="E57" s="90">
        <v>45115.048611111109</v>
      </c>
      <c r="F57" s="91">
        <v>0.25314120000000001</v>
      </c>
      <c r="G57" s="92" t="s">
        <v>12</v>
      </c>
      <c r="H57" s="92" t="s">
        <v>12</v>
      </c>
      <c r="I57" s="92" t="s">
        <v>66</v>
      </c>
      <c r="J57" s="92" t="s">
        <v>18</v>
      </c>
    </row>
    <row r="58" spans="1:11" s="93" customFormat="1" ht="15" customHeight="1" x14ac:dyDescent="0.25">
      <c r="A58" s="97" t="s">
        <v>35</v>
      </c>
      <c r="B58" s="92" t="s">
        <v>31</v>
      </c>
      <c r="C58" s="89">
        <v>114</v>
      </c>
      <c r="D58" s="90">
        <v>45115.663194444445</v>
      </c>
      <c r="E58" s="90">
        <v>45115.680555555555</v>
      </c>
      <c r="F58" s="91">
        <v>0.13466059999999999</v>
      </c>
      <c r="G58" s="92" t="s">
        <v>12</v>
      </c>
      <c r="H58" s="92" t="s">
        <v>12</v>
      </c>
      <c r="I58" s="92" t="s">
        <v>67</v>
      </c>
      <c r="J58" s="92" t="s">
        <v>18</v>
      </c>
    </row>
    <row r="59" spans="1:11" s="93" customFormat="1" ht="15" customHeight="1" x14ac:dyDescent="0.25">
      <c r="A59" s="94" t="s">
        <v>35</v>
      </c>
      <c r="B59" s="92" t="s">
        <v>31</v>
      </c>
      <c r="C59" s="89">
        <v>115</v>
      </c>
      <c r="D59" s="90">
        <v>45122.784722222219</v>
      </c>
      <c r="E59" s="90">
        <v>45122.809027777781</v>
      </c>
      <c r="F59" s="91">
        <v>7.4257900000000002E-2</v>
      </c>
      <c r="G59" s="92" t="s">
        <v>14</v>
      </c>
      <c r="H59" s="92" t="s">
        <v>12</v>
      </c>
      <c r="I59" s="92" t="s">
        <v>50</v>
      </c>
      <c r="J59" s="92" t="s">
        <v>15</v>
      </c>
    </row>
    <row r="60" spans="1:11" s="93" customFormat="1" ht="15" customHeight="1" x14ac:dyDescent="0.25">
      <c r="A60" s="99" t="s">
        <v>35</v>
      </c>
      <c r="B60" s="88" t="s">
        <v>31</v>
      </c>
      <c r="C60" s="89">
        <v>116</v>
      </c>
      <c r="D60" s="90">
        <v>45127.215277777781</v>
      </c>
      <c r="E60" s="90">
        <v>45127.892361111109</v>
      </c>
      <c r="F60" s="91">
        <v>0.98314959999999996</v>
      </c>
      <c r="G60" s="92" t="s">
        <v>16</v>
      </c>
      <c r="H60" s="92" t="s">
        <v>16</v>
      </c>
      <c r="I60" s="92" t="s">
        <v>65</v>
      </c>
      <c r="J60" s="92" t="s">
        <v>18</v>
      </c>
    </row>
    <row r="61" spans="1:11" s="93" customFormat="1" ht="15" customHeight="1" x14ac:dyDescent="0.25">
      <c r="A61" s="100" t="s">
        <v>35</v>
      </c>
      <c r="B61" s="88" t="s">
        <v>31</v>
      </c>
      <c r="C61" s="89">
        <v>117</v>
      </c>
      <c r="D61" s="90">
        <v>45128.861111111109</v>
      </c>
      <c r="E61" s="90">
        <v>45128.878472222219</v>
      </c>
      <c r="F61" s="91">
        <v>0.29602610000000001</v>
      </c>
      <c r="G61" s="88" t="s">
        <v>16</v>
      </c>
      <c r="H61" s="88" t="s">
        <v>16</v>
      </c>
      <c r="I61" s="88" t="s">
        <v>68</v>
      </c>
      <c r="J61" s="92" t="s">
        <v>18</v>
      </c>
    </row>
    <row r="62" spans="1:11" s="93" customFormat="1" ht="15" customHeight="1" x14ac:dyDescent="0.25">
      <c r="A62" s="100" t="s">
        <v>35</v>
      </c>
      <c r="B62" s="88" t="s">
        <v>31</v>
      </c>
      <c r="C62" s="89">
        <v>118</v>
      </c>
      <c r="D62" s="90">
        <v>45131.614583333336</v>
      </c>
      <c r="E62" s="90">
        <v>45131.857638888891</v>
      </c>
      <c r="F62" s="91">
        <v>0.60516999999999999</v>
      </c>
      <c r="G62" s="88" t="s">
        <v>16</v>
      </c>
      <c r="H62" s="88" t="s">
        <v>16</v>
      </c>
      <c r="I62" s="88" t="s">
        <v>68</v>
      </c>
      <c r="J62" s="92" t="s">
        <v>18</v>
      </c>
    </row>
    <row r="63" spans="1:11" s="93" customFormat="1" ht="15" customHeight="1" x14ac:dyDescent="0.25">
      <c r="A63" s="87" t="s">
        <v>35</v>
      </c>
      <c r="B63" s="88" t="s">
        <v>31</v>
      </c>
      <c r="C63" s="89">
        <v>119</v>
      </c>
      <c r="D63" s="90">
        <v>45138.638888888891</v>
      </c>
      <c r="E63" s="90">
        <v>45139.079861111109</v>
      </c>
      <c r="F63" s="91">
        <v>0.77452580000000004</v>
      </c>
      <c r="G63" s="88" t="s">
        <v>12</v>
      </c>
      <c r="H63" s="88" t="s">
        <v>12</v>
      </c>
      <c r="I63" s="88" t="s">
        <v>69</v>
      </c>
      <c r="J63" s="92" t="s">
        <v>18</v>
      </c>
    </row>
    <row r="64" spans="1:11" s="166" customFormat="1" ht="15" customHeight="1" x14ac:dyDescent="0.25">
      <c r="A64" s="59" t="s">
        <v>35</v>
      </c>
      <c r="B64" s="161" t="s">
        <v>31</v>
      </c>
      <c r="C64" s="162">
        <v>120</v>
      </c>
      <c r="D64" s="163">
        <v>45140.590277777781</v>
      </c>
      <c r="E64" s="163">
        <v>45140.607638888891</v>
      </c>
      <c r="F64" s="164">
        <v>4.9846000000000001E-2</v>
      </c>
      <c r="G64" s="161" t="s">
        <v>12</v>
      </c>
      <c r="H64" s="161" t="s">
        <v>12</v>
      </c>
      <c r="I64" s="161" t="s">
        <v>70</v>
      </c>
      <c r="J64" s="165" t="s">
        <v>18</v>
      </c>
    </row>
    <row r="65" spans="1:10" s="93" customFormat="1" ht="15" customHeight="1" x14ac:dyDescent="0.25">
      <c r="A65" s="100" t="s">
        <v>35</v>
      </c>
      <c r="B65" s="88" t="s">
        <v>31</v>
      </c>
      <c r="C65" s="89">
        <v>121</v>
      </c>
      <c r="D65" s="90">
        <v>45140.857638888891</v>
      </c>
      <c r="E65" s="90">
        <v>45141.121527777781</v>
      </c>
      <c r="F65" s="91">
        <v>0.1062637</v>
      </c>
      <c r="G65" s="88" t="s">
        <v>12</v>
      </c>
      <c r="H65" s="88" t="s">
        <v>12</v>
      </c>
      <c r="I65" s="88" t="s">
        <v>71</v>
      </c>
      <c r="J65" s="92" t="s">
        <v>18</v>
      </c>
    </row>
    <row r="66" spans="1:10" s="93" customFormat="1" ht="15" customHeight="1" x14ac:dyDescent="0.25">
      <c r="A66" s="100" t="s">
        <v>35</v>
      </c>
      <c r="B66" s="88" t="s">
        <v>31</v>
      </c>
      <c r="C66" s="89">
        <v>122</v>
      </c>
      <c r="D66" s="90">
        <v>45144.618055555555</v>
      </c>
      <c r="E66" s="90">
        <v>45144.895833333336</v>
      </c>
      <c r="F66" s="91">
        <v>0.20381460000000001</v>
      </c>
      <c r="G66" s="88" t="s">
        <v>12</v>
      </c>
      <c r="H66" s="88" t="s">
        <v>12</v>
      </c>
      <c r="I66" s="88" t="s">
        <v>72</v>
      </c>
      <c r="J66" s="92" t="s">
        <v>18</v>
      </c>
    </row>
    <row r="67" spans="1:10" s="93" customFormat="1" ht="15" customHeight="1" x14ac:dyDescent="0.25">
      <c r="A67" s="87" t="s">
        <v>35</v>
      </c>
      <c r="B67" s="88" t="s">
        <v>31</v>
      </c>
      <c r="C67" s="89">
        <v>123</v>
      </c>
      <c r="D67" s="90">
        <v>45149.697916666664</v>
      </c>
      <c r="E67" s="90">
        <v>45149.961805555555</v>
      </c>
      <c r="F67" s="91">
        <v>7.4123599999999998E-2</v>
      </c>
      <c r="G67" s="88" t="s">
        <v>14</v>
      </c>
      <c r="H67" s="88" t="s">
        <v>12</v>
      </c>
      <c r="I67" s="88"/>
      <c r="J67" s="92" t="s">
        <v>15</v>
      </c>
    </row>
    <row r="68" spans="1:10" s="93" customFormat="1" ht="15" customHeight="1" x14ac:dyDescent="0.25">
      <c r="A68" s="87" t="s">
        <v>35</v>
      </c>
      <c r="B68" s="88" t="s">
        <v>31</v>
      </c>
      <c r="C68" s="89">
        <v>124</v>
      </c>
      <c r="D68" s="90">
        <v>45156.694444444445</v>
      </c>
      <c r="E68" s="90">
        <v>45156.732638888891</v>
      </c>
      <c r="F68" s="91">
        <v>0.13088820000000001</v>
      </c>
      <c r="G68" s="88" t="s">
        <v>14</v>
      </c>
      <c r="H68" s="88" t="s">
        <v>12</v>
      </c>
      <c r="I68" s="88"/>
      <c r="J68" s="92" t="s">
        <v>15</v>
      </c>
    </row>
    <row r="69" spans="1:10" s="93" customFormat="1" ht="15" customHeight="1" x14ac:dyDescent="0.25">
      <c r="A69" s="87" t="s">
        <v>35</v>
      </c>
      <c r="B69" s="88" t="s">
        <v>31</v>
      </c>
      <c r="C69" s="89">
        <v>125</v>
      </c>
      <c r="D69" s="90">
        <v>45162.829861111109</v>
      </c>
      <c r="E69" s="90">
        <v>45162.878472222219</v>
      </c>
      <c r="F69" s="91">
        <v>0.1300953</v>
      </c>
      <c r="G69" s="88" t="s">
        <v>14</v>
      </c>
      <c r="H69" s="88" t="s">
        <v>12</v>
      </c>
      <c r="I69" s="88"/>
      <c r="J69" s="92" t="s">
        <v>15</v>
      </c>
    </row>
    <row r="70" spans="1:10" s="93" customFormat="1" ht="15" customHeight="1" x14ac:dyDescent="0.25">
      <c r="A70" s="87" t="s">
        <v>35</v>
      </c>
      <c r="B70" s="88" t="s">
        <v>31</v>
      </c>
      <c r="C70" s="89">
        <v>126</v>
      </c>
      <c r="D70" s="90">
        <v>45165.694444444445</v>
      </c>
      <c r="E70" s="90">
        <v>45166.006944444445</v>
      </c>
      <c r="F70" s="91">
        <v>1.3676329</v>
      </c>
      <c r="G70" s="88" t="s">
        <v>12</v>
      </c>
      <c r="H70" s="88" t="s">
        <v>12</v>
      </c>
      <c r="I70" s="88" t="s">
        <v>73</v>
      </c>
      <c r="J70" s="92" t="s">
        <v>18</v>
      </c>
    </row>
    <row r="71" spans="1:10" s="93" customFormat="1" ht="15" customHeight="1" x14ac:dyDescent="0.25">
      <c r="A71" s="87" t="s">
        <v>35</v>
      </c>
      <c r="B71" s="88" t="s">
        <v>31</v>
      </c>
      <c r="C71" s="89">
        <v>127</v>
      </c>
      <c r="D71" s="90">
        <v>45172.586805555555</v>
      </c>
      <c r="E71" s="90">
        <v>45172.954861111109</v>
      </c>
      <c r="F71" s="91">
        <v>0.2485491</v>
      </c>
      <c r="G71" s="88" t="s">
        <v>14</v>
      </c>
      <c r="H71" s="88" t="s">
        <v>12</v>
      </c>
      <c r="I71" s="88"/>
      <c r="J71" s="92" t="s">
        <v>15</v>
      </c>
    </row>
    <row r="72" spans="1:10" s="93" customFormat="1" ht="15" customHeight="1" x14ac:dyDescent="0.25">
      <c r="A72" s="87" t="s">
        <v>35</v>
      </c>
      <c r="B72" s="88" t="s">
        <v>31</v>
      </c>
      <c r="C72" s="89">
        <v>128</v>
      </c>
      <c r="D72" s="90">
        <v>45179.517361111109</v>
      </c>
      <c r="E72" s="90">
        <v>45180.201388888891</v>
      </c>
      <c r="F72" s="91">
        <v>0.63335149999999996</v>
      </c>
      <c r="G72" s="88" t="s">
        <v>16</v>
      </c>
      <c r="H72" s="88" t="s">
        <v>12</v>
      </c>
      <c r="I72" s="92" t="s">
        <v>74</v>
      </c>
      <c r="J72" s="92" t="s">
        <v>15</v>
      </c>
    </row>
    <row r="73" spans="1:10" s="93" customFormat="1" ht="15" customHeight="1" x14ac:dyDescent="0.25">
      <c r="A73" s="87" t="s">
        <v>35</v>
      </c>
      <c r="B73" s="88" t="s">
        <v>31</v>
      </c>
      <c r="C73" s="89">
        <v>129</v>
      </c>
      <c r="D73" s="90">
        <v>45180.510416666664</v>
      </c>
      <c r="E73" s="90">
        <v>45180.572916666664</v>
      </c>
      <c r="F73" s="91">
        <v>0.17472940000000001</v>
      </c>
      <c r="G73" s="88" t="s">
        <v>12</v>
      </c>
      <c r="H73" s="88" t="s">
        <v>12</v>
      </c>
      <c r="I73" s="88" t="s">
        <v>75</v>
      </c>
      <c r="J73" s="92" t="s">
        <v>18</v>
      </c>
    </row>
    <row r="74" spans="1:10" s="93" customFormat="1" ht="15" customHeight="1" x14ac:dyDescent="0.25">
      <c r="A74" s="87" t="s">
        <v>35</v>
      </c>
      <c r="B74" s="88" t="s">
        <v>31</v>
      </c>
      <c r="C74" s="89">
        <v>130</v>
      </c>
      <c r="D74" s="90">
        <v>45183.743055555555</v>
      </c>
      <c r="E74" s="90">
        <v>45184.53125</v>
      </c>
      <c r="F74" s="91">
        <v>0.45795829999999998</v>
      </c>
      <c r="G74" s="88" t="s">
        <v>14</v>
      </c>
      <c r="H74" s="88" t="s">
        <v>12</v>
      </c>
      <c r="I74" s="88"/>
      <c r="J74" s="92" t="s">
        <v>15</v>
      </c>
    </row>
    <row r="75" spans="1:10" s="93" customFormat="1" ht="15" customHeight="1" x14ac:dyDescent="0.25">
      <c r="A75" s="88" t="s">
        <v>35</v>
      </c>
      <c r="B75" s="88" t="s">
        <v>31</v>
      </c>
      <c r="C75" s="89">
        <v>131</v>
      </c>
      <c r="D75" s="90">
        <v>45188.743055555555</v>
      </c>
      <c r="E75" s="90">
        <v>45188.861111111109</v>
      </c>
      <c r="F75" s="91">
        <v>4.7235800000000001E-2</v>
      </c>
      <c r="G75" s="88" t="s">
        <v>16</v>
      </c>
      <c r="H75" s="88" t="s">
        <v>16</v>
      </c>
      <c r="I75" s="88" t="s">
        <v>63</v>
      </c>
      <c r="J75" s="88" t="s">
        <v>16</v>
      </c>
    </row>
    <row r="76" spans="1:10" s="93" customFormat="1" ht="15" customHeight="1" x14ac:dyDescent="0.25">
      <c r="A76" s="88" t="s">
        <v>35</v>
      </c>
      <c r="B76" s="88" t="s">
        <v>31</v>
      </c>
      <c r="C76" s="89">
        <v>132</v>
      </c>
      <c r="D76" s="90">
        <v>45189.652777777781</v>
      </c>
      <c r="E76" s="90">
        <v>45189.826388888891</v>
      </c>
      <c r="F76" s="91">
        <v>0.10074089999999999</v>
      </c>
      <c r="G76" s="88" t="s">
        <v>16</v>
      </c>
      <c r="H76" s="88" t="s">
        <v>16</v>
      </c>
      <c r="I76" s="88" t="s">
        <v>63</v>
      </c>
      <c r="J76" s="88" t="s">
        <v>16</v>
      </c>
    </row>
    <row r="77" spans="1:10" s="93" customFormat="1" ht="15" customHeight="1" x14ac:dyDescent="0.25">
      <c r="A77" s="88" t="s">
        <v>35</v>
      </c>
      <c r="B77" s="88" t="s">
        <v>31</v>
      </c>
      <c r="C77" s="89">
        <v>133</v>
      </c>
      <c r="D77" s="90">
        <v>45210.565972222219</v>
      </c>
      <c r="E77" s="90">
        <v>45210.836805555555</v>
      </c>
      <c r="F77" s="91">
        <v>0.1153687</v>
      </c>
      <c r="G77" s="88" t="s">
        <v>16</v>
      </c>
      <c r="H77" s="88" t="s">
        <v>16</v>
      </c>
      <c r="I77" s="88" t="s">
        <v>63</v>
      </c>
      <c r="J77" s="88" t="s">
        <v>16</v>
      </c>
    </row>
    <row r="78" spans="1:10" s="93" customFormat="1" ht="15" customHeight="1" x14ac:dyDescent="0.25">
      <c r="A78" s="88" t="s">
        <v>35</v>
      </c>
      <c r="B78" s="88" t="s">
        <v>31</v>
      </c>
      <c r="C78" s="89">
        <v>134</v>
      </c>
      <c r="D78" s="90">
        <v>45211.204861111109</v>
      </c>
      <c r="E78" s="90">
        <v>45211.232638888891</v>
      </c>
      <c r="F78" s="91">
        <v>4.6795400000000001E-2</v>
      </c>
      <c r="G78" s="88" t="s">
        <v>16</v>
      </c>
      <c r="H78" s="88" t="s">
        <v>16</v>
      </c>
      <c r="I78" s="88" t="s">
        <v>63</v>
      </c>
      <c r="J78" s="88" t="s">
        <v>16</v>
      </c>
    </row>
  </sheetData>
  <sortState xmlns:xlrd2="http://schemas.microsoft.com/office/spreadsheetml/2017/richdata2" ref="A2:J78">
    <sortCondition ref="C2:C78"/>
  </sortState>
  <conditionalFormatting sqref="C66:C78 B79:C120">
    <cfRule type="cellIs" dxfId="15" priority="1" operator="equal">
      <formula>2730</formula>
    </cfRule>
    <cfRule type="cellIs" dxfId="14" priority="2" operator="equal">
      <formula>100280</formula>
    </cfRule>
  </conditionalFormatting>
  <pageMargins left="0" right="0" top="0" bottom="0"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D9EDC7B-1D4C-4B09-B762-C0E76C5B7AD3}">
          <x14:formula1>
            <xm:f>README!$C$31:$C$33</xm:f>
          </x14:formula1>
          <xm:sqref>G47:H50 G2:H45</xm:sqref>
        </x14:dataValidation>
        <x14:dataValidation type="list" allowBlank="1" showInputMessage="1" showErrorMessage="1" xr:uid="{2238A1D0-9404-45EC-803D-06A793A09F74}">
          <x14:formula1>
            <xm:f>README!$D$31:$D$36</xm:f>
          </x14:formula1>
          <xm:sqref>J47:J50 J2:J45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7130F-1A8A-4BE1-8D3E-171DCB099556}">
  <sheetPr>
    <outlinePr summaryBelow="0" summaryRight="0"/>
  </sheetPr>
  <dimension ref="A1:AD371"/>
  <sheetViews>
    <sheetView zoomScale="80" zoomScaleNormal="80" workbookViewId="0">
      <pane ySplit="1" topLeftCell="A47" activePane="bottomLeft" state="frozen"/>
      <selection activeCell="A2" sqref="A2"/>
      <selection pane="bottomLeft" activeCell="A66" sqref="A66:XFD66"/>
    </sheetView>
  </sheetViews>
  <sheetFormatPr defaultColWidth="14.42578125" defaultRowHeight="15" customHeight="1" x14ac:dyDescent="0.25"/>
  <cols>
    <col min="1" max="1" width="23.7109375" style="35" customWidth="1"/>
    <col min="2" max="2" width="9.5703125" style="35" customWidth="1"/>
    <col min="3" max="3" width="13" style="38" customWidth="1"/>
    <col min="4" max="5" width="17.42578125" style="35" bestFit="1" customWidth="1"/>
    <col min="6" max="6" width="14.42578125" style="53" customWidth="1"/>
    <col min="7" max="8" width="13.5703125" style="40" customWidth="1"/>
    <col min="9" max="9" width="61.42578125" style="40" customWidth="1"/>
    <col min="10" max="10" width="23" style="40" customWidth="1"/>
    <col min="11" max="16384" width="14.42578125" style="6"/>
  </cols>
  <sheetData>
    <row r="1" spans="1:10" s="15" customFormat="1" ht="46.5" customHeight="1" x14ac:dyDescent="0.25">
      <c r="A1" s="33" t="s">
        <v>20</v>
      </c>
      <c r="B1" s="33" t="s">
        <v>21</v>
      </c>
      <c r="C1" s="34" t="s">
        <v>22</v>
      </c>
      <c r="D1" s="33" t="s">
        <v>23</v>
      </c>
      <c r="E1" s="34" t="s">
        <v>24</v>
      </c>
      <c r="F1" s="33" t="s">
        <v>25</v>
      </c>
      <c r="G1" s="33" t="s">
        <v>26</v>
      </c>
      <c r="H1" s="33" t="s">
        <v>27</v>
      </c>
      <c r="I1" s="33" t="s">
        <v>28</v>
      </c>
      <c r="J1" s="33" t="s">
        <v>29</v>
      </c>
    </row>
    <row r="2" spans="1:10" s="138" customFormat="1" ht="15" customHeight="1" x14ac:dyDescent="0.25">
      <c r="A2" s="135" t="s">
        <v>30</v>
      </c>
      <c r="B2" s="131" t="str">
        <f t="shared" ref="B2:B33" si="0">IF(D2="","","GARR")</f>
        <v>GARR</v>
      </c>
      <c r="C2" s="136">
        <v>10</v>
      </c>
      <c r="D2" s="129">
        <v>43991.020833333336</v>
      </c>
      <c r="E2" s="129">
        <v>43991.371527777781</v>
      </c>
      <c r="F2" s="130">
        <v>0.33</v>
      </c>
      <c r="G2" s="131" t="s">
        <v>16</v>
      </c>
      <c r="H2" s="127" t="s">
        <v>16</v>
      </c>
      <c r="I2" s="137" t="s">
        <v>76</v>
      </c>
      <c r="J2" s="127" t="s">
        <v>16</v>
      </c>
    </row>
    <row r="3" spans="1:10" s="138" customFormat="1" ht="15" customHeight="1" x14ac:dyDescent="0.25">
      <c r="A3" s="135" t="s">
        <v>30</v>
      </c>
      <c r="B3" s="131" t="str">
        <f t="shared" si="0"/>
        <v>GARR</v>
      </c>
      <c r="C3" s="136">
        <v>11</v>
      </c>
      <c r="D3" s="129">
        <v>44008.597222222219</v>
      </c>
      <c r="E3" s="129">
        <v>44008.885416666664</v>
      </c>
      <c r="F3" s="130">
        <v>0.43</v>
      </c>
      <c r="G3" s="131" t="s">
        <v>14</v>
      </c>
      <c r="H3" s="127" t="s">
        <v>14</v>
      </c>
      <c r="I3" s="131" t="s">
        <v>77</v>
      </c>
      <c r="J3" s="127" t="s">
        <v>16</v>
      </c>
    </row>
    <row r="4" spans="1:10" s="138" customFormat="1" ht="15" customHeight="1" x14ac:dyDescent="0.25">
      <c r="A4" s="135" t="s">
        <v>30</v>
      </c>
      <c r="B4" s="131" t="str">
        <f t="shared" si="0"/>
        <v>GARR</v>
      </c>
      <c r="C4" s="136">
        <v>12</v>
      </c>
      <c r="D4" s="129">
        <v>44015.618055555555</v>
      </c>
      <c r="E4" s="129">
        <v>44015.736111111109</v>
      </c>
      <c r="F4" s="130">
        <v>0.04</v>
      </c>
      <c r="G4" s="131" t="s">
        <v>14</v>
      </c>
      <c r="H4" s="127" t="s">
        <v>14</v>
      </c>
      <c r="I4" s="131" t="s">
        <v>32</v>
      </c>
      <c r="J4" s="127" t="s">
        <v>15</v>
      </c>
    </row>
    <row r="5" spans="1:10" s="138" customFormat="1" ht="15" customHeight="1" x14ac:dyDescent="0.25">
      <c r="A5" s="135" t="s">
        <v>30</v>
      </c>
      <c r="B5" s="131" t="str">
        <f t="shared" si="0"/>
        <v>GARR</v>
      </c>
      <c r="C5" s="136">
        <v>13</v>
      </c>
      <c r="D5" s="129">
        <v>44025.600694444445</v>
      </c>
      <c r="E5" s="129">
        <v>44025.850694444445</v>
      </c>
      <c r="F5" s="130">
        <v>0.08</v>
      </c>
      <c r="G5" s="131" t="s">
        <v>14</v>
      </c>
      <c r="H5" s="127" t="s">
        <v>14</v>
      </c>
      <c r="I5" s="131" t="s">
        <v>32</v>
      </c>
      <c r="J5" s="127" t="s">
        <v>15</v>
      </c>
    </row>
    <row r="6" spans="1:10" s="138" customFormat="1" ht="15" customHeight="1" x14ac:dyDescent="0.25">
      <c r="A6" s="135" t="s">
        <v>30</v>
      </c>
      <c r="B6" s="131" t="str">
        <f t="shared" si="0"/>
        <v>GARR</v>
      </c>
      <c r="C6" s="136">
        <v>14</v>
      </c>
      <c r="D6" s="129">
        <v>44026.555555555555</v>
      </c>
      <c r="E6" s="129">
        <v>44027.024305555555</v>
      </c>
      <c r="F6" s="130">
        <v>0.17</v>
      </c>
      <c r="G6" s="131" t="s">
        <v>14</v>
      </c>
      <c r="H6" s="127" t="s">
        <v>14</v>
      </c>
      <c r="I6" s="131" t="s">
        <v>32</v>
      </c>
      <c r="J6" s="127" t="s">
        <v>15</v>
      </c>
    </row>
    <row r="7" spans="1:10" s="138" customFormat="1" ht="15" customHeight="1" x14ac:dyDescent="0.25">
      <c r="A7" s="135" t="s">
        <v>30</v>
      </c>
      <c r="B7" s="131" t="str">
        <f t="shared" si="0"/>
        <v>GARR</v>
      </c>
      <c r="C7" s="136">
        <v>15</v>
      </c>
      <c r="D7" s="129">
        <v>44028.527777777781</v>
      </c>
      <c r="E7" s="129">
        <v>44028.6875</v>
      </c>
      <c r="F7" s="130">
        <v>0.04</v>
      </c>
      <c r="G7" s="131" t="s">
        <v>14</v>
      </c>
      <c r="H7" s="127" t="s">
        <v>14</v>
      </c>
      <c r="I7" s="131" t="s">
        <v>32</v>
      </c>
      <c r="J7" s="127" t="s">
        <v>15</v>
      </c>
    </row>
    <row r="8" spans="1:10" s="138" customFormat="1" ht="15" customHeight="1" x14ac:dyDescent="0.25">
      <c r="A8" s="135" t="s">
        <v>30</v>
      </c>
      <c r="B8" s="131" t="str">
        <f t="shared" si="0"/>
        <v>GARR</v>
      </c>
      <c r="C8" s="136">
        <v>16</v>
      </c>
      <c r="D8" s="129">
        <v>44031.569444444445</v>
      </c>
      <c r="E8" s="129">
        <v>44031.600694444445</v>
      </c>
      <c r="F8" s="130">
        <v>0.05</v>
      </c>
      <c r="G8" s="131" t="s">
        <v>14</v>
      </c>
      <c r="H8" s="127" t="s">
        <v>14</v>
      </c>
      <c r="I8" s="131" t="s">
        <v>32</v>
      </c>
      <c r="J8" s="127" t="s">
        <v>15</v>
      </c>
    </row>
    <row r="9" spans="1:10" s="138" customFormat="1" ht="15" customHeight="1" x14ac:dyDescent="0.25">
      <c r="A9" s="135" t="s">
        <v>30</v>
      </c>
      <c r="B9" s="131" t="str">
        <f t="shared" si="0"/>
        <v>GARR</v>
      </c>
      <c r="C9" s="136">
        <v>17</v>
      </c>
      <c r="D9" s="129">
        <v>44036.555555555555</v>
      </c>
      <c r="E9" s="129">
        <v>44036.680555555555</v>
      </c>
      <c r="F9" s="130">
        <v>0.08</v>
      </c>
      <c r="G9" s="131" t="s">
        <v>14</v>
      </c>
      <c r="H9" s="127" t="s">
        <v>14</v>
      </c>
      <c r="I9" s="131" t="s">
        <v>32</v>
      </c>
      <c r="J9" s="127" t="s">
        <v>15</v>
      </c>
    </row>
    <row r="10" spans="1:10" s="138" customFormat="1" ht="15" customHeight="1" x14ac:dyDescent="0.25">
      <c r="A10" s="135" t="s">
        <v>30</v>
      </c>
      <c r="B10" s="131" t="str">
        <f t="shared" si="0"/>
        <v>GARR</v>
      </c>
      <c r="C10" s="136">
        <v>18</v>
      </c>
      <c r="D10" s="129">
        <v>44037.548611111109</v>
      </c>
      <c r="E10" s="129">
        <v>44037.819444444445</v>
      </c>
      <c r="F10" s="130">
        <v>7.0000000000000007E-2</v>
      </c>
      <c r="G10" s="131" t="s">
        <v>14</v>
      </c>
      <c r="H10" s="127" t="s">
        <v>14</v>
      </c>
      <c r="I10" s="131" t="s">
        <v>32</v>
      </c>
      <c r="J10" s="127" t="s">
        <v>15</v>
      </c>
    </row>
    <row r="11" spans="1:10" s="138" customFormat="1" ht="15" customHeight="1" x14ac:dyDescent="0.25">
      <c r="A11" s="135" t="s">
        <v>30</v>
      </c>
      <c r="B11" s="131" t="str">
        <f t="shared" si="0"/>
        <v>GARR</v>
      </c>
      <c r="C11" s="136">
        <v>19</v>
      </c>
      <c r="D11" s="129">
        <v>44048.576388888891</v>
      </c>
      <c r="E11" s="129">
        <v>44048.732638888891</v>
      </c>
      <c r="F11" s="130">
        <v>0.08</v>
      </c>
      <c r="G11" s="131" t="s">
        <v>14</v>
      </c>
      <c r="H11" s="127" t="s">
        <v>14</v>
      </c>
      <c r="I11" s="131" t="s">
        <v>32</v>
      </c>
      <c r="J11" s="127" t="s">
        <v>15</v>
      </c>
    </row>
    <row r="12" spans="1:10" s="138" customFormat="1" ht="15" customHeight="1" x14ac:dyDescent="0.25">
      <c r="A12" s="135" t="s">
        <v>30</v>
      </c>
      <c r="B12" s="131" t="str">
        <f t="shared" si="0"/>
        <v>GARR</v>
      </c>
      <c r="C12" s="136">
        <v>20</v>
      </c>
      <c r="D12" s="129">
        <v>44049.545138888891</v>
      </c>
      <c r="E12" s="129">
        <v>44049.607638888891</v>
      </c>
      <c r="F12" s="130">
        <v>0.05</v>
      </c>
      <c r="G12" s="131" t="s">
        <v>14</v>
      </c>
      <c r="H12" s="127" t="s">
        <v>14</v>
      </c>
      <c r="I12" s="131" t="s">
        <v>32</v>
      </c>
      <c r="J12" s="127" t="s">
        <v>15</v>
      </c>
    </row>
    <row r="13" spans="1:10" s="138" customFormat="1" ht="15" customHeight="1" x14ac:dyDescent="0.25">
      <c r="A13" s="135" t="s">
        <v>30</v>
      </c>
      <c r="B13" s="131" t="str">
        <f t="shared" si="0"/>
        <v>GARR</v>
      </c>
      <c r="C13" s="136">
        <v>21</v>
      </c>
      <c r="D13" s="129">
        <v>44069.739583333336</v>
      </c>
      <c r="E13" s="129">
        <v>44069.895833333336</v>
      </c>
      <c r="F13" s="130">
        <v>0.17</v>
      </c>
      <c r="G13" s="131" t="s">
        <v>14</v>
      </c>
      <c r="H13" s="127" t="s">
        <v>14</v>
      </c>
      <c r="I13" s="131" t="s">
        <v>32</v>
      </c>
      <c r="J13" s="127" t="s">
        <v>15</v>
      </c>
    </row>
    <row r="14" spans="1:10" s="138" customFormat="1" ht="15" customHeight="1" x14ac:dyDescent="0.25">
      <c r="A14" s="135" t="s">
        <v>30</v>
      </c>
      <c r="B14" s="131" t="str">
        <f t="shared" si="0"/>
        <v>GARR</v>
      </c>
      <c r="C14" s="136">
        <v>22</v>
      </c>
      <c r="D14" s="129">
        <v>44071.59375</v>
      </c>
      <c r="E14" s="129">
        <v>44071.868055555555</v>
      </c>
      <c r="F14" s="130">
        <v>0.12</v>
      </c>
      <c r="G14" s="131" t="s">
        <v>16</v>
      </c>
      <c r="H14" s="127" t="s">
        <v>16</v>
      </c>
      <c r="I14" s="131"/>
      <c r="J14" s="127" t="s">
        <v>15</v>
      </c>
    </row>
    <row r="15" spans="1:10" s="138" customFormat="1" ht="15" customHeight="1" x14ac:dyDescent="0.25">
      <c r="A15" s="135" t="s">
        <v>30</v>
      </c>
      <c r="B15" s="131" t="str">
        <f t="shared" si="0"/>
        <v>GARR</v>
      </c>
      <c r="C15" s="136">
        <v>23</v>
      </c>
      <c r="D15" s="129">
        <v>44072.559027777781</v>
      </c>
      <c r="E15" s="129">
        <v>44072.673611111109</v>
      </c>
      <c r="F15" s="130">
        <v>0.08</v>
      </c>
      <c r="G15" s="131" t="s">
        <v>16</v>
      </c>
      <c r="H15" s="127" t="s">
        <v>16</v>
      </c>
      <c r="I15" s="131"/>
      <c r="J15" s="127" t="s">
        <v>15</v>
      </c>
    </row>
    <row r="16" spans="1:10" s="138" customFormat="1" ht="15" customHeight="1" x14ac:dyDescent="0.25">
      <c r="A16" s="135" t="s">
        <v>30</v>
      </c>
      <c r="B16" s="131" t="str">
        <f t="shared" si="0"/>
        <v>GARR</v>
      </c>
      <c r="C16" s="136">
        <v>24</v>
      </c>
      <c r="D16" s="129">
        <v>44082.684027777781</v>
      </c>
      <c r="E16" s="129">
        <v>44083.072916666664</v>
      </c>
      <c r="F16" s="130">
        <v>0.06</v>
      </c>
      <c r="G16" s="131" t="s">
        <v>16</v>
      </c>
      <c r="H16" s="127" t="s">
        <v>12</v>
      </c>
      <c r="I16" s="131" t="s">
        <v>78</v>
      </c>
      <c r="J16" s="127" t="s">
        <v>19</v>
      </c>
    </row>
    <row r="17" spans="1:10" s="138" customFormat="1" ht="15" customHeight="1" x14ac:dyDescent="0.25">
      <c r="A17" s="135" t="s">
        <v>30</v>
      </c>
      <c r="B17" s="131" t="str">
        <f t="shared" si="0"/>
        <v>GARR</v>
      </c>
      <c r="C17" s="136">
        <v>25</v>
      </c>
      <c r="D17" s="129">
        <v>44292.663194444445</v>
      </c>
      <c r="E17" s="129">
        <v>44292.798611111109</v>
      </c>
      <c r="F17" s="130">
        <v>0.27</v>
      </c>
      <c r="G17" s="131" t="s">
        <v>16</v>
      </c>
      <c r="H17" s="127" t="s">
        <v>16</v>
      </c>
      <c r="I17" s="131" t="s">
        <v>79</v>
      </c>
      <c r="J17" s="127" t="s">
        <v>19</v>
      </c>
    </row>
    <row r="18" spans="1:10" s="138" customFormat="1" ht="15" customHeight="1" x14ac:dyDescent="0.25">
      <c r="A18" s="135" t="s">
        <v>30</v>
      </c>
      <c r="B18" s="131" t="str">
        <f t="shared" si="0"/>
        <v>GARR</v>
      </c>
      <c r="C18" s="136">
        <v>26</v>
      </c>
      <c r="D18" s="129">
        <v>44313.465277777781</v>
      </c>
      <c r="E18" s="129">
        <v>44313.892361111109</v>
      </c>
      <c r="F18" s="130">
        <v>0.41</v>
      </c>
      <c r="G18" s="131" t="s">
        <v>14</v>
      </c>
      <c r="H18" s="127" t="s">
        <v>12</v>
      </c>
      <c r="I18" s="131" t="s">
        <v>80</v>
      </c>
      <c r="J18" s="127" t="s">
        <v>15</v>
      </c>
    </row>
    <row r="19" spans="1:10" s="138" customFormat="1" ht="15" customHeight="1" x14ac:dyDescent="0.25">
      <c r="A19" s="135" t="s">
        <v>30</v>
      </c>
      <c r="B19" s="131" t="str">
        <f t="shared" si="0"/>
        <v>GARR</v>
      </c>
      <c r="C19" s="136">
        <v>27</v>
      </c>
      <c r="D19" s="129">
        <v>44318.569444444445</v>
      </c>
      <c r="E19" s="129">
        <v>44319.6875</v>
      </c>
      <c r="F19" s="130">
        <v>0.76</v>
      </c>
      <c r="G19" s="131" t="s">
        <v>14</v>
      </c>
      <c r="H19" s="127" t="s">
        <v>12</v>
      </c>
      <c r="I19" s="131" t="s">
        <v>80</v>
      </c>
      <c r="J19" s="127" t="s">
        <v>15</v>
      </c>
    </row>
    <row r="20" spans="1:10" s="138" customFormat="1" ht="15" customHeight="1" x14ac:dyDescent="0.25">
      <c r="A20" s="135" t="s">
        <v>30</v>
      </c>
      <c r="B20" s="131" t="str">
        <f t="shared" si="0"/>
        <v>GARR</v>
      </c>
      <c r="C20" s="136">
        <v>28</v>
      </c>
      <c r="D20" s="129">
        <v>44321.545138888891</v>
      </c>
      <c r="E20" s="129">
        <v>44321.59375</v>
      </c>
      <c r="F20" s="130">
        <v>0.13</v>
      </c>
      <c r="G20" s="131" t="s">
        <v>14</v>
      </c>
      <c r="H20" s="127" t="s">
        <v>12</v>
      </c>
      <c r="I20" s="131" t="s">
        <v>80</v>
      </c>
      <c r="J20" s="127" t="s">
        <v>13</v>
      </c>
    </row>
    <row r="21" spans="1:10" s="138" customFormat="1" ht="15" customHeight="1" x14ac:dyDescent="0.25">
      <c r="A21" s="135" t="s">
        <v>30</v>
      </c>
      <c r="B21" s="131" t="str">
        <f t="shared" si="0"/>
        <v>GARR</v>
      </c>
      <c r="C21" s="136">
        <v>29</v>
      </c>
      <c r="D21" s="129">
        <v>44324.552083333336</v>
      </c>
      <c r="E21" s="129">
        <v>44325.086805555555</v>
      </c>
      <c r="F21" s="130">
        <v>0.23</v>
      </c>
      <c r="G21" s="131" t="s">
        <v>14</v>
      </c>
      <c r="H21" s="127" t="s">
        <v>12</v>
      </c>
      <c r="I21" s="131" t="s">
        <v>80</v>
      </c>
      <c r="J21" s="127" t="s">
        <v>15</v>
      </c>
    </row>
    <row r="22" spans="1:10" s="138" customFormat="1" ht="15" customHeight="1" x14ac:dyDescent="0.25">
      <c r="A22" s="135" t="s">
        <v>30</v>
      </c>
      <c r="B22" s="131" t="str">
        <f t="shared" si="0"/>
        <v>GARR</v>
      </c>
      <c r="C22" s="136">
        <v>30</v>
      </c>
      <c r="D22" s="129">
        <v>44326.527777777781</v>
      </c>
      <c r="E22" s="129">
        <v>44327.034722222219</v>
      </c>
      <c r="F22" s="130">
        <v>0.09</v>
      </c>
      <c r="G22" s="131" t="s">
        <v>14</v>
      </c>
      <c r="H22" s="127" t="s">
        <v>12</v>
      </c>
      <c r="I22" s="131" t="s">
        <v>80</v>
      </c>
      <c r="J22" s="127" t="s">
        <v>15</v>
      </c>
    </row>
    <row r="23" spans="1:10" s="138" customFormat="1" ht="15" customHeight="1" x14ac:dyDescent="0.25">
      <c r="A23" s="135" t="s">
        <v>30</v>
      </c>
      <c r="B23" s="131" t="str">
        <f t="shared" si="0"/>
        <v>GARR</v>
      </c>
      <c r="C23" s="136">
        <v>31</v>
      </c>
      <c r="D23" s="129">
        <v>44333.763888888891</v>
      </c>
      <c r="E23" s="129">
        <v>44333.888888888891</v>
      </c>
      <c r="F23" s="130">
        <v>0.15</v>
      </c>
      <c r="G23" s="131" t="s">
        <v>14</v>
      </c>
      <c r="H23" s="127" t="s">
        <v>12</v>
      </c>
      <c r="I23" s="131" t="s">
        <v>80</v>
      </c>
      <c r="J23" s="127" t="s">
        <v>15</v>
      </c>
    </row>
    <row r="24" spans="1:10" s="138" customFormat="1" ht="15" customHeight="1" x14ac:dyDescent="0.25">
      <c r="A24" s="135" t="s">
        <v>81</v>
      </c>
      <c r="B24" s="131" t="str">
        <f t="shared" si="0"/>
        <v>GARR</v>
      </c>
      <c r="C24" s="136">
        <v>32</v>
      </c>
      <c r="D24" s="129">
        <v>44334.309027777781</v>
      </c>
      <c r="E24" s="129">
        <v>44334.572916666664</v>
      </c>
      <c r="F24" s="130">
        <v>0.11</v>
      </c>
      <c r="G24" s="131" t="s">
        <v>14</v>
      </c>
      <c r="H24" s="127" t="s">
        <v>12</v>
      </c>
      <c r="I24" s="131" t="s">
        <v>80</v>
      </c>
      <c r="J24" s="127" t="s">
        <v>15</v>
      </c>
    </row>
    <row r="25" spans="1:10" s="138" customFormat="1" ht="15" customHeight="1" x14ac:dyDescent="0.25">
      <c r="A25" s="135" t="s">
        <v>30</v>
      </c>
      <c r="B25" s="131" t="str">
        <f t="shared" si="0"/>
        <v>GARR</v>
      </c>
      <c r="C25" s="136">
        <v>33</v>
      </c>
      <c r="D25" s="129">
        <v>44338.513888888891</v>
      </c>
      <c r="E25" s="129">
        <v>44338.621527777781</v>
      </c>
      <c r="F25" s="130">
        <v>0.25</v>
      </c>
      <c r="G25" s="131" t="s">
        <v>16</v>
      </c>
      <c r="H25" s="127" t="s">
        <v>16</v>
      </c>
      <c r="I25" s="131"/>
      <c r="J25" s="127" t="s">
        <v>16</v>
      </c>
    </row>
    <row r="26" spans="1:10" s="138" customFormat="1" ht="15" customHeight="1" x14ac:dyDescent="0.25">
      <c r="A26" s="135" t="s">
        <v>30</v>
      </c>
      <c r="B26" s="131" t="str">
        <f t="shared" si="0"/>
        <v>GARR</v>
      </c>
      <c r="C26" s="136">
        <v>34</v>
      </c>
      <c r="D26" s="129">
        <v>44339.111111111109</v>
      </c>
      <c r="E26" s="129">
        <v>44339.163194444445</v>
      </c>
      <c r="F26" s="130">
        <v>0.11</v>
      </c>
      <c r="G26" s="131" t="s">
        <v>16</v>
      </c>
      <c r="H26" s="127" t="s">
        <v>16</v>
      </c>
      <c r="I26" s="131"/>
      <c r="J26" s="127" t="s">
        <v>16</v>
      </c>
    </row>
    <row r="27" spans="1:10" s="138" customFormat="1" ht="15" customHeight="1" x14ac:dyDescent="0.25">
      <c r="A27" s="135" t="s">
        <v>30</v>
      </c>
      <c r="B27" s="131" t="str">
        <f t="shared" si="0"/>
        <v>GARR</v>
      </c>
      <c r="C27" s="136">
        <v>35</v>
      </c>
      <c r="D27" s="129">
        <v>44346.503472222219</v>
      </c>
      <c r="E27" s="129">
        <v>44346.805555555555</v>
      </c>
      <c r="F27" s="130">
        <v>0.54</v>
      </c>
      <c r="G27" s="131" t="s">
        <v>16</v>
      </c>
      <c r="H27" s="127" t="s">
        <v>16</v>
      </c>
      <c r="I27" s="131"/>
      <c r="J27" s="127" t="s">
        <v>16</v>
      </c>
    </row>
    <row r="28" spans="1:10" s="138" customFormat="1" ht="15" customHeight="1" x14ac:dyDescent="0.25">
      <c r="A28" s="135" t="s">
        <v>30</v>
      </c>
      <c r="B28" s="131" t="str">
        <f t="shared" si="0"/>
        <v>GARR</v>
      </c>
      <c r="C28" s="136">
        <v>36</v>
      </c>
      <c r="D28" s="129">
        <v>44360.746527777781</v>
      </c>
      <c r="E28" s="129">
        <v>44360.930555555555</v>
      </c>
      <c r="F28" s="130">
        <v>0.05</v>
      </c>
      <c r="G28" s="131" t="s">
        <v>16</v>
      </c>
      <c r="H28" s="127" t="s">
        <v>16</v>
      </c>
      <c r="I28" s="131"/>
      <c r="J28" s="127" t="s">
        <v>16</v>
      </c>
    </row>
    <row r="29" spans="1:10" s="138" customFormat="1" ht="15" customHeight="1" x14ac:dyDescent="0.25">
      <c r="A29" s="135" t="s">
        <v>30</v>
      </c>
      <c r="B29" s="131" t="str">
        <f t="shared" si="0"/>
        <v>GARR</v>
      </c>
      <c r="C29" s="136">
        <v>37</v>
      </c>
      <c r="D29" s="129">
        <v>44371.072916666664</v>
      </c>
      <c r="E29" s="129">
        <v>44371.284722222219</v>
      </c>
      <c r="F29" s="130">
        <v>0.06</v>
      </c>
      <c r="G29" s="131" t="s">
        <v>14</v>
      </c>
      <c r="H29" s="127" t="s">
        <v>14</v>
      </c>
      <c r="I29" s="131" t="s">
        <v>32</v>
      </c>
      <c r="J29" s="127" t="s">
        <v>13</v>
      </c>
    </row>
    <row r="30" spans="1:10" s="138" customFormat="1" ht="15" customHeight="1" x14ac:dyDescent="0.25">
      <c r="A30" s="135" t="s">
        <v>30</v>
      </c>
      <c r="B30" s="131" t="str">
        <f t="shared" si="0"/>
        <v>GARR</v>
      </c>
      <c r="C30" s="136">
        <v>38</v>
      </c>
      <c r="D30" s="129">
        <v>44372.677083333336</v>
      </c>
      <c r="E30" s="129">
        <v>44373.149305555555</v>
      </c>
      <c r="F30" s="130">
        <v>1.04</v>
      </c>
      <c r="G30" s="131" t="s">
        <v>14</v>
      </c>
      <c r="H30" s="127" t="s">
        <v>14</v>
      </c>
      <c r="I30" s="131" t="s">
        <v>32</v>
      </c>
      <c r="J30" s="127" t="s">
        <v>18</v>
      </c>
    </row>
    <row r="31" spans="1:10" s="138" customFormat="1" ht="15" customHeight="1" x14ac:dyDescent="0.25">
      <c r="A31" s="135" t="s">
        <v>30</v>
      </c>
      <c r="B31" s="131" t="str">
        <f t="shared" si="0"/>
        <v>GARR</v>
      </c>
      <c r="C31" s="136">
        <v>39</v>
      </c>
      <c r="D31" s="129">
        <v>44373.659722222219</v>
      </c>
      <c r="E31" s="129">
        <v>44373.722222222219</v>
      </c>
      <c r="F31" s="130">
        <v>0.14000000000000001</v>
      </c>
      <c r="G31" s="131" t="s">
        <v>14</v>
      </c>
      <c r="H31" s="127" t="s">
        <v>14</v>
      </c>
      <c r="I31" s="131" t="s">
        <v>32</v>
      </c>
      <c r="J31" s="127" t="s">
        <v>17</v>
      </c>
    </row>
    <row r="32" spans="1:10" s="138" customFormat="1" ht="15" customHeight="1" x14ac:dyDescent="0.25">
      <c r="A32" s="135" t="s">
        <v>30</v>
      </c>
      <c r="B32" s="131" t="str">
        <f t="shared" si="0"/>
        <v>GARR</v>
      </c>
      <c r="C32" s="136">
        <v>40</v>
      </c>
      <c r="D32" s="129">
        <v>44374.635416666664</v>
      </c>
      <c r="E32" s="129">
        <v>44374.868055555555</v>
      </c>
      <c r="F32" s="130">
        <v>0.13</v>
      </c>
      <c r="G32" s="131" t="s">
        <v>14</v>
      </c>
      <c r="H32" s="127" t="s">
        <v>14</v>
      </c>
      <c r="I32" s="131" t="s">
        <v>32</v>
      </c>
      <c r="J32" s="127" t="s">
        <v>15</v>
      </c>
    </row>
    <row r="33" spans="1:10" s="138" customFormat="1" ht="15" customHeight="1" x14ac:dyDescent="0.25">
      <c r="A33" s="135" t="s">
        <v>30</v>
      </c>
      <c r="B33" s="131" t="str">
        <f t="shared" si="0"/>
        <v>GARR</v>
      </c>
      <c r="C33" s="136">
        <v>41</v>
      </c>
      <c r="D33" s="129">
        <v>44378.631944444445</v>
      </c>
      <c r="E33" s="129">
        <v>44378.819444444445</v>
      </c>
      <c r="F33" s="130">
        <v>0.06</v>
      </c>
      <c r="G33" s="131" t="s">
        <v>14</v>
      </c>
      <c r="H33" s="127" t="s">
        <v>14</v>
      </c>
      <c r="I33" s="131" t="s">
        <v>32</v>
      </c>
      <c r="J33" s="127" t="s">
        <v>15</v>
      </c>
    </row>
    <row r="34" spans="1:10" s="138" customFormat="1" ht="15" customHeight="1" x14ac:dyDescent="0.25">
      <c r="A34" s="135" t="s">
        <v>30</v>
      </c>
      <c r="B34" s="131" t="str">
        <f t="shared" ref="B34:B65" si="1">IF(D34="","","GARR")</f>
        <v>GARR</v>
      </c>
      <c r="C34" s="136">
        <v>42</v>
      </c>
      <c r="D34" s="129">
        <v>44381.618055555555</v>
      </c>
      <c r="E34" s="129">
        <v>44381.715277777781</v>
      </c>
      <c r="F34" s="130">
        <v>0.08</v>
      </c>
      <c r="G34" s="131" t="s">
        <v>14</v>
      </c>
      <c r="H34" s="127" t="s">
        <v>14</v>
      </c>
      <c r="I34" s="131" t="s">
        <v>32</v>
      </c>
      <c r="J34" s="127" t="s">
        <v>15</v>
      </c>
    </row>
    <row r="35" spans="1:10" s="138" customFormat="1" ht="15" customHeight="1" x14ac:dyDescent="0.25">
      <c r="A35" s="135" t="s">
        <v>30</v>
      </c>
      <c r="B35" s="131" t="str">
        <f t="shared" si="1"/>
        <v>GARR</v>
      </c>
      <c r="C35" s="136">
        <v>43</v>
      </c>
      <c r="D35" s="129">
        <v>44382.722222222219</v>
      </c>
      <c r="E35" s="129">
        <v>44382.798611111109</v>
      </c>
      <c r="F35" s="130">
        <v>0.06</v>
      </c>
      <c r="G35" s="131" t="s">
        <v>14</v>
      </c>
      <c r="H35" s="127" t="s">
        <v>14</v>
      </c>
      <c r="I35" s="131" t="s">
        <v>32</v>
      </c>
      <c r="J35" s="127" t="s">
        <v>15</v>
      </c>
    </row>
    <row r="36" spans="1:10" s="138" customFormat="1" ht="15" customHeight="1" x14ac:dyDescent="0.25">
      <c r="A36" s="135" t="s">
        <v>30</v>
      </c>
      <c r="B36" s="131" t="str">
        <f t="shared" si="1"/>
        <v>GARR</v>
      </c>
      <c r="C36" s="136">
        <v>44</v>
      </c>
      <c r="D36" s="129">
        <v>44383.927083333336</v>
      </c>
      <c r="E36" s="129">
        <v>44383.982638888891</v>
      </c>
      <c r="F36" s="130">
        <v>0.34</v>
      </c>
      <c r="G36" s="131" t="s">
        <v>14</v>
      </c>
      <c r="H36" s="127" t="s">
        <v>14</v>
      </c>
      <c r="I36" s="131" t="s">
        <v>32</v>
      </c>
      <c r="J36" s="127" t="s">
        <v>15</v>
      </c>
    </row>
    <row r="37" spans="1:10" s="138" customFormat="1" ht="15" customHeight="1" x14ac:dyDescent="0.25">
      <c r="A37" s="135" t="s">
        <v>30</v>
      </c>
      <c r="B37" s="131" t="str">
        <f t="shared" si="1"/>
        <v>GARR</v>
      </c>
      <c r="C37" s="136">
        <v>45</v>
      </c>
      <c r="D37" s="129">
        <v>44392.847222222219</v>
      </c>
      <c r="E37" s="129">
        <v>44392.895833333336</v>
      </c>
      <c r="F37" s="130">
        <v>0.06</v>
      </c>
      <c r="G37" s="131" t="s">
        <v>14</v>
      </c>
      <c r="H37" s="127" t="s">
        <v>14</v>
      </c>
      <c r="I37" s="131" t="s">
        <v>32</v>
      </c>
      <c r="J37" s="127" t="s">
        <v>15</v>
      </c>
    </row>
    <row r="38" spans="1:10" s="138" customFormat="1" ht="15" customHeight="1" x14ac:dyDescent="0.25">
      <c r="A38" s="135" t="s">
        <v>30</v>
      </c>
      <c r="B38" s="131" t="str">
        <f t="shared" si="1"/>
        <v>GARR</v>
      </c>
      <c r="C38" s="136">
        <v>46</v>
      </c>
      <c r="D38" s="129">
        <v>44399.711805555555</v>
      </c>
      <c r="E38" s="129">
        <v>44399.833333333336</v>
      </c>
      <c r="F38" s="130">
        <v>7.0000000000000007E-2</v>
      </c>
      <c r="G38" s="131" t="s">
        <v>14</v>
      </c>
      <c r="H38" s="127" t="s">
        <v>14</v>
      </c>
      <c r="I38" s="131" t="s">
        <v>32</v>
      </c>
      <c r="J38" s="127" t="s">
        <v>15</v>
      </c>
    </row>
    <row r="39" spans="1:10" s="138" customFormat="1" ht="15" customHeight="1" x14ac:dyDescent="0.25">
      <c r="A39" s="135" t="s">
        <v>30</v>
      </c>
      <c r="B39" s="131" t="str">
        <f t="shared" si="1"/>
        <v>GARR</v>
      </c>
      <c r="C39" s="136">
        <v>47</v>
      </c>
      <c r="D39" s="129">
        <v>44407.763888888891</v>
      </c>
      <c r="E39" s="129">
        <v>44407.864583333336</v>
      </c>
      <c r="F39" s="130">
        <v>0.56000000000000005</v>
      </c>
      <c r="G39" s="131" t="s">
        <v>14</v>
      </c>
      <c r="H39" s="127" t="s">
        <v>14</v>
      </c>
      <c r="I39" s="131" t="s">
        <v>32</v>
      </c>
      <c r="J39" s="127" t="s">
        <v>16</v>
      </c>
    </row>
    <row r="40" spans="1:10" s="138" customFormat="1" ht="15" customHeight="1" x14ac:dyDescent="0.25">
      <c r="A40" s="135" t="s">
        <v>30</v>
      </c>
      <c r="B40" s="131" t="str">
        <f t="shared" si="1"/>
        <v>GARR</v>
      </c>
      <c r="C40" s="136">
        <v>48</v>
      </c>
      <c r="D40" s="129">
        <v>44408.701388888891</v>
      </c>
      <c r="E40" s="129">
        <v>44408.90625</v>
      </c>
      <c r="F40" s="130">
        <v>0.15</v>
      </c>
      <c r="G40" s="131" t="s">
        <v>14</v>
      </c>
      <c r="H40" s="127" t="s">
        <v>14</v>
      </c>
      <c r="I40" s="131" t="s">
        <v>32</v>
      </c>
      <c r="J40" s="127" t="s">
        <v>16</v>
      </c>
    </row>
    <row r="41" spans="1:10" s="138" customFormat="1" ht="15" customHeight="1" x14ac:dyDescent="0.25">
      <c r="A41" s="135" t="s">
        <v>30</v>
      </c>
      <c r="B41" s="131" t="str">
        <f t="shared" si="1"/>
        <v>GARR</v>
      </c>
      <c r="C41" s="136">
        <v>49</v>
      </c>
      <c r="D41" s="129">
        <v>44411.677083333336</v>
      </c>
      <c r="E41" s="129">
        <v>44411.760416666664</v>
      </c>
      <c r="F41" s="130">
        <v>0.08</v>
      </c>
      <c r="G41" s="131" t="s">
        <v>14</v>
      </c>
      <c r="H41" s="127" t="s">
        <v>14</v>
      </c>
      <c r="I41" s="131" t="s">
        <v>32</v>
      </c>
      <c r="J41" s="127" t="s">
        <v>16</v>
      </c>
    </row>
    <row r="42" spans="1:10" s="138" customFormat="1" ht="15" customHeight="1" x14ac:dyDescent="0.25">
      <c r="A42" s="135" t="s">
        <v>30</v>
      </c>
      <c r="B42" s="131" t="str">
        <f t="shared" si="1"/>
        <v>GARR</v>
      </c>
      <c r="C42" s="136">
        <v>50</v>
      </c>
      <c r="D42" s="129">
        <v>44414.975694444445</v>
      </c>
      <c r="E42" s="129">
        <v>44414.989583333336</v>
      </c>
      <c r="F42" s="130">
        <v>0.14000000000000001</v>
      </c>
      <c r="G42" s="131" t="s">
        <v>14</v>
      </c>
      <c r="H42" s="127" t="s">
        <v>14</v>
      </c>
      <c r="I42" s="131" t="s">
        <v>32</v>
      </c>
      <c r="J42" s="127" t="s">
        <v>16</v>
      </c>
    </row>
    <row r="43" spans="1:10" s="138" customFormat="1" ht="15" customHeight="1" x14ac:dyDescent="0.25">
      <c r="A43" s="135" t="s">
        <v>30</v>
      </c>
      <c r="B43" s="131" t="str">
        <f t="shared" si="1"/>
        <v>GARR</v>
      </c>
      <c r="C43" s="136">
        <v>51</v>
      </c>
      <c r="D43" s="129">
        <v>44422.871527777781</v>
      </c>
      <c r="E43" s="129">
        <v>44422.892361111109</v>
      </c>
      <c r="F43" s="130">
        <v>0.16</v>
      </c>
      <c r="G43" s="131" t="s">
        <v>14</v>
      </c>
      <c r="H43" s="127" t="s">
        <v>14</v>
      </c>
      <c r="I43" s="131" t="s">
        <v>32</v>
      </c>
      <c r="J43" s="127" t="s">
        <v>13</v>
      </c>
    </row>
    <row r="44" spans="1:10" s="138" customFormat="1" ht="15" customHeight="1" x14ac:dyDescent="0.25">
      <c r="A44" s="135" t="s">
        <v>81</v>
      </c>
      <c r="B44" s="131" t="str">
        <f t="shared" si="1"/>
        <v>GARR</v>
      </c>
      <c r="C44" s="136">
        <v>52</v>
      </c>
      <c r="D44" s="129">
        <v>44427.600694444445</v>
      </c>
      <c r="E44" s="129">
        <v>44427.670138888891</v>
      </c>
      <c r="F44" s="130">
        <v>0.68</v>
      </c>
      <c r="G44" s="131" t="s">
        <v>12</v>
      </c>
      <c r="H44" s="127" t="s">
        <v>12</v>
      </c>
      <c r="I44" s="131" t="s">
        <v>82</v>
      </c>
      <c r="J44" s="127" t="s">
        <v>18</v>
      </c>
    </row>
    <row r="45" spans="1:10" s="138" customFormat="1" ht="15" customHeight="1" x14ac:dyDescent="0.25">
      <c r="A45" s="135" t="s">
        <v>30</v>
      </c>
      <c r="B45" s="131" t="str">
        <f t="shared" si="1"/>
        <v>GARR</v>
      </c>
      <c r="C45" s="136">
        <v>53</v>
      </c>
      <c r="D45" s="129">
        <v>44429.743055555555</v>
      </c>
      <c r="E45" s="129">
        <v>44429.836805555555</v>
      </c>
      <c r="F45" s="130">
        <v>0.04</v>
      </c>
      <c r="G45" s="131" t="s">
        <v>14</v>
      </c>
      <c r="H45" s="127" t="s">
        <v>14</v>
      </c>
      <c r="I45" s="131" t="s">
        <v>32</v>
      </c>
      <c r="J45" s="127" t="s">
        <v>13</v>
      </c>
    </row>
    <row r="46" spans="1:10" s="138" customFormat="1" ht="15" customHeight="1" x14ac:dyDescent="0.25">
      <c r="A46" s="135" t="s">
        <v>30</v>
      </c>
      <c r="B46" s="131" t="str">
        <f t="shared" si="1"/>
        <v>GARR</v>
      </c>
      <c r="C46" s="136">
        <v>54</v>
      </c>
      <c r="D46" s="129">
        <v>44440.881944444445</v>
      </c>
      <c r="E46" s="129">
        <v>44440.972222222219</v>
      </c>
      <c r="F46" s="130">
        <v>0.05</v>
      </c>
      <c r="G46" s="131" t="s">
        <v>14</v>
      </c>
      <c r="H46" s="127" t="s">
        <v>14</v>
      </c>
      <c r="I46" s="131" t="s">
        <v>32</v>
      </c>
      <c r="J46" s="127" t="s">
        <v>15</v>
      </c>
    </row>
    <row r="47" spans="1:10" s="138" customFormat="1" ht="15" customHeight="1" x14ac:dyDescent="0.25">
      <c r="A47" s="135" t="s">
        <v>30</v>
      </c>
      <c r="B47" s="131" t="str">
        <f t="shared" si="1"/>
        <v>GARR</v>
      </c>
      <c r="C47" s="136">
        <v>55</v>
      </c>
      <c r="D47" s="129">
        <v>44441.746527777781</v>
      </c>
      <c r="E47" s="129">
        <v>44442.215277777781</v>
      </c>
      <c r="F47" s="130">
        <v>0.1</v>
      </c>
      <c r="G47" s="131" t="s">
        <v>14</v>
      </c>
      <c r="H47" s="127" t="s">
        <v>14</v>
      </c>
      <c r="I47" s="131" t="s">
        <v>32</v>
      </c>
      <c r="J47" s="127" t="s">
        <v>15</v>
      </c>
    </row>
    <row r="48" spans="1:10" s="138" customFormat="1" ht="15" customHeight="1" x14ac:dyDescent="0.25">
      <c r="A48" s="135" t="s">
        <v>30</v>
      </c>
      <c r="B48" s="131" t="str">
        <f t="shared" si="1"/>
        <v>GARR</v>
      </c>
      <c r="C48" s="136">
        <v>56</v>
      </c>
      <c r="D48" s="129">
        <v>44452.774305555555</v>
      </c>
      <c r="E48" s="129">
        <v>44452.899305555555</v>
      </c>
      <c r="F48" s="130">
        <v>0.1</v>
      </c>
      <c r="G48" s="131" t="s">
        <v>14</v>
      </c>
      <c r="H48" s="127" t="s">
        <v>14</v>
      </c>
      <c r="I48" s="131" t="s">
        <v>32</v>
      </c>
      <c r="J48" s="127" t="s">
        <v>15</v>
      </c>
    </row>
    <row r="49" spans="1:30" s="138" customFormat="1" ht="15" customHeight="1" x14ac:dyDescent="0.25">
      <c r="A49" s="135" t="s">
        <v>30</v>
      </c>
      <c r="B49" s="131" t="str">
        <f t="shared" si="1"/>
        <v>GARR</v>
      </c>
      <c r="C49" s="136">
        <v>57</v>
      </c>
      <c r="D49" s="129">
        <v>44468.600694444445</v>
      </c>
      <c r="E49" s="129">
        <v>44468.635416666664</v>
      </c>
      <c r="F49" s="130">
        <v>0.14000000000000001</v>
      </c>
      <c r="G49" s="131" t="s">
        <v>14</v>
      </c>
      <c r="H49" s="127" t="s">
        <v>14</v>
      </c>
      <c r="I49" s="131" t="s">
        <v>32</v>
      </c>
      <c r="J49" s="127" t="s">
        <v>15</v>
      </c>
    </row>
    <row r="50" spans="1:30" s="138" customFormat="1" ht="15" customHeight="1" x14ac:dyDescent="0.25">
      <c r="A50" s="135" t="s">
        <v>30</v>
      </c>
      <c r="B50" s="131" t="str">
        <f t="shared" si="1"/>
        <v>GARR</v>
      </c>
      <c r="C50" s="136">
        <v>58</v>
      </c>
      <c r="D50" s="129">
        <v>44682.868055555555</v>
      </c>
      <c r="E50" s="129">
        <v>44683.309027777781</v>
      </c>
      <c r="F50" s="130">
        <v>0.14000000000000001</v>
      </c>
      <c r="G50" s="131" t="s">
        <v>14</v>
      </c>
      <c r="H50" s="127" t="s">
        <v>12</v>
      </c>
      <c r="I50" s="131" t="s">
        <v>80</v>
      </c>
      <c r="J50" s="127" t="s">
        <v>15</v>
      </c>
    </row>
    <row r="51" spans="1:30" s="139" customFormat="1" ht="15" customHeight="1" x14ac:dyDescent="0.25">
      <c r="A51" s="131" t="s">
        <v>81</v>
      </c>
      <c r="B51" s="131" t="str">
        <f t="shared" si="1"/>
        <v>GARR</v>
      </c>
      <c r="C51" s="136">
        <v>59</v>
      </c>
      <c r="D51" s="129">
        <v>44701.420138888891</v>
      </c>
      <c r="E51" s="129">
        <v>44702.142361111109</v>
      </c>
      <c r="F51" s="130">
        <v>0.24</v>
      </c>
      <c r="G51" s="131" t="s">
        <v>14</v>
      </c>
      <c r="H51" s="127" t="s">
        <v>12</v>
      </c>
      <c r="I51" s="131" t="s">
        <v>83</v>
      </c>
      <c r="J51" s="127" t="s">
        <v>19</v>
      </c>
    </row>
    <row r="52" spans="1:30" s="139" customFormat="1" ht="15" customHeight="1" x14ac:dyDescent="0.25">
      <c r="A52" s="135" t="s">
        <v>30</v>
      </c>
      <c r="B52" s="131" t="str">
        <f t="shared" si="1"/>
        <v>GARR</v>
      </c>
      <c r="C52" s="136">
        <v>60</v>
      </c>
      <c r="D52" s="129">
        <v>44712.552083333336</v>
      </c>
      <c r="E52" s="129">
        <v>44713.413194444445</v>
      </c>
      <c r="F52" s="130">
        <v>0.7</v>
      </c>
      <c r="G52" s="131" t="s">
        <v>16</v>
      </c>
      <c r="H52" s="127" t="s">
        <v>16</v>
      </c>
      <c r="I52" s="131" t="s">
        <v>84</v>
      </c>
      <c r="J52" s="127" t="s">
        <v>16</v>
      </c>
    </row>
    <row r="53" spans="1:30" s="139" customFormat="1" ht="15" customHeight="1" x14ac:dyDescent="0.25">
      <c r="A53" s="131" t="s">
        <v>81</v>
      </c>
      <c r="B53" s="131" t="str">
        <f t="shared" si="1"/>
        <v>GARR</v>
      </c>
      <c r="C53" s="136">
        <v>61</v>
      </c>
      <c r="D53" s="129">
        <v>44718.576388888891</v>
      </c>
      <c r="E53" s="129">
        <v>44718.958333333336</v>
      </c>
      <c r="F53" s="130">
        <v>0.12</v>
      </c>
      <c r="G53" s="131" t="s">
        <v>14</v>
      </c>
      <c r="H53" s="127" t="s">
        <v>14</v>
      </c>
      <c r="I53" s="131" t="s">
        <v>85</v>
      </c>
      <c r="J53" s="127" t="s">
        <v>15</v>
      </c>
    </row>
    <row r="54" spans="1:30" s="139" customFormat="1" ht="15" customHeight="1" x14ac:dyDescent="0.25">
      <c r="A54" s="135" t="s">
        <v>30</v>
      </c>
      <c r="B54" s="131" t="str">
        <f t="shared" si="1"/>
        <v>GARR</v>
      </c>
      <c r="C54" s="136">
        <v>62</v>
      </c>
      <c r="D54" s="129">
        <v>44736.645833333336</v>
      </c>
      <c r="E54" s="129">
        <v>44736.711805555555</v>
      </c>
      <c r="F54" s="130">
        <v>0.06</v>
      </c>
      <c r="G54" s="131" t="s">
        <v>16</v>
      </c>
      <c r="H54" s="127" t="s">
        <v>16</v>
      </c>
      <c r="I54" s="131"/>
      <c r="J54" s="127" t="s">
        <v>16</v>
      </c>
    </row>
    <row r="55" spans="1:30" s="139" customFormat="1" ht="15" customHeight="1" x14ac:dyDescent="0.25">
      <c r="A55" s="135" t="s">
        <v>30</v>
      </c>
      <c r="B55" s="131" t="str">
        <f t="shared" si="1"/>
        <v>GARR</v>
      </c>
      <c r="C55" s="136">
        <v>63</v>
      </c>
      <c r="D55" s="129">
        <v>44742.524305555555</v>
      </c>
      <c r="E55" s="129">
        <v>44742.836805555555</v>
      </c>
      <c r="F55" s="130">
        <v>0.13</v>
      </c>
      <c r="G55" s="131" t="s">
        <v>16</v>
      </c>
      <c r="H55" s="127" t="s">
        <v>16</v>
      </c>
      <c r="I55" s="131"/>
      <c r="J55" s="127" t="s">
        <v>16</v>
      </c>
    </row>
    <row r="56" spans="1:30" s="139" customFormat="1" ht="15" customHeight="1" x14ac:dyDescent="0.25">
      <c r="A56" s="135" t="s">
        <v>30</v>
      </c>
      <c r="B56" s="131" t="str">
        <f t="shared" si="1"/>
        <v>GARR</v>
      </c>
      <c r="C56" s="136">
        <v>64</v>
      </c>
      <c r="D56" s="129">
        <v>44748.628472222219</v>
      </c>
      <c r="E56" s="129">
        <v>44748.798611111109</v>
      </c>
      <c r="F56" s="130">
        <v>0.12</v>
      </c>
      <c r="G56" s="131" t="s">
        <v>16</v>
      </c>
      <c r="H56" s="127" t="s">
        <v>16</v>
      </c>
      <c r="I56" s="131"/>
      <c r="J56" s="127" t="s">
        <v>16</v>
      </c>
    </row>
    <row r="57" spans="1:30" s="139" customFormat="1" ht="15" customHeight="1" x14ac:dyDescent="0.25">
      <c r="A57" s="135" t="s">
        <v>30</v>
      </c>
      <c r="B57" s="131" t="str">
        <f t="shared" si="1"/>
        <v>GARR</v>
      </c>
      <c r="C57" s="136">
        <v>65</v>
      </c>
      <c r="D57" s="129">
        <v>44761.545138888891</v>
      </c>
      <c r="E57" s="129">
        <v>44761.982638888891</v>
      </c>
      <c r="F57" s="130">
        <v>0.05</v>
      </c>
      <c r="G57" s="131" t="s">
        <v>14</v>
      </c>
      <c r="H57" s="127" t="s">
        <v>14</v>
      </c>
      <c r="I57" s="131" t="s">
        <v>86</v>
      </c>
      <c r="J57" s="127" t="s">
        <v>13</v>
      </c>
    </row>
    <row r="58" spans="1:30" s="139" customFormat="1" ht="15" customHeight="1" x14ac:dyDescent="0.25">
      <c r="A58" s="135" t="s">
        <v>30</v>
      </c>
      <c r="B58" s="131" t="str">
        <f t="shared" si="1"/>
        <v>GARR</v>
      </c>
      <c r="C58" s="136">
        <v>66</v>
      </c>
      <c r="D58" s="129">
        <v>44762.552083333336</v>
      </c>
      <c r="E58" s="129">
        <v>44762.760416666664</v>
      </c>
      <c r="F58" s="130">
        <v>0.05</v>
      </c>
      <c r="G58" s="131" t="s">
        <v>16</v>
      </c>
      <c r="H58" s="127" t="s">
        <v>16</v>
      </c>
      <c r="I58" s="131" t="s">
        <v>84</v>
      </c>
      <c r="J58" s="127" t="s">
        <v>15</v>
      </c>
    </row>
    <row r="59" spans="1:30" s="139" customFormat="1" ht="15" customHeight="1" x14ac:dyDescent="0.25">
      <c r="A59" s="135" t="s">
        <v>81</v>
      </c>
      <c r="B59" s="131" t="str">
        <f t="shared" si="1"/>
        <v>GARR</v>
      </c>
      <c r="C59" s="136">
        <v>67</v>
      </c>
      <c r="D59" s="129">
        <v>44766.621527777781</v>
      </c>
      <c r="E59" s="129">
        <v>44766.798611111109</v>
      </c>
      <c r="F59" s="130">
        <v>0.26</v>
      </c>
      <c r="G59" s="131" t="s">
        <v>14</v>
      </c>
      <c r="H59" s="127" t="s">
        <v>12</v>
      </c>
      <c r="I59" s="131" t="s">
        <v>87</v>
      </c>
      <c r="J59" s="127" t="s">
        <v>15</v>
      </c>
      <c r="AD59" s="139" t="s">
        <v>88</v>
      </c>
    </row>
    <row r="60" spans="1:30" s="139" customFormat="1" ht="15" customHeight="1" x14ac:dyDescent="0.25">
      <c r="A60" s="135" t="s">
        <v>30</v>
      </c>
      <c r="B60" s="131" t="str">
        <f t="shared" si="1"/>
        <v>GARR</v>
      </c>
      <c r="C60" s="136">
        <v>68</v>
      </c>
      <c r="D60" s="129">
        <v>44768.916666666664</v>
      </c>
      <c r="E60" s="129">
        <v>44769.041666666664</v>
      </c>
      <c r="F60" s="130">
        <v>0.38</v>
      </c>
      <c r="G60" s="131" t="s">
        <v>14</v>
      </c>
      <c r="H60" s="127" t="s">
        <v>14</v>
      </c>
      <c r="I60" s="131" t="s">
        <v>32</v>
      </c>
      <c r="J60" s="127" t="s">
        <v>13</v>
      </c>
    </row>
    <row r="61" spans="1:30" s="139" customFormat="1" ht="15" customHeight="1" x14ac:dyDescent="0.25">
      <c r="A61" s="135" t="s">
        <v>30</v>
      </c>
      <c r="B61" s="131" t="str">
        <f t="shared" si="1"/>
        <v>GARR</v>
      </c>
      <c r="C61" s="136">
        <v>69</v>
      </c>
      <c r="D61" s="129">
        <v>44769.972222222219</v>
      </c>
      <c r="E61" s="129">
        <v>44770.072916666664</v>
      </c>
      <c r="F61" s="130">
        <v>0.66</v>
      </c>
      <c r="G61" s="131" t="s">
        <v>14</v>
      </c>
      <c r="H61" s="127" t="s">
        <v>14</v>
      </c>
      <c r="I61" s="131" t="s">
        <v>89</v>
      </c>
      <c r="J61" s="127" t="s">
        <v>15</v>
      </c>
    </row>
    <row r="62" spans="1:30" s="139" customFormat="1" ht="15" customHeight="1" x14ac:dyDescent="0.25">
      <c r="A62" s="135" t="s">
        <v>30</v>
      </c>
      <c r="B62" s="131" t="str">
        <f t="shared" si="1"/>
        <v>GARR</v>
      </c>
      <c r="C62" s="136">
        <v>70</v>
      </c>
      <c r="D62" s="129">
        <v>44779.600694444445</v>
      </c>
      <c r="E62" s="129">
        <v>44779.635416666664</v>
      </c>
      <c r="F62" s="130">
        <v>0.13</v>
      </c>
      <c r="G62" s="131" t="s">
        <v>14</v>
      </c>
      <c r="H62" s="127" t="s">
        <v>14</v>
      </c>
      <c r="I62" s="131" t="s">
        <v>32</v>
      </c>
      <c r="J62" s="127" t="s">
        <v>15</v>
      </c>
    </row>
    <row r="63" spans="1:30" s="139" customFormat="1" ht="15" customHeight="1" x14ac:dyDescent="0.25">
      <c r="A63" s="135" t="s">
        <v>30</v>
      </c>
      <c r="B63" s="131" t="str">
        <f t="shared" si="1"/>
        <v>GARR</v>
      </c>
      <c r="C63" s="136">
        <v>71</v>
      </c>
      <c r="D63" s="129">
        <v>44780.8125</v>
      </c>
      <c r="E63" s="129">
        <v>44780.958333333336</v>
      </c>
      <c r="F63" s="130">
        <v>0.09</v>
      </c>
      <c r="G63" s="131" t="s">
        <v>14</v>
      </c>
      <c r="H63" s="127" t="s">
        <v>14</v>
      </c>
      <c r="I63" s="131" t="s">
        <v>32</v>
      </c>
      <c r="J63" s="127" t="s">
        <v>13</v>
      </c>
    </row>
    <row r="64" spans="1:30" s="139" customFormat="1" ht="15" customHeight="1" x14ac:dyDescent="0.25">
      <c r="A64" s="135" t="s">
        <v>30</v>
      </c>
      <c r="B64" s="131" t="str">
        <f t="shared" si="1"/>
        <v>GARR</v>
      </c>
      <c r="C64" s="136">
        <v>72</v>
      </c>
      <c r="D64" s="129">
        <v>44786.868055555555</v>
      </c>
      <c r="E64" s="129">
        <v>44786.9375</v>
      </c>
      <c r="F64" s="130">
        <v>7.0000000000000007E-2</v>
      </c>
      <c r="G64" s="131" t="s">
        <v>14</v>
      </c>
      <c r="H64" s="127" t="s">
        <v>14</v>
      </c>
      <c r="I64" s="131" t="s">
        <v>32</v>
      </c>
      <c r="J64" s="127" t="s">
        <v>13</v>
      </c>
    </row>
    <row r="65" spans="1:10" s="139" customFormat="1" ht="15" customHeight="1" x14ac:dyDescent="0.25">
      <c r="A65" s="135" t="s">
        <v>30</v>
      </c>
      <c r="B65" s="131" t="str">
        <f t="shared" si="1"/>
        <v>GARR</v>
      </c>
      <c r="C65" s="136">
        <v>73</v>
      </c>
      <c r="D65" s="129">
        <v>44787.649305555555</v>
      </c>
      <c r="E65" s="129">
        <v>44787.951388888891</v>
      </c>
      <c r="F65" s="130">
        <v>0.28999999999999998</v>
      </c>
      <c r="G65" s="131" t="s">
        <v>14</v>
      </c>
      <c r="H65" s="127" t="s">
        <v>14</v>
      </c>
      <c r="I65" s="131" t="s">
        <v>32</v>
      </c>
      <c r="J65" s="127" t="s">
        <v>15</v>
      </c>
    </row>
    <row r="66" spans="1:10" s="170" customFormat="1" ht="15" customHeight="1" x14ac:dyDescent="0.25">
      <c r="A66" s="59" t="s">
        <v>81</v>
      </c>
      <c r="B66" s="161" t="str">
        <f t="shared" ref="B66:B97" si="2">IF(D66="","","GARR")</f>
        <v>GARR</v>
      </c>
      <c r="C66" s="167">
        <v>74</v>
      </c>
      <c r="D66" s="168">
        <v>44788.611111111109</v>
      </c>
      <c r="E66" s="168">
        <v>44789.041666666664</v>
      </c>
      <c r="F66" s="169">
        <v>2.3199999999999998</v>
      </c>
      <c r="G66" s="161" t="s">
        <v>12</v>
      </c>
      <c r="H66" s="165" t="s">
        <v>12</v>
      </c>
      <c r="I66" s="161" t="s">
        <v>90</v>
      </c>
      <c r="J66" s="165" t="s">
        <v>18</v>
      </c>
    </row>
    <row r="67" spans="1:10" s="139" customFormat="1" ht="15" customHeight="1" x14ac:dyDescent="0.25">
      <c r="A67" s="135" t="s">
        <v>81</v>
      </c>
      <c r="B67" s="131" t="str">
        <f t="shared" si="2"/>
        <v>GARR</v>
      </c>
      <c r="C67" s="136">
        <v>75</v>
      </c>
      <c r="D67" s="129">
        <v>44789.440972222219</v>
      </c>
      <c r="E67" s="129">
        <v>44789.569444444445</v>
      </c>
      <c r="F67" s="130">
        <v>0.4</v>
      </c>
      <c r="G67" s="131" t="s">
        <v>14</v>
      </c>
      <c r="H67" s="127" t="s">
        <v>12</v>
      </c>
      <c r="I67" s="131" t="s">
        <v>80</v>
      </c>
      <c r="J67" s="127" t="s">
        <v>18</v>
      </c>
    </row>
    <row r="68" spans="1:10" s="139" customFormat="1" ht="15" customHeight="1" x14ac:dyDescent="0.25">
      <c r="A68" s="135" t="s">
        <v>30</v>
      </c>
      <c r="B68" s="131" t="str">
        <f t="shared" si="2"/>
        <v>GARR</v>
      </c>
      <c r="C68" s="136">
        <v>76</v>
      </c>
      <c r="D68" s="129">
        <v>44798.631944444445</v>
      </c>
      <c r="E68" s="129">
        <v>44798.774305555555</v>
      </c>
      <c r="F68" s="130">
        <v>0.42</v>
      </c>
      <c r="G68" s="131" t="s">
        <v>14</v>
      </c>
      <c r="H68" s="127" t="s">
        <v>14</v>
      </c>
      <c r="I68" s="131" t="s">
        <v>85</v>
      </c>
      <c r="J68" s="127" t="s">
        <v>15</v>
      </c>
    </row>
    <row r="69" spans="1:10" s="139" customFormat="1" ht="15" customHeight="1" x14ac:dyDescent="0.25">
      <c r="A69" s="135" t="s">
        <v>30</v>
      </c>
      <c r="B69" s="131" t="str">
        <f t="shared" si="2"/>
        <v>GARR</v>
      </c>
      <c r="C69" s="136">
        <v>77</v>
      </c>
      <c r="D69" s="129">
        <v>44804.6875</v>
      </c>
      <c r="E69" s="129">
        <v>44804.711805555555</v>
      </c>
      <c r="F69" s="130">
        <v>0.24</v>
      </c>
      <c r="G69" s="131" t="s">
        <v>14</v>
      </c>
      <c r="H69" s="127" t="s">
        <v>14</v>
      </c>
      <c r="I69" s="131" t="s">
        <v>85</v>
      </c>
      <c r="J69" s="127" t="s">
        <v>17</v>
      </c>
    </row>
    <row r="70" spans="1:10" s="139" customFormat="1" ht="15" customHeight="1" x14ac:dyDescent="0.25">
      <c r="A70" s="135" t="s">
        <v>30</v>
      </c>
      <c r="B70" s="131" t="str">
        <f t="shared" si="2"/>
        <v>GARR</v>
      </c>
      <c r="C70" s="136">
        <v>78</v>
      </c>
      <c r="D70" s="129">
        <v>44806.875</v>
      </c>
      <c r="E70" s="129">
        <v>44807.010416666664</v>
      </c>
      <c r="F70" s="130">
        <v>0.28000000000000003</v>
      </c>
      <c r="G70" s="131" t="s">
        <v>14</v>
      </c>
      <c r="H70" s="127" t="s">
        <v>14</v>
      </c>
      <c r="I70" s="131" t="s">
        <v>32</v>
      </c>
      <c r="J70" s="127" t="s">
        <v>18</v>
      </c>
    </row>
    <row r="71" spans="1:10" s="139" customFormat="1" ht="15" customHeight="1" x14ac:dyDescent="0.25">
      <c r="A71" s="135" t="s">
        <v>30</v>
      </c>
      <c r="B71" s="131" t="str">
        <f t="shared" si="2"/>
        <v>GARR</v>
      </c>
      <c r="C71" s="136">
        <v>79</v>
      </c>
      <c r="D71" s="129">
        <v>44818.65625</v>
      </c>
      <c r="E71" s="129">
        <v>44818.75</v>
      </c>
      <c r="F71" s="130">
        <v>0.1</v>
      </c>
      <c r="G71" s="131" t="s">
        <v>16</v>
      </c>
      <c r="H71" s="127" t="s">
        <v>16</v>
      </c>
      <c r="I71" s="131"/>
      <c r="J71" s="127" t="s">
        <v>16</v>
      </c>
    </row>
    <row r="72" spans="1:10" s="139" customFormat="1" ht="15" customHeight="1" x14ac:dyDescent="0.25">
      <c r="A72" s="135" t="s">
        <v>30</v>
      </c>
      <c r="B72" s="131" t="str">
        <f t="shared" si="2"/>
        <v>GARR</v>
      </c>
      <c r="C72" s="136">
        <v>80</v>
      </c>
      <c r="D72" s="129">
        <v>44825.746527777781</v>
      </c>
      <c r="E72" s="129">
        <v>44826.548611111109</v>
      </c>
      <c r="F72" s="130">
        <v>0.13</v>
      </c>
      <c r="G72" s="131" t="s">
        <v>14</v>
      </c>
      <c r="H72" s="127" t="s">
        <v>14</v>
      </c>
      <c r="I72" s="131" t="s">
        <v>32</v>
      </c>
      <c r="J72" s="127" t="s">
        <v>13</v>
      </c>
    </row>
    <row r="73" spans="1:10" s="139" customFormat="1" ht="15" customHeight="1" x14ac:dyDescent="0.25">
      <c r="A73" s="135" t="s">
        <v>30</v>
      </c>
      <c r="B73" s="131" t="str">
        <f t="shared" si="2"/>
        <v>GARR</v>
      </c>
      <c r="C73" s="136">
        <v>81</v>
      </c>
      <c r="D73" s="129">
        <v>44833.579861111109</v>
      </c>
      <c r="E73" s="129">
        <v>44833.822916666664</v>
      </c>
      <c r="F73" s="130">
        <v>0.12</v>
      </c>
      <c r="G73" s="131" t="s">
        <v>14</v>
      </c>
      <c r="H73" s="127" t="s">
        <v>14</v>
      </c>
      <c r="I73" s="131" t="s">
        <v>32</v>
      </c>
      <c r="J73" s="127" t="s">
        <v>13</v>
      </c>
    </row>
    <row r="74" spans="1:10" s="139" customFormat="1" ht="15" customHeight="1" x14ac:dyDescent="0.25">
      <c r="A74" s="135" t="s">
        <v>30</v>
      </c>
      <c r="B74" s="131" t="str">
        <f t="shared" si="2"/>
        <v>GARR</v>
      </c>
      <c r="C74" s="136">
        <v>82</v>
      </c>
      <c r="D74" s="129">
        <v>44834.638888888891</v>
      </c>
      <c r="E74" s="129">
        <v>44834.913194444445</v>
      </c>
      <c r="F74" s="130">
        <v>0.1</v>
      </c>
      <c r="G74" s="131" t="s">
        <v>14</v>
      </c>
      <c r="H74" s="127" t="s">
        <v>14</v>
      </c>
      <c r="I74" s="131" t="s">
        <v>32</v>
      </c>
      <c r="J74" s="127" t="s">
        <v>15</v>
      </c>
    </row>
    <row r="75" spans="1:10" s="139" customFormat="1" ht="15" customHeight="1" x14ac:dyDescent="0.25">
      <c r="A75" s="135" t="s">
        <v>30</v>
      </c>
      <c r="B75" s="131" t="str">
        <f t="shared" si="2"/>
        <v>GARR</v>
      </c>
      <c r="C75" s="136">
        <v>83</v>
      </c>
      <c r="D75" s="129">
        <v>44836.375</v>
      </c>
      <c r="E75" s="129">
        <v>44836.520833333336</v>
      </c>
      <c r="F75" s="130">
        <v>0.06</v>
      </c>
      <c r="G75" s="131" t="s">
        <v>14</v>
      </c>
      <c r="H75" s="127" t="s">
        <v>14</v>
      </c>
      <c r="I75" s="131" t="s">
        <v>91</v>
      </c>
      <c r="J75" s="127" t="s">
        <v>13</v>
      </c>
    </row>
    <row r="76" spans="1:10" s="139" customFormat="1" ht="15" customHeight="1" x14ac:dyDescent="0.25">
      <c r="A76" s="135" t="s">
        <v>30</v>
      </c>
      <c r="B76" s="131" t="str">
        <f t="shared" si="2"/>
        <v>GARR</v>
      </c>
      <c r="C76" s="136">
        <v>84</v>
      </c>
      <c r="D76" s="129">
        <v>44837.78125</v>
      </c>
      <c r="E76" s="129">
        <v>44838.052083333336</v>
      </c>
      <c r="F76" s="130">
        <v>0.16</v>
      </c>
      <c r="G76" s="131" t="s">
        <v>16</v>
      </c>
      <c r="H76" s="127" t="s">
        <v>16</v>
      </c>
      <c r="I76" s="131" t="s">
        <v>92</v>
      </c>
      <c r="J76" s="127" t="s">
        <v>15</v>
      </c>
    </row>
    <row r="77" spans="1:10" s="106" customFormat="1" x14ac:dyDescent="0.25">
      <c r="A77" s="88" t="s">
        <v>81</v>
      </c>
      <c r="B77" s="88" t="str">
        <f t="shared" si="2"/>
        <v>GARR</v>
      </c>
      <c r="C77" s="89">
        <v>85</v>
      </c>
      <c r="D77" s="104">
        <v>45030.513888888891</v>
      </c>
      <c r="E77" s="104">
        <v>45030.84375</v>
      </c>
      <c r="F77" s="105">
        <v>0.1707632</v>
      </c>
      <c r="G77" s="88" t="s">
        <v>16</v>
      </c>
      <c r="H77" s="92" t="s">
        <v>16</v>
      </c>
      <c r="I77" s="92" t="s">
        <v>93</v>
      </c>
      <c r="J77" s="92" t="s">
        <v>16</v>
      </c>
    </row>
    <row r="78" spans="1:10" s="106" customFormat="1" x14ac:dyDescent="0.25">
      <c r="A78" s="87" t="s">
        <v>35</v>
      </c>
      <c r="B78" s="88" t="str">
        <f t="shared" si="2"/>
        <v>GARR</v>
      </c>
      <c r="C78" s="89">
        <v>86</v>
      </c>
      <c r="D78" s="107">
        <v>45041.583333333336</v>
      </c>
      <c r="E78" s="107">
        <v>45042.0625</v>
      </c>
      <c r="F78" s="108">
        <v>0.35786400000000002</v>
      </c>
      <c r="G78" s="88" t="s">
        <v>14</v>
      </c>
      <c r="H78" s="88" t="s">
        <v>12</v>
      </c>
      <c r="I78" s="88"/>
      <c r="J78" s="88" t="s">
        <v>15</v>
      </c>
    </row>
    <row r="79" spans="1:10" s="106" customFormat="1" x14ac:dyDescent="0.25">
      <c r="A79" s="87" t="s">
        <v>81</v>
      </c>
      <c r="B79" s="88" t="str">
        <f t="shared" si="2"/>
        <v>GARR</v>
      </c>
      <c r="C79" s="89">
        <v>87</v>
      </c>
      <c r="D79" s="104">
        <v>45043.78125</v>
      </c>
      <c r="E79" s="104">
        <v>45044.006944444445</v>
      </c>
      <c r="F79" s="105">
        <v>0.18810879999999999</v>
      </c>
      <c r="G79" s="88" t="s">
        <v>14</v>
      </c>
      <c r="H79" s="88" t="s">
        <v>12</v>
      </c>
      <c r="I79" s="88"/>
      <c r="J79" s="88" t="s">
        <v>15</v>
      </c>
    </row>
    <row r="80" spans="1:10" s="106" customFormat="1" x14ac:dyDescent="0.25">
      <c r="A80" s="88" t="s">
        <v>35</v>
      </c>
      <c r="B80" s="88" t="str">
        <f t="shared" si="2"/>
        <v>GARR</v>
      </c>
      <c r="C80" s="89">
        <v>88</v>
      </c>
      <c r="D80" s="90">
        <v>45054.579861111109</v>
      </c>
      <c r="E80" s="90">
        <v>45055.041666666664</v>
      </c>
      <c r="F80" s="91">
        <v>5.2077100000000001E-2</v>
      </c>
      <c r="G80" s="88" t="s">
        <v>16</v>
      </c>
      <c r="H80" s="88" t="s">
        <v>16</v>
      </c>
      <c r="I80" s="88" t="s">
        <v>94</v>
      </c>
      <c r="J80" s="88" t="s">
        <v>16</v>
      </c>
    </row>
    <row r="81" spans="1:10" s="106" customFormat="1" x14ac:dyDescent="0.25">
      <c r="A81" s="87" t="s">
        <v>81</v>
      </c>
      <c r="B81" s="88" t="str">
        <f t="shared" si="2"/>
        <v>GARR</v>
      </c>
      <c r="C81" s="89">
        <v>89</v>
      </c>
      <c r="D81" s="90">
        <v>45056.447916666664</v>
      </c>
      <c r="E81" s="90">
        <v>45058.357638888891</v>
      </c>
      <c r="F81" s="91">
        <v>5.0261268000000001</v>
      </c>
      <c r="G81" s="88" t="s">
        <v>16</v>
      </c>
      <c r="H81" s="88" t="s">
        <v>16</v>
      </c>
      <c r="I81" s="88" t="s">
        <v>95</v>
      </c>
      <c r="J81" s="88" t="s">
        <v>16</v>
      </c>
    </row>
    <row r="82" spans="1:10" s="106" customFormat="1" x14ac:dyDescent="0.25">
      <c r="A82" s="87" t="s">
        <v>81</v>
      </c>
      <c r="B82" s="88" t="str">
        <f t="shared" si="2"/>
        <v>GARR</v>
      </c>
      <c r="C82" s="89">
        <v>90</v>
      </c>
      <c r="D82" s="90">
        <v>45060.864583333336</v>
      </c>
      <c r="E82" s="90">
        <v>45060.927083333336</v>
      </c>
      <c r="F82" s="91">
        <v>6.21021E-2</v>
      </c>
      <c r="G82" s="88" t="s">
        <v>14</v>
      </c>
      <c r="H82" s="88" t="s">
        <v>12</v>
      </c>
      <c r="I82" s="88"/>
      <c r="J82" s="88" t="s">
        <v>15</v>
      </c>
    </row>
    <row r="83" spans="1:10" s="106" customFormat="1" x14ac:dyDescent="0.25">
      <c r="A83" s="87" t="s">
        <v>81</v>
      </c>
      <c r="B83" s="88" t="str">
        <f t="shared" si="2"/>
        <v>GARR</v>
      </c>
      <c r="C83" s="89">
        <v>91</v>
      </c>
      <c r="D83" s="90">
        <v>45063.857638888891</v>
      </c>
      <c r="E83" s="90">
        <v>45063.96875</v>
      </c>
      <c r="F83" s="91">
        <v>0.1656415</v>
      </c>
      <c r="G83" s="88" t="s">
        <v>14</v>
      </c>
      <c r="H83" s="88" t="s">
        <v>12</v>
      </c>
      <c r="I83" s="88"/>
      <c r="J83" s="88" t="s">
        <v>15</v>
      </c>
    </row>
    <row r="84" spans="1:10" s="106" customFormat="1" x14ac:dyDescent="0.25">
      <c r="A84" s="87" t="s">
        <v>35</v>
      </c>
      <c r="B84" s="88" t="str">
        <f t="shared" si="2"/>
        <v>GARR</v>
      </c>
      <c r="C84" s="89">
        <v>92</v>
      </c>
      <c r="D84" s="90">
        <v>45064.545138888891</v>
      </c>
      <c r="E84" s="90">
        <v>45065.177083333336</v>
      </c>
      <c r="F84" s="91">
        <v>0.2882016</v>
      </c>
      <c r="G84" s="88" t="s">
        <v>14</v>
      </c>
      <c r="H84" s="88" t="s">
        <v>12</v>
      </c>
      <c r="I84" s="88"/>
      <c r="J84" s="88" t="s">
        <v>15</v>
      </c>
    </row>
    <row r="85" spans="1:10" s="106" customFormat="1" x14ac:dyDescent="0.25">
      <c r="A85" s="87" t="s">
        <v>35</v>
      </c>
      <c r="B85" s="88" t="str">
        <f t="shared" si="2"/>
        <v>GARR</v>
      </c>
      <c r="C85" s="89">
        <v>93</v>
      </c>
      <c r="D85" s="90">
        <v>45066.736111111109</v>
      </c>
      <c r="E85" s="90">
        <v>45066.760416666664</v>
      </c>
      <c r="F85" s="91">
        <v>4.9248E-2</v>
      </c>
      <c r="G85" s="88" t="s">
        <v>14</v>
      </c>
      <c r="H85" s="88" t="s">
        <v>12</v>
      </c>
      <c r="I85" s="88"/>
      <c r="J85" s="88" t="s">
        <v>15</v>
      </c>
    </row>
    <row r="86" spans="1:10" s="106" customFormat="1" x14ac:dyDescent="0.25">
      <c r="A86" s="100" t="s">
        <v>35</v>
      </c>
      <c r="B86" s="88" t="str">
        <f t="shared" si="2"/>
        <v>GARR</v>
      </c>
      <c r="C86" s="89">
        <v>94</v>
      </c>
      <c r="D86" s="90">
        <v>45070.565972222219</v>
      </c>
      <c r="E86" s="90">
        <v>45070.621527777781</v>
      </c>
      <c r="F86" s="91">
        <v>0.85319690000000004</v>
      </c>
      <c r="G86" s="88" t="s">
        <v>12</v>
      </c>
      <c r="H86" s="88" t="s">
        <v>12</v>
      </c>
      <c r="I86" s="88" t="s">
        <v>96</v>
      </c>
      <c r="J86" s="88" t="s">
        <v>18</v>
      </c>
    </row>
    <row r="87" spans="1:10" s="106" customFormat="1" x14ac:dyDescent="0.25">
      <c r="A87" s="87" t="s">
        <v>35</v>
      </c>
      <c r="B87" s="88" t="str">
        <f t="shared" si="2"/>
        <v>GARR</v>
      </c>
      <c r="C87" s="89">
        <v>95</v>
      </c>
      <c r="D87" s="90">
        <v>45073.840277777781</v>
      </c>
      <c r="E87" s="90">
        <v>45073.961805555555</v>
      </c>
      <c r="F87" s="91">
        <v>5.4346999999999999E-2</v>
      </c>
      <c r="G87" s="88" t="s">
        <v>14</v>
      </c>
      <c r="H87" s="88" t="s">
        <v>12</v>
      </c>
      <c r="I87" s="88"/>
      <c r="J87" s="88" t="s">
        <v>15</v>
      </c>
    </row>
    <row r="88" spans="1:10" s="106" customFormat="1" x14ac:dyDescent="0.25">
      <c r="A88" s="87" t="s">
        <v>35</v>
      </c>
      <c r="B88" s="88" t="str">
        <f t="shared" si="2"/>
        <v>GARR</v>
      </c>
      <c r="C88" s="89">
        <v>96</v>
      </c>
      <c r="D88" s="90">
        <v>45076.649305555555</v>
      </c>
      <c r="E88" s="90">
        <v>45076.753472222219</v>
      </c>
      <c r="F88" s="91">
        <v>5.5445099999999997E-2</v>
      </c>
      <c r="G88" s="88" t="s">
        <v>14</v>
      </c>
      <c r="H88" s="88" t="s">
        <v>14</v>
      </c>
      <c r="I88" s="88"/>
      <c r="J88" s="88" t="s">
        <v>13</v>
      </c>
    </row>
    <row r="89" spans="1:10" s="106" customFormat="1" x14ac:dyDescent="0.25">
      <c r="A89" s="100" t="s">
        <v>35</v>
      </c>
      <c r="B89" s="88" t="str">
        <f t="shared" si="2"/>
        <v>GARR</v>
      </c>
      <c r="C89" s="89">
        <v>97</v>
      </c>
      <c r="D89" s="90">
        <v>45078.534722222219</v>
      </c>
      <c r="E89" s="90">
        <v>45078.996527777781</v>
      </c>
      <c r="F89" s="91">
        <v>0.4266665</v>
      </c>
      <c r="G89" s="88" t="s">
        <v>12</v>
      </c>
      <c r="H89" s="88" t="s">
        <v>12</v>
      </c>
      <c r="I89" s="88" t="s">
        <v>97</v>
      </c>
      <c r="J89" s="88" t="s">
        <v>18</v>
      </c>
    </row>
    <row r="90" spans="1:10" s="106" customFormat="1" x14ac:dyDescent="0.25">
      <c r="A90" s="87" t="s">
        <v>35</v>
      </c>
      <c r="B90" s="88" t="str">
        <f t="shared" si="2"/>
        <v>GARR</v>
      </c>
      <c r="C90" s="89">
        <v>98</v>
      </c>
      <c r="D90" s="90">
        <v>45079.524305555555</v>
      </c>
      <c r="E90" s="90">
        <v>45080.090277777781</v>
      </c>
      <c r="F90" s="91">
        <v>4.1031199999999997E-2</v>
      </c>
      <c r="G90" s="88" t="s">
        <v>14</v>
      </c>
      <c r="H90" s="88" t="s">
        <v>12</v>
      </c>
      <c r="I90" s="88"/>
      <c r="J90" s="88" t="s">
        <v>15</v>
      </c>
    </row>
    <row r="91" spans="1:10" s="106" customFormat="1" x14ac:dyDescent="0.25">
      <c r="A91" s="87" t="s">
        <v>35</v>
      </c>
      <c r="B91" s="88" t="str">
        <f t="shared" si="2"/>
        <v>GARR</v>
      </c>
      <c r="C91" s="89">
        <v>99</v>
      </c>
      <c r="D91" s="90">
        <v>45080.350694444445</v>
      </c>
      <c r="E91" s="90">
        <v>45080.604166666664</v>
      </c>
      <c r="F91" s="91">
        <v>7.0217399999999999E-2</v>
      </c>
      <c r="G91" s="88" t="s">
        <v>14</v>
      </c>
      <c r="H91" s="88" t="s">
        <v>12</v>
      </c>
      <c r="I91" s="88"/>
      <c r="J91" s="88" t="s">
        <v>15</v>
      </c>
    </row>
    <row r="92" spans="1:10" s="106" customFormat="1" x14ac:dyDescent="0.25">
      <c r="A92" s="87" t="s">
        <v>35</v>
      </c>
      <c r="B92" s="88" t="str">
        <f t="shared" si="2"/>
        <v>GARR</v>
      </c>
      <c r="C92" s="89">
        <v>100</v>
      </c>
      <c r="D92" s="90">
        <v>45080.881944444445</v>
      </c>
      <c r="E92" s="90">
        <v>45081.649305555555</v>
      </c>
      <c r="F92" s="91">
        <v>0.56365770000000004</v>
      </c>
      <c r="G92" s="88" t="s">
        <v>12</v>
      </c>
      <c r="H92" s="88" t="s">
        <v>12</v>
      </c>
      <c r="I92" s="88" t="s">
        <v>98</v>
      </c>
      <c r="J92" s="88" t="s">
        <v>18</v>
      </c>
    </row>
    <row r="93" spans="1:10" s="106" customFormat="1" x14ac:dyDescent="0.25">
      <c r="A93" s="87" t="s">
        <v>35</v>
      </c>
      <c r="B93" s="88" t="str">
        <f t="shared" si="2"/>
        <v>GARR</v>
      </c>
      <c r="C93" s="89">
        <v>101</v>
      </c>
      <c r="D93" s="90">
        <v>45082.583333333336</v>
      </c>
      <c r="E93" s="90">
        <v>45082.798611111109</v>
      </c>
      <c r="F93" s="91">
        <v>0.26844479999999998</v>
      </c>
      <c r="G93" s="88" t="s">
        <v>12</v>
      </c>
      <c r="H93" s="88" t="s">
        <v>12</v>
      </c>
      <c r="I93" s="88" t="s">
        <v>99</v>
      </c>
      <c r="J93" s="88" t="s">
        <v>18</v>
      </c>
    </row>
    <row r="94" spans="1:10" s="106" customFormat="1" x14ac:dyDescent="0.25">
      <c r="A94" s="100" t="s">
        <v>35</v>
      </c>
      <c r="B94" s="88" t="str">
        <f t="shared" si="2"/>
        <v>GARR</v>
      </c>
      <c r="C94" s="89">
        <v>102</v>
      </c>
      <c r="D94" s="90">
        <v>45083.652777777781</v>
      </c>
      <c r="E94" s="90">
        <v>45083.791666666664</v>
      </c>
      <c r="F94" s="91">
        <v>0.2319485</v>
      </c>
      <c r="G94" s="88" t="s">
        <v>12</v>
      </c>
      <c r="H94" s="88" t="s">
        <v>12</v>
      </c>
      <c r="I94" s="88" t="s">
        <v>100</v>
      </c>
      <c r="J94" s="88" t="s">
        <v>18</v>
      </c>
    </row>
    <row r="95" spans="1:10" s="106" customFormat="1" x14ac:dyDescent="0.25">
      <c r="A95" s="88" t="s">
        <v>35</v>
      </c>
      <c r="B95" s="88" t="str">
        <f t="shared" si="2"/>
        <v>GARR</v>
      </c>
      <c r="C95" s="89">
        <v>103</v>
      </c>
      <c r="D95" s="90">
        <v>45087.666666666664</v>
      </c>
      <c r="E95" s="90">
        <v>45087.760416666664</v>
      </c>
      <c r="F95" s="91">
        <v>0.4681323</v>
      </c>
      <c r="G95" s="88" t="s">
        <v>16</v>
      </c>
      <c r="H95" s="88" t="s">
        <v>16</v>
      </c>
      <c r="I95" s="88" t="s">
        <v>101</v>
      </c>
      <c r="J95" s="88" t="s">
        <v>16</v>
      </c>
    </row>
    <row r="96" spans="1:10" s="106" customFormat="1" x14ac:dyDescent="0.25">
      <c r="A96" s="88" t="s">
        <v>35</v>
      </c>
      <c r="B96" s="88" t="str">
        <f t="shared" si="2"/>
        <v>GARR</v>
      </c>
      <c r="C96" s="89">
        <v>104</v>
      </c>
      <c r="D96" s="90">
        <v>45088.628472222219</v>
      </c>
      <c r="E96" s="90">
        <v>45089.135416666664</v>
      </c>
      <c r="F96" s="91">
        <v>1.0874117000000001</v>
      </c>
      <c r="G96" s="88" t="s">
        <v>16</v>
      </c>
      <c r="H96" s="88" t="s">
        <v>16</v>
      </c>
      <c r="I96" s="88" t="s">
        <v>101</v>
      </c>
      <c r="J96" s="88" t="s">
        <v>16</v>
      </c>
    </row>
    <row r="97" spans="1:10" s="106" customFormat="1" x14ac:dyDescent="0.25">
      <c r="A97" s="88" t="s">
        <v>35</v>
      </c>
      <c r="B97" s="88" t="str">
        <f t="shared" si="2"/>
        <v>GARR</v>
      </c>
      <c r="C97" s="89">
        <v>105</v>
      </c>
      <c r="D97" s="90">
        <v>45089.524305555555</v>
      </c>
      <c r="E97" s="90">
        <v>45089.638888888891</v>
      </c>
      <c r="F97" s="91">
        <v>0.3545297</v>
      </c>
      <c r="G97" s="88" t="s">
        <v>16</v>
      </c>
      <c r="H97" s="88" t="s">
        <v>16</v>
      </c>
      <c r="I97" s="88" t="s">
        <v>101</v>
      </c>
      <c r="J97" s="88" t="s">
        <v>16</v>
      </c>
    </row>
    <row r="98" spans="1:10" s="106" customFormat="1" x14ac:dyDescent="0.25">
      <c r="A98" s="88" t="s">
        <v>35</v>
      </c>
      <c r="B98" s="88" t="str">
        <f t="shared" ref="B98:B126" si="3">IF(D98="","","GARR")</f>
        <v>GARR</v>
      </c>
      <c r="C98" s="89">
        <v>106</v>
      </c>
      <c r="D98" s="90">
        <v>45092.826388888891</v>
      </c>
      <c r="E98" s="90">
        <v>45093.072916666664</v>
      </c>
      <c r="F98" s="91">
        <v>0.2010699</v>
      </c>
      <c r="G98" s="88" t="s">
        <v>16</v>
      </c>
      <c r="H98" s="88" t="s">
        <v>16</v>
      </c>
      <c r="I98" s="88" t="s">
        <v>101</v>
      </c>
      <c r="J98" s="88" t="s">
        <v>16</v>
      </c>
    </row>
    <row r="99" spans="1:10" s="106" customFormat="1" x14ac:dyDescent="0.25">
      <c r="A99" s="88" t="s">
        <v>35</v>
      </c>
      <c r="B99" s="88" t="str">
        <f t="shared" si="3"/>
        <v>GARR</v>
      </c>
      <c r="C99" s="89">
        <v>107</v>
      </c>
      <c r="D99" s="90">
        <v>45093.524305555555</v>
      </c>
      <c r="E99" s="90">
        <v>45093.90625</v>
      </c>
      <c r="F99" s="91">
        <v>0.57927260000000003</v>
      </c>
      <c r="G99" s="88" t="s">
        <v>16</v>
      </c>
      <c r="H99" s="88" t="s">
        <v>16</v>
      </c>
      <c r="I99" s="88" t="s">
        <v>101</v>
      </c>
      <c r="J99" s="88" t="s">
        <v>16</v>
      </c>
    </row>
    <row r="100" spans="1:10" s="106" customFormat="1" x14ac:dyDescent="0.25">
      <c r="A100" s="88" t="s">
        <v>35</v>
      </c>
      <c r="B100" s="88" t="str">
        <f t="shared" si="3"/>
        <v>GARR</v>
      </c>
      <c r="C100" s="89">
        <v>108</v>
      </c>
      <c r="D100" s="90">
        <v>45098.920138888891</v>
      </c>
      <c r="E100" s="90">
        <v>45099.145833333336</v>
      </c>
      <c r="F100" s="91">
        <v>2.002345</v>
      </c>
      <c r="G100" s="88" t="s">
        <v>16</v>
      </c>
      <c r="H100" s="88" t="s">
        <v>16</v>
      </c>
      <c r="I100" s="88" t="s">
        <v>101</v>
      </c>
      <c r="J100" s="88" t="s">
        <v>16</v>
      </c>
    </row>
    <row r="101" spans="1:10" s="106" customFormat="1" x14ac:dyDescent="0.25">
      <c r="A101" s="100" t="s">
        <v>35</v>
      </c>
      <c r="B101" s="88" t="str">
        <f t="shared" si="3"/>
        <v>GARR</v>
      </c>
      <c r="C101" s="89">
        <v>109</v>
      </c>
      <c r="D101" s="90">
        <v>45099.645833333336</v>
      </c>
      <c r="E101" s="90">
        <v>45099.829861111109</v>
      </c>
      <c r="F101" s="91">
        <v>0.39930880000000002</v>
      </c>
      <c r="G101" s="88" t="s">
        <v>12</v>
      </c>
      <c r="H101" s="88" t="s">
        <v>12</v>
      </c>
      <c r="I101" s="88" t="s">
        <v>102</v>
      </c>
      <c r="J101" s="88" t="s">
        <v>18</v>
      </c>
    </row>
    <row r="102" spans="1:10" s="106" customFormat="1" x14ac:dyDescent="0.25">
      <c r="A102" s="87" t="s">
        <v>35</v>
      </c>
      <c r="B102" s="88" t="str">
        <f t="shared" si="3"/>
        <v>GARR</v>
      </c>
      <c r="C102" s="89">
        <v>110</v>
      </c>
      <c r="D102" s="90">
        <v>45107.447916666664</v>
      </c>
      <c r="E102" s="90">
        <v>45107.677083333336</v>
      </c>
      <c r="F102" s="91">
        <v>0.10817160000000001</v>
      </c>
      <c r="G102" s="88" t="s">
        <v>14</v>
      </c>
      <c r="H102" s="88" t="s">
        <v>12</v>
      </c>
      <c r="I102" s="88"/>
      <c r="J102" s="88" t="s">
        <v>15</v>
      </c>
    </row>
    <row r="103" spans="1:10" s="106" customFormat="1" x14ac:dyDescent="0.25">
      <c r="A103" s="87" t="s">
        <v>35</v>
      </c>
      <c r="B103" s="88" t="str">
        <f t="shared" si="3"/>
        <v>GARR</v>
      </c>
      <c r="C103" s="89">
        <v>111</v>
      </c>
      <c r="D103" s="90">
        <v>45111.538194444445</v>
      </c>
      <c r="E103" s="90">
        <v>45112.097222222219</v>
      </c>
      <c r="F103" s="91">
        <v>0.28979949999999999</v>
      </c>
      <c r="G103" s="88" t="s">
        <v>14</v>
      </c>
      <c r="H103" s="88" t="s">
        <v>12</v>
      </c>
      <c r="I103" s="88"/>
      <c r="J103" s="88" t="s">
        <v>15</v>
      </c>
    </row>
    <row r="104" spans="1:10" s="106" customFormat="1" x14ac:dyDescent="0.25">
      <c r="A104" s="100" t="s">
        <v>35</v>
      </c>
      <c r="B104" s="88" t="str">
        <f t="shared" si="3"/>
        <v>GARR</v>
      </c>
      <c r="C104" s="89">
        <v>112</v>
      </c>
      <c r="D104" s="90">
        <v>45113.690972222219</v>
      </c>
      <c r="E104" s="90">
        <v>45113.763888888891</v>
      </c>
      <c r="F104" s="91">
        <v>0.55375439999999998</v>
      </c>
      <c r="G104" s="88" t="s">
        <v>12</v>
      </c>
      <c r="H104" s="88" t="s">
        <v>12</v>
      </c>
      <c r="I104" s="88" t="s">
        <v>103</v>
      </c>
      <c r="J104" s="88" t="s">
        <v>18</v>
      </c>
    </row>
    <row r="105" spans="1:10" s="106" customFormat="1" x14ac:dyDescent="0.25">
      <c r="A105" s="87" t="s">
        <v>35</v>
      </c>
      <c r="B105" s="88" t="str">
        <f t="shared" si="3"/>
        <v>GARR</v>
      </c>
      <c r="C105" s="89">
        <v>113</v>
      </c>
      <c r="D105" s="90">
        <v>45114.784722222219</v>
      </c>
      <c r="E105" s="90">
        <v>45115.048611111109</v>
      </c>
      <c r="F105" s="91">
        <v>0.25314120000000001</v>
      </c>
      <c r="G105" s="88" t="s">
        <v>14</v>
      </c>
      <c r="H105" s="88" t="s">
        <v>12</v>
      </c>
      <c r="I105" s="88" t="s">
        <v>104</v>
      </c>
      <c r="J105" s="88" t="s">
        <v>15</v>
      </c>
    </row>
    <row r="106" spans="1:10" s="106" customFormat="1" x14ac:dyDescent="0.25">
      <c r="A106" s="100" t="s">
        <v>35</v>
      </c>
      <c r="B106" s="88" t="str">
        <f t="shared" si="3"/>
        <v>GARR</v>
      </c>
      <c r="C106" s="89">
        <v>114</v>
      </c>
      <c r="D106" s="90">
        <v>45115.663194444445</v>
      </c>
      <c r="E106" s="90">
        <v>45115.680555555555</v>
      </c>
      <c r="F106" s="91">
        <v>0.13466059999999999</v>
      </c>
      <c r="G106" s="88" t="s">
        <v>12</v>
      </c>
      <c r="H106" s="88" t="s">
        <v>12</v>
      </c>
      <c r="I106" s="88" t="s">
        <v>105</v>
      </c>
      <c r="J106" s="88" t="s">
        <v>18</v>
      </c>
    </row>
    <row r="107" spans="1:10" s="106" customFormat="1" x14ac:dyDescent="0.25">
      <c r="A107" s="87" t="s">
        <v>35</v>
      </c>
      <c r="B107" s="88" t="str">
        <f t="shared" si="3"/>
        <v>GARR</v>
      </c>
      <c r="C107" s="89">
        <v>115</v>
      </c>
      <c r="D107" s="90">
        <v>45122.784722222219</v>
      </c>
      <c r="E107" s="90">
        <v>45122.809027777781</v>
      </c>
      <c r="F107" s="91">
        <v>7.4257900000000002E-2</v>
      </c>
      <c r="G107" s="88" t="s">
        <v>14</v>
      </c>
      <c r="H107" s="88" t="s">
        <v>12</v>
      </c>
      <c r="I107" s="88"/>
      <c r="J107" s="88" t="s">
        <v>15</v>
      </c>
    </row>
    <row r="108" spans="1:10" s="106" customFormat="1" x14ac:dyDescent="0.25">
      <c r="A108" s="87" t="s">
        <v>35</v>
      </c>
      <c r="B108" s="88" t="str">
        <f t="shared" si="3"/>
        <v>GARR</v>
      </c>
      <c r="C108" s="89">
        <v>116</v>
      </c>
      <c r="D108" s="90">
        <v>45127.215277777781</v>
      </c>
      <c r="E108" s="90">
        <v>45127.892361111109</v>
      </c>
      <c r="F108" s="91">
        <v>0.98314959999999996</v>
      </c>
      <c r="G108" s="88" t="s">
        <v>12</v>
      </c>
      <c r="H108" s="88" t="s">
        <v>12</v>
      </c>
      <c r="I108" s="88" t="s">
        <v>106</v>
      </c>
      <c r="J108" s="88" t="s">
        <v>18</v>
      </c>
    </row>
    <row r="109" spans="1:10" s="106" customFormat="1" x14ac:dyDescent="0.25">
      <c r="A109" s="100" t="s">
        <v>35</v>
      </c>
      <c r="B109" s="88" t="str">
        <f t="shared" si="3"/>
        <v>GARR</v>
      </c>
      <c r="C109" s="89">
        <v>117</v>
      </c>
      <c r="D109" s="90">
        <v>45128.861111111109</v>
      </c>
      <c r="E109" s="90">
        <v>45128.878472222219</v>
      </c>
      <c r="F109" s="91">
        <v>0.29602610000000001</v>
      </c>
      <c r="G109" s="88" t="s">
        <v>12</v>
      </c>
      <c r="H109" s="88" t="s">
        <v>12</v>
      </c>
      <c r="I109" s="88" t="s">
        <v>107</v>
      </c>
      <c r="J109" s="88" t="s">
        <v>18</v>
      </c>
    </row>
    <row r="110" spans="1:10" s="106" customFormat="1" x14ac:dyDescent="0.25">
      <c r="A110" s="100" t="s">
        <v>35</v>
      </c>
      <c r="B110" s="88" t="str">
        <f t="shared" si="3"/>
        <v>GARR</v>
      </c>
      <c r="C110" s="89">
        <v>118</v>
      </c>
      <c r="D110" s="90">
        <v>45131.614583333336</v>
      </c>
      <c r="E110" s="90">
        <v>45131.857638888891</v>
      </c>
      <c r="F110" s="91">
        <v>0.60516999999999999</v>
      </c>
      <c r="G110" s="88" t="s">
        <v>12</v>
      </c>
      <c r="H110" s="88" t="s">
        <v>12</v>
      </c>
      <c r="I110" s="88" t="s">
        <v>108</v>
      </c>
      <c r="J110" s="88" t="s">
        <v>18</v>
      </c>
    </row>
    <row r="111" spans="1:10" s="106" customFormat="1" x14ac:dyDescent="0.25">
      <c r="A111" s="87" t="s">
        <v>35</v>
      </c>
      <c r="B111" s="88" t="str">
        <f t="shared" si="3"/>
        <v>GARR</v>
      </c>
      <c r="C111" s="89">
        <v>119</v>
      </c>
      <c r="D111" s="90">
        <v>45138.638888888891</v>
      </c>
      <c r="E111" s="90">
        <v>45139.079861111109</v>
      </c>
      <c r="F111" s="91">
        <v>0.77452580000000004</v>
      </c>
      <c r="G111" s="88" t="s">
        <v>14</v>
      </c>
      <c r="H111" s="88" t="s">
        <v>12</v>
      </c>
      <c r="I111" s="88"/>
      <c r="J111" s="88" t="s">
        <v>15</v>
      </c>
    </row>
    <row r="112" spans="1:10" s="106" customFormat="1" x14ac:dyDescent="0.25">
      <c r="A112" s="87" t="s">
        <v>35</v>
      </c>
      <c r="B112" s="88" t="str">
        <f t="shared" si="3"/>
        <v>GARR</v>
      </c>
      <c r="C112" s="89">
        <v>120</v>
      </c>
      <c r="D112" s="90">
        <v>45140.590277777781</v>
      </c>
      <c r="E112" s="90">
        <v>45140.607638888891</v>
      </c>
      <c r="F112" s="91">
        <v>4.9846000000000001E-2</v>
      </c>
      <c r="G112" s="88" t="s">
        <v>14</v>
      </c>
      <c r="H112" s="88" t="s">
        <v>12</v>
      </c>
      <c r="I112" s="88"/>
      <c r="J112" s="88" t="s">
        <v>15</v>
      </c>
    </row>
    <row r="113" spans="1:10" s="106" customFormat="1" x14ac:dyDescent="0.25">
      <c r="A113" s="87" t="s">
        <v>35</v>
      </c>
      <c r="B113" s="88" t="str">
        <f t="shared" si="3"/>
        <v>GARR</v>
      </c>
      <c r="C113" s="89">
        <v>121</v>
      </c>
      <c r="D113" s="90">
        <v>45140.857638888891</v>
      </c>
      <c r="E113" s="90">
        <v>45141.121527777781</v>
      </c>
      <c r="F113" s="91">
        <v>0.1062637</v>
      </c>
      <c r="G113" s="88" t="s">
        <v>14</v>
      </c>
      <c r="H113" s="88" t="s">
        <v>12</v>
      </c>
      <c r="I113" s="88"/>
      <c r="J113" s="88" t="s">
        <v>15</v>
      </c>
    </row>
    <row r="114" spans="1:10" s="106" customFormat="1" x14ac:dyDescent="0.25">
      <c r="A114" s="87" t="s">
        <v>35</v>
      </c>
      <c r="B114" s="88" t="str">
        <f t="shared" si="3"/>
        <v>GARR</v>
      </c>
      <c r="C114" s="89">
        <v>122</v>
      </c>
      <c r="D114" s="90">
        <v>45144.618055555555</v>
      </c>
      <c r="E114" s="90">
        <v>45144.895833333336</v>
      </c>
      <c r="F114" s="91">
        <v>0.20381460000000001</v>
      </c>
      <c r="G114" s="88" t="s">
        <v>14</v>
      </c>
      <c r="H114" s="88" t="s">
        <v>12</v>
      </c>
      <c r="I114" s="88"/>
      <c r="J114" s="88" t="s">
        <v>15</v>
      </c>
    </row>
    <row r="115" spans="1:10" s="106" customFormat="1" x14ac:dyDescent="0.25">
      <c r="A115" s="87" t="s">
        <v>35</v>
      </c>
      <c r="B115" s="88" t="str">
        <f t="shared" si="3"/>
        <v>GARR</v>
      </c>
      <c r="C115" s="89">
        <v>123</v>
      </c>
      <c r="D115" s="90">
        <v>45149.697916666664</v>
      </c>
      <c r="E115" s="90">
        <v>45149.961805555555</v>
      </c>
      <c r="F115" s="91">
        <v>7.4123599999999998E-2</v>
      </c>
      <c r="G115" s="88" t="s">
        <v>14</v>
      </c>
      <c r="H115" s="88" t="s">
        <v>12</v>
      </c>
      <c r="I115" s="88"/>
      <c r="J115" s="88" t="s">
        <v>15</v>
      </c>
    </row>
    <row r="116" spans="1:10" s="106" customFormat="1" x14ac:dyDescent="0.25">
      <c r="A116" s="87" t="s">
        <v>35</v>
      </c>
      <c r="B116" s="88" t="str">
        <f t="shared" si="3"/>
        <v>GARR</v>
      </c>
      <c r="C116" s="89">
        <v>124</v>
      </c>
      <c r="D116" s="90">
        <v>45156.694444444445</v>
      </c>
      <c r="E116" s="90">
        <v>45156.732638888891</v>
      </c>
      <c r="F116" s="91">
        <v>0.13088820000000001</v>
      </c>
      <c r="G116" s="88" t="s">
        <v>14</v>
      </c>
      <c r="H116" s="88" t="s">
        <v>12</v>
      </c>
      <c r="I116" s="88"/>
      <c r="J116" s="88" t="s">
        <v>15</v>
      </c>
    </row>
    <row r="117" spans="1:10" s="106" customFormat="1" x14ac:dyDescent="0.25">
      <c r="A117" s="87" t="s">
        <v>35</v>
      </c>
      <c r="B117" s="88" t="str">
        <f t="shared" si="3"/>
        <v>GARR</v>
      </c>
      <c r="C117" s="89">
        <v>125</v>
      </c>
      <c r="D117" s="90">
        <v>45162.829861111109</v>
      </c>
      <c r="E117" s="90">
        <v>45162.878472222219</v>
      </c>
      <c r="F117" s="91">
        <v>0.1300953</v>
      </c>
      <c r="G117" s="88" t="s">
        <v>14</v>
      </c>
      <c r="H117" s="88" t="s">
        <v>12</v>
      </c>
      <c r="I117" s="88"/>
      <c r="J117" s="88" t="s">
        <v>15</v>
      </c>
    </row>
    <row r="118" spans="1:10" s="106" customFormat="1" x14ac:dyDescent="0.25">
      <c r="A118" s="87" t="s">
        <v>35</v>
      </c>
      <c r="B118" s="88" t="str">
        <f t="shared" si="3"/>
        <v>GARR</v>
      </c>
      <c r="C118" s="89">
        <v>126</v>
      </c>
      <c r="D118" s="90">
        <v>45165.694444444445</v>
      </c>
      <c r="E118" s="90">
        <v>45166.006944444445</v>
      </c>
      <c r="F118" s="91">
        <v>1.3676329</v>
      </c>
      <c r="G118" s="88" t="s">
        <v>12</v>
      </c>
      <c r="H118" s="88" t="s">
        <v>12</v>
      </c>
      <c r="I118" s="88" t="s">
        <v>109</v>
      </c>
      <c r="J118" s="88" t="s">
        <v>18</v>
      </c>
    </row>
    <row r="119" spans="1:10" s="106" customFormat="1" x14ac:dyDescent="0.25">
      <c r="A119" s="87" t="s">
        <v>35</v>
      </c>
      <c r="B119" s="88" t="str">
        <f t="shared" si="3"/>
        <v>GARR</v>
      </c>
      <c r="C119" s="89">
        <v>127</v>
      </c>
      <c r="D119" s="90">
        <v>45172.586805555555</v>
      </c>
      <c r="E119" s="90">
        <v>45172.954861111109</v>
      </c>
      <c r="F119" s="91">
        <v>0.2485491</v>
      </c>
      <c r="G119" s="88" t="s">
        <v>14</v>
      </c>
      <c r="H119" s="88" t="s">
        <v>12</v>
      </c>
      <c r="I119" s="88"/>
      <c r="J119" s="88" t="s">
        <v>15</v>
      </c>
    </row>
    <row r="120" spans="1:10" s="106" customFormat="1" x14ac:dyDescent="0.25">
      <c r="A120" s="87" t="s">
        <v>35</v>
      </c>
      <c r="B120" s="88" t="str">
        <f t="shared" si="3"/>
        <v>GARR</v>
      </c>
      <c r="C120" s="89">
        <v>128</v>
      </c>
      <c r="D120" s="90">
        <v>45179.517361111109</v>
      </c>
      <c r="E120" s="90">
        <v>45180.201388888891</v>
      </c>
      <c r="F120" s="91">
        <v>0.63335149999999996</v>
      </c>
      <c r="G120" s="88" t="s">
        <v>14</v>
      </c>
      <c r="H120" s="88" t="s">
        <v>12</v>
      </c>
      <c r="I120" s="88"/>
      <c r="J120" s="88" t="s">
        <v>15</v>
      </c>
    </row>
    <row r="121" spans="1:10" s="106" customFormat="1" x14ac:dyDescent="0.25">
      <c r="A121" s="87" t="s">
        <v>35</v>
      </c>
      <c r="B121" s="88" t="str">
        <f t="shared" si="3"/>
        <v>GARR</v>
      </c>
      <c r="C121" s="89">
        <v>129</v>
      </c>
      <c r="D121" s="90">
        <v>45180.510416666664</v>
      </c>
      <c r="E121" s="90">
        <v>45180.572916666664</v>
      </c>
      <c r="F121" s="91">
        <v>0.17472940000000001</v>
      </c>
      <c r="G121" s="88" t="s">
        <v>14</v>
      </c>
      <c r="H121" s="88" t="s">
        <v>12</v>
      </c>
      <c r="I121" s="88"/>
      <c r="J121" s="88" t="s">
        <v>15</v>
      </c>
    </row>
    <row r="122" spans="1:10" s="106" customFormat="1" x14ac:dyDescent="0.25">
      <c r="A122" s="87" t="s">
        <v>35</v>
      </c>
      <c r="B122" s="88" t="str">
        <f t="shared" si="3"/>
        <v>GARR</v>
      </c>
      <c r="C122" s="89">
        <v>130</v>
      </c>
      <c r="D122" s="90">
        <v>45183.743055555555</v>
      </c>
      <c r="E122" s="90">
        <v>45184.53125</v>
      </c>
      <c r="F122" s="91">
        <v>0.45795829999999998</v>
      </c>
      <c r="G122" s="88" t="s">
        <v>14</v>
      </c>
      <c r="H122" s="88" t="s">
        <v>12</v>
      </c>
      <c r="I122" s="88"/>
      <c r="J122" s="88" t="s">
        <v>15</v>
      </c>
    </row>
    <row r="123" spans="1:10" s="106" customFormat="1" x14ac:dyDescent="0.25">
      <c r="A123" s="87" t="s">
        <v>35</v>
      </c>
      <c r="B123" s="88" t="str">
        <f t="shared" si="3"/>
        <v>GARR</v>
      </c>
      <c r="C123" s="89">
        <v>131</v>
      </c>
      <c r="D123" s="90">
        <v>45188.743055555555</v>
      </c>
      <c r="E123" s="90">
        <v>45188.861111111109</v>
      </c>
      <c r="F123" s="91">
        <v>4.7235800000000001E-2</v>
      </c>
      <c r="G123" s="88" t="s">
        <v>14</v>
      </c>
      <c r="H123" s="88" t="s">
        <v>12</v>
      </c>
      <c r="I123" s="88"/>
      <c r="J123" s="88" t="s">
        <v>15</v>
      </c>
    </row>
    <row r="124" spans="1:10" s="106" customFormat="1" x14ac:dyDescent="0.25">
      <c r="A124" s="87" t="s">
        <v>35</v>
      </c>
      <c r="B124" s="88" t="str">
        <f t="shared" si="3"/>
        <v>GARR</v>
      </c>
      <c r="C124" s="89">
        <v>132</v>
      </c>
      <c r="D124" s="90">
        <v>45189.652777777781</v>
      </c>
      <c r="E124" s="90">
        <v>45189.826388888891</v>
      </c>
      <c r="F124" s="91">
        <v>0.10074089999999999</v>
      </c>
      <c r="G124" s="88" t="s">
        <v>14</v>
      </c>
      <c r="H124" s="88" t="s">
        <v>12</v>
      </c>
      <c r="I124" s="88"/>
      <c r="J124" s="88" t="s">
        <v>15</v>
      </c>
    </row>
    <row r="125" spans="1:10" s="106" customFormat="1" x14ac:dyDescent="0.25">
      <c r="A125" s="87" t="s">
        <v>35</v>
      </c>
      <c r="B125" s="88" t="str">
        <f t="shared" si="3"/>
        <v>GARR</v>
      </c>
      <c r="C125" s="89">
        <v>133</v>
      </c>
      <c r="D125" s="90">
        <v>45210.565972222219</v>
      </c>
      <c r="E125" s="90">
        <v>45210.836805555555</v>
      </c>
      <c r="F125" s="91">
        <v>0.1153687</v>
      </c>
      <c r="G125" s="88" t="s">
        <v>14</v>
      </c>
      <c r="H125" s="88" t="s">
        <v>12</v>
      </c>
      <c r="I125" s="88"/>
      <c r="J125" s="88" t="s">
        <v>15</v>
      </c>
    </row>
    <row r="126" spans="1:10" s="106" customFormat="1" x14ac:dyDescent="0.25">
      <c r="A126" s="87" t="s">
        <v>35</v>
      </c>
      <c r="B126" s="88" t="str">
        <f t="shared" si="3"/>
        <v>GARR</v>
      </c>
      <c r="C126" s="89">
        <v>134</v>
      </c>
      <c r="D126" s="90">
        <v>45211.204861111109</v>
      </c>
      <c r="E126" s="90">
        <v>45211.232638888891</v>
      </c>
      <c r="F126" s="91">
        <v>4.6795400000000001E-2</v>
      </c>
      <c r="G126" s="88" t="s">
        <v>14</v>
      </c>
      <c r="H126" s="88" t="s">
        <v>12</v>
      </c>
      <c r="I126" s="88"/>
      <c r="J126" s="88" t="s">
        <v>15</v>
      </c>
    </row>
    <row r="127" spans="1:10" x14ac:dyDescent="0.25">
      <c r="A127" s="37"/>
      <c r="B127" s="35" t="str">
        <f t="shared" ref="B127:B158" si="4">IF(D127="","","GARR")</f>
        <v/>
      </c>
      <c r="D127" s="42"/>
      <c r="E127" s="36"/>
      <c r="I127" s="35"/>
    </row>
    <row r="128" spans="1:10" x14ac:dyDescent="0.25">
      <c r="A128" s="37"/>
      <c r="B128" s="35" t="str">
        <f t="shared" si="4"/>
        <v/>
      </c>
      <c r="D128" s="42"/>
      <c r="E128" s="36"/>
      <c r="I128" s="35"/>
    </row>
    <row r="129" spans="1:9" x14ac:dyDescent="0.25">
      <c r="A129" s="37"/>
      <c r="B129" s="35" t="str">
        <f t="shared" si="4"/>
        <v/>
      </c>
      <c r="D129" s="42"/>
      <c r="E129" s="36"/>
      <c r="I129" s="35"/>
    </row>
    <row r="130" spans="1:9" x14ac:dyDescent="0.25">
      <c r="A130" s="37"/>
      <c r="B130" s="35" t="str">
        <f t="shared" si="4"/>
        <v/>
      </c>
      <c r="D130" s="42"/>
      <c r="E130" s="36"/>
      <c r="I130" s="35"/>
    </row>
    <row r="131" spans="1:9" x14ac:dyDescent="0.25">
      <c r="A131" s="37"/>
      <c r="B131" s="35" t="str">
        <f t="shared" si="4"/>
        <v/>
      </c>
      <c r="D131" s="42"/>
      <c r="E131" s="36"/>
      <c r="I131" s="35"/>
    </row>
    <row r="132" spans="1:9" x14ac:dyDescent="0.25">
      <c r="A132" s="37"/>
      <c r="B132" s="35" t="str">
        <f t="shared" si="4"/>
        <v/>
      </c>
      <c r="D132" s="42"/>
      <c r="E132" s="36"/>
      <c r="I132" s="35"/>
    </row>
    <row r="133" spans="1:9" x14ac:dyDescent="0.25">
      <c r="A133" s="37"/>
      <c r="B133" s="35" t="str">
        <f t="shared" si="4"/>
        <v/>
      </c>
      <c r="D133" s="42"/>
      <c r="E133" s="36"/>
      <c r="I133" s="35"/>
    </row>
    <row r="134" spans="1:9" x14ac:dyDescent="0.25">
      <c r="A134" s="37"/>
      <c r="B134" s="35" t="str">
        <f t="shared" si="4"/>
        <v/>
      </c>
      <c r="D134" s="42"/>
      <c r="E134" s="36"/>
      <c r="I134" s="35"/>
    </row>
    <row r="135" spans="1:9" x14ac:dyDescent="0.25">
      <c r="A135" s="37"/>
      <c r="B135" s="35" t="str">
        <f t="shared" si="4"/>
        <v/>
      </c>
      <c r="D135" s="42"/>
      <c r="E135" s="36"/>
      <c r="I135" s="35"/>
    </row>
    <row r="136" spans="1:9" x14ac:dyDescent="0.25">
      <c r="A136" s="37"/>
      <c r="B136" s="35" t="str">
        <f t="shared" si="4"/>
        <v/>
      </c>
      <c r="D136" s="42"/>
      <c r="E136" s="36"/>
      <c r="I136" s="35"/>
    </row>
    <row r="137" spans="1:9" x14ac:dyDescent="0.25">
      <c r="A137" s="37"/>
      <c r="B137" s="35" t="str">
        <f t="shared" si="4"/>
        <v/>
      </c>
      <c r="D137" s="42"/>
      <c r="E137" s="36"/>
      <c r="I137" s="35"/>
    </row>
    <row r="138" spans="1:9" x14ac:dyDescent="0.25">
      <c r="A138" s="37"/>
      <c r="B138" s="35" t="str">
        <f t="shared" si="4"/>
        <v/>
      </c>
      <c r="D138" s="42"/>
      <c r="E138" s="36"/>
      <c r="I138" s="35"/>
    </row>
    <row r="139" spans="1:9" x14ac:dyDescent="0.25">
      <c r="A139" s="37"/>
      <c r="B139" s="35" t="str">
        <f t="shared" si="4"/>
        <v/>
      </c>
      <c r="D139" s="42"/>
      <c r="E139" s="36"/>
      <c r="I139" s="35"/>
    </row>
    <row r="140" spans="1:9" x14ac:dyDescent="0.25">
      <c r="A140" s="37"/>
      <c r="B140" s="35" t="str">
        <f t="shared" si="4"/>
        <v/>
      </c>
      <c r="D140" s="42"/>
      <c r="E140" s="36"/>
      <c r="I140" s="35"/>
    </row>
    <row r="141" spans="1:9" x14ac:dyDescent="0.25">
      <c r="A141" s="37"/>
      <c r="B141" s="35" t="str">
        <f t="shared" si="4"/>
        <v/>
      </c>
      <c r="D141" s="42"/>
      <c r="E141" s="36"/>
      <c r="I141" s="35"/>
    </row>
    <row r="142" spans="1:9" x14ac:dyDescent="0.25">
      <c r="A142" s="37"/>
      <c r="B142" s="35" t="str">
        <f t="shared" si="4"/>
        <v/>
      </c>
      <c r="D142" s="42"/>
      <c r="E142" s="36"/>
      <c r="I142" s="35"/>
    </row>
    <row r="143" spans="1:9" x14ac:dyDescent="0.25">
      <c r="A143" s="37"/>
      <c r="B143" s="35" t="str">
        <f t="shared" si="4"/>
        <v/>
      </c>
      <c r="D143" s="42"/>
      <c r="E143" s="36"/>
      <c r="I143" s="35"/>
    </row>
    <row r="144" spans="1:9" x14ac:dyDescent="0.25">
      <c r="A144" s="37"/>
      <c r="B144" s="35" t="str">
        <f t="shared" si="4"/>
        <v/>
      </c>
      <c r="C144" s="56"/>
      <c r="D144" s="42"/>
      <c r="E144" s="36"/>
      <c r="I144" s="35"/>
    </row>
    <row r="145" spans="1:9" x14ac:dyDescent="0.25">
      <c r="A145" s="37"/>
      <c r="B145" s="35" t="str">
        <f t="shared" si="4"/>
        <v/>
      </c>
      <c r="D145" s="42"/>
      <c r="E145" s="36"/>
      <c r="I145" s="35"/>
    </row>
    <row r="146" spans="1:9" ht="15" customHeight="1" x14ac:dyDescent="0.25">
      <c r="A146" s="37"/>
      <c r="B146" s="35" t="str">
        <f t="shared" si="4"/>
        <v/>
      </c>
      <c r="D146" s="43"/>
      <c r="E146" s="44"/>
      <c r="I146" s="45"/>
    </row>
    <row r="147" spans="1:9" ht="14.1" customHeight="1" x14ac:dyDescent="0.25">
      <c r="A147" s="37"/>
      <c r="B147" s="35" t="str">
        <f t="shared" si="4"/>
        <v/>
      </c>
      <c r="D147" s="46"/>
      <c r="E147" s="36"/>
      <c r="I147" s="47"/>
    </row>
    <row r="148" spans="1:9" ht="15" customHeight="1" x14ac:dyDescent="0.25">
      <c r="A148" s="37"/>
      <c r="B148" s="35" t="str">
        <f t="shared" si="4"/>
        <v/>
      </c>
      <c r="D148" s="42"/>
      <c r="E148" s="48"/>
      <c r="I148" s="47"/>
    </row>
    <row r="149" spans="1:9" x14ac:dyDescent="0.25">
      <c r="A149" s="37"/>
      <c r="B149" s="35" t="str">
        <f t="shared" si="4"/>
        <v/>
      </c>
      <c r="D149" s="43"/>
      <c r="E149" s="44"/>
      <c r="I149" s="45"/>
    </row>
    <row r="150" spans="1:9" ht="14.1" customHeight="1" x14ac:dyDescent="0.25">
      <c r="A150" s="37"/>
      <c r="B150" s="35" t="str">
        <f t="shared" si="4"/>
        <v/>
      </c>
      <c r="D150" s="43"/>
      <c r="E150" s="44"/>
      <c r="I150" s="47"/>
    </row>
    <row r="151" spans="1:9" ht="14.1" customHeight="1" x14ac:dyDescent="0.25">
      <c r="A151" s="37"/>
      <c r="B151" s="35" t="str">
        <f t="shared" si="4"/>
        <v/>
      </c>
      <c r="D151" s="46"/>
      <c r="E151" s="48"/>
      <c r="I151" s="47"/>
    </row>
    <row r="152" spans="1:9" ht="14.1" customHeight="1" x14ac:dyDescent="0.25">
      <c r="A152" s="37"/>
      <c r="B152" s="35" t="str">
        <f t="shared" si="4"/>
        <v/>
      </c>
      <c r="E152" s="36"/>
      <c r="I152" s="45"/>
    </row>
    <row r="153" spans="1:9" ht="17.100000000000001" customHeight="1" x14ac:dyDescent="0.25">
      <c r="A153" s="37"/>
      <c r="B153" s="35" t="str">
        <f t="shared" si="4"/>
        <v/>
      </c>
      <c r="D153" s="42"/>
      <c r="E153" s="36"/>
      <c r="I153" s="47"/>
    </row>
    <row r="154" spans="1:9" ht="17.100000000000001" customHeight="1" x14ac:dyDescent="0.25">
      <c r="A154" s="37"/>
      <c r="B154" s="35" t="str">
        <f t="shared" si="4"/>
        <v/>
      </c>
      <c r="E154" s="36"/>
      <c r="I154" s="47"/>
    </row>
    <row r="155" spans="1:9" ht="14.1" customHeight="1" x14ac:dyDescent="0.25">
      <c r="A155" s="37"/>
      <c r="B155" s="35" t="str">
        <f t="shared" si="4"/>
        <v/>
      </c>
      <c r="E155" s="36"/>
      <c r="I155" s="47"/>
    </row>
    <row r="156" spans="1:9" x14ac:dyDescent="0.25">
      <c r="A156" s="37"/>
      <c r="B156" s="35" t="str">
        <f t="shared" si="4"/>
        <v/>
      </c>
      <c r="E156" s="36"/>
      <c r="I156" s="47"/>
    </row>
    <row r="157" spans="1:9" x14ac:dyDescent="0.25">
      <c r="A157" s="37"/>
      <c r="B157" s="35" t="str">
        <f t="shared" si="4"/>
        <v/>
      </c>
      <c r="E157" s="36"/>
      <c r="I157" s="47"/>
    </row>
    <row r="158" spans="1:9" x14ac:dyDescent="0.25">
      <c r="A158" s="37"/>
      <c r="B158" s="35" t="str">
        <f t="shared" si="4"/>
        <v/>
      </c>
      <c r="D158" s="43"/>
      <c r="E158" s="44"/>
      <c r="I158" s="47"/>
    </row>
    <row r="159" spans="1:9" x14ac:dyDescent="0.25">
      <c r="A159" s="37"/>
      <c r="B159" s="35" t="str">
        <f t="shared" ref="B159:B182" si="5">IF(D159="","","GARR")</f>
        <v/>
      </c>
      <c r="E159" s="36"/>
      <c r="I159" s="45"/>
    </row>
    <row r="160" spans="1:9" x14ac:dyDescent="0.25">
      <c r="A160" s="37"/>
      <c r="B160" s="35" t="str">
        <f t="shared" si="5"/>
        <v/>
      </c>
      <c r="D160" s="49"/>
      <c r="E160" s="36"/>
      <c r="I160" s="35"/>
    </row>
    <row r="161" spans="1:9" x14ac:dyDescent="0.25">
      <c r="A161" s="37"/>
      <c r="B161" s="35" t="str">
        <f t="shared" si="5"/>
        <v/>
      </c>
      <c r="E161" s="36"/>
      <c r="I161" s="47"/>
    </row>
    <row r="162" spans="1:9" x14ac:dyDescent="0.25">
      <c r="A162" s="37"/>
      <c r="B162" s="35" t="str">
        <f t="shared" si="5"/>
        <v/>
      </c>
      <c r="E162" s="36"/>
      <c r="I162" s="47"/>
    </row>
    <row r="163" spans="1:9" x14ac:dyDescent="0.25">
      <c r="A163" s="37"/>
      <c r="B163" s="35" t="str">
        <f t="shared" si="5"/>
        <v/>
      </c>
      <c r="E163" s="36"/>
      <c r="I163" s="47"/>
    </row>
    <row r="164" spans="1:9" x14ac:dyDescent="0.25">
      <c r="A164" s="37"/>
      <c r="B164" s="35" t="str">
        <f t="shared" si="5"/>
        <v/>
      </c>
      <c r="E164" s="36"/>
      <c r="I164" s="47"/>
    </row>
    <row r="165" spans="1:9" x14ac:dyDescent="0.25">
      <c r="A165" s="37"/>
      <c r="B165" s="35" t="str">
        <f t="shared" si="5"/>
        <v/>
      </c>
      <c r="E165" s="36"/>
      <c r="I165" s="47"/>
    </row>
    <row r="166" spans="1:9" x14ac:dyDescent="0.25">
      <c r="A166" s="37"/>
      <c r="B166" s="35" t="str">
        <f t="shared" si="5"/>
        <v/>
      </c>
      <c r="D166" s="42"/>
      <c r="E166" s="36"/>
      <c r="I166" s="47"/>
    </row>
    <row r="167" spans="1:9" x14ac:dyDescent="0.25">
      <c r="A167" s="37"/>
      <c r="B167" s="35" t="str">
        <f t="shared" si="5"/>
        <v/>
      </c>
      <c r="E167" s="36"/>
      <c r="I167" s="47"/>
    </row>
    <row r="168" spans="1:9" x14ac:dyDescent="0.25">
      <c r="A168" s="37"/>
      <c r="B168" s="35" t="str">
        <f t="shared" si="5"/>
        <v/>
      </c>
      <c r="E168" s="36"/>
      <c r="I168" s="45"/>
    </row>
    <row r="169" spans="1:9" x14ac:dyDescent="0.25">
      <c r="A169" s="37"/>
      <c r="B169" s="35" t="str">
        <f t="shared" si="5"/>
        <v/>
      </c>
      <c r="E169" s="36"/>
      <c r="I169" s="47"/>
    </row>
    <row r="170" spans="1:9" x14ac:dyDescent="0.25">
      <c r="A170" s="41"/>
      <c r="B170" s="35" t="str">
        <f t="shared" si="5"/>
        <v/>
      </c>
      <c r="E170" s="36"/>
      <c r="I170" s="35"/>
    </row>
    <row r="171" spans="1:9" x14ac:dyDescent="0.25">
      <c r="A171" s="41"/>
      <c r="B171" s="35" t="str">
        <f t="shared" si="5"/>
        <v/>
      </c>
      <c r="E171" s="36"/>
      <c r="I171" s="35"/>
    </row>
    <row r="172" spans="1:9" x14ac:dyDescent="0.25">
      <c r="A172" s="41"/>
      <c r="B172" s="35" t="str">
        <f t="shared" si="5"/>
        <v/>
      </c>
      <c r="E172" s="36"/>
      <c r="I172" s="35"/>
    </row>
    <row r="173" spans="1:9" x14ac:dyDescent="0.25">
      <c r="A173" s="41"/>
      <c r="B173" s="35" t="str">
        <f t="shared" si="5"/>
        <v/>
      </c>
      <c r="D173" s="43"/>
      <c r="E173" s="44"/>
      <c r="I173" s="35"/>
    </row>
    <row r="174" spans="1:9" x14ac:dyDescent="0.25">
      <c r="A174" s="41"/>
      <c r="B174" s="35" t="str">
        <f t="shared" si="5"/>
        <v/>
      </c>
      <c r="E174" s="36"/>
      <c r="I174" s="35"/>
    </row>
    <row r="175" spans="1:9" x14ac:dyDescent="0.25">
      <c r="A175" s="41"/>
      <c r="B175" s="35" t="str">
        <f t="shared" si="5"/>
        <v/>
      </c>
      <c r="E175" s="36"/>
      <c r="I175" s="35"/>
    </row>
    <row r="176" spans="1:9" x14ac:dyDescent="0.25">
      <c r="A176" s="41"/>
      <c r="B176" s="35" t="str">
        <f t="shared" si="5"/>
        <v/>
      </c>
      <c r="E176" s="36"/>
      <c r="I176" s="35"/>
    </row>
    <row r="177" spans="1:9" x14ac:dyDescent="0.25">
      <c r="A177" s="41"/>
      <c r="B177" s="35" t="str">
        <f t="shared" si="5"/>
        <v/>
      </c>
      <c r="E177" s="36"/>
      <c r="I177" s="35"/>
    </row>
    <row r="178" spans="1:9" x14ac:dyDescent="0.25">
      <c r="A178" s="41"/>
      <c r="B178" s="35" t="str">
        <f t="shared" si="5"/>
        <v/>
      </c>
      <c r="E178" s="36"/>
      <c r="I178" s="35"/>
    </row>
    <row r="179" spans="1:9" x14ac:dyDescent="0.25">
      <c r="A179" s="41"/>
      <c r="B179" s="35" t="str">
        <f t="shared" si="5"/>
        <v/>
      </c>
      <c r="C179" s="57"/>
      <c r="D179" s="49"/>
      <c r="E179" s="50"/>
      <c r="I179" s="35"/>
    </row>
    <row r="180" spans="1:9" x14ac:dyDescent="0.25">
      <c r="A180" s="41"/>
      <c r="B180" s="35" t="str">
        <f t="shared" si="5"/>
        <v/>
      </c>
      <c r="C180" s="57"/>
      <c r="D180" s="50"/>
      <c r="E180" s="49"/>
      <c r="I180" s="35"/>
    </row>
    <row r="181" spans="1:9" x14ac:dyDescent="0.25">
      <c r="A181" s="41"/>
      <c r="B181" s="35" t="str">
        <f t="shared" si="5"/>
        <v/>
      </c>
      <c r="D181" s="50"/>
      <c r="E181" s="49"/>
      <c r="I181" s="35"/>
    </row>
    <row r="182" spans="1:9" x14ac:dyDescent="0.25">
      <c r="A182" s="41"/>
      <c r="B182" s="35" t="str">
        <f t="shared" si="5"/>
        <v/>
      </c>
      <c r="E182" s="36"/>
      <c r="I182" s="35"/>
    </row>
    <row r="183" spans="1:9" x14ac:dyDescent="0.25">
      <c r="A183" s="41"/>
      <c r="B183" s="35" t="str">
        <f t="shared" ref="B183:B237" si="6">IF(D183="","","GARR")</f>
        <v/>
      </c>
      <c r="E183" s="36"/>
      <c r="I183" s="35"/>
    </row>
    <row r="184" spans="1:9" x14ac:dyDescent="0.25">
      <c r="A184" s="41"/>
      <c r="B184" s="35" t="str">
        <f t="shared" si="6"/>
        <v/>
      </c>
      <c r="E184" s="36"/>
      <c r="I184" s="35"/>
    </row>
    <row r="185" spans="1:9" x14ac:dyDescent="0.25">
      <c r="A185" s="41"/>
      <c r="B185" s="35" t="str">
        <f t="shared" si="6"/>
        <v/>
      </c>
      <c r="E185" s="36"/>
      <c r="I185" s="35"/>
    </row>
    <row r="186" spans="1:9" x14ac:dyDescent="0.25">
      <c r="A186" s="41"/>
      <c r="B186" s="35" t="str">
        <f t="shared" si="6"/>
        <v/>
      </c>
      <c r="E186" s="36"/>
      <c r="I186" s="35"/>
    </row>
    <row r="187" spans="1:9" x14ac:dyDescent="0.25">
      <c r="A187" s="41"/>
      <c r="B187" s="35" t="str">
        <f t="shared" si="6"/>
        <v/>
      </c>
      <c r="E187" s="36"/>
      <c r="I187" s="35"/>
    </row>
    <row r="188" spans="1:9" x14ac:dyDescent="0.25">
      <c r="A188" s="41"/>
      <c r="B188" s="35" t="str">
        <f t="shared" si="6"/>
        <v/>
      </c>
      <c r="E188" s="36"/>
      <c r="I188" s="35"/>
    </row>
    <row r="189" spans="1:9" x14ac:dyDescent="0.25">
      <c r="A189" s="41"/>
      <c r="B189" s="35" t="str">
        <f t="shared" si="6"/>
        <v/>
      </c>
      <c r="E189" s="36"/>
      <c r="I189" s="35"/>
    </row>
    <row r="190" spans="1:9" x14ac:dyDescent="0.25">
      <c r="A190" s="41"/>
      <c r="B190" s="35" t="str">
        <f t="shared" si="6"/>
        <v/>
      </c>
      <c r="E190" s="36"/>
      <c r="I190" s="35"/>
    </row>
    <row r="191" spans="1:9" x14ac:dyDescent="0.25">
      <c r="A191" s="41"/>
      <c r="B191" s="35" t="str">
        <f t="shared" si="6"/>
        <v/>
      </c>
      <c r="E191" s="36"/>
      <c r="I191" s="35"/>
    </row>
    <row r="192" spans="1:9" x14ac:dyDescent="0.25">
      <c r="A192" s="37"/>
      <c r="B192" s="35" t="str">
        <f t="shared" si="6"/>
        <v/>
      </c>
      <c r="E192" s="36"/>
      <c r="I192" s="35"/>
    </row>
    <row r="193" spans="1:9" x14ac:dyDescent="0.25">
      <c r="A193" s="37"/>
      <c r="B193" s="35" t="str">
        <f t="shared" si="6"/>
        <v/>
      </c>
      <c r="E193" s="36"/>
      <c r="I193" s="35"/>
    </row>
    <row r="194" spans="1:9" x14ac:dyDescent="0.25">
      <c r="A194" s="41"/>
      <c r="B194" s="35" t="str">
        <f t="shared" si="6"/>
        <v/>
      </c>
      <c r="D194" s="42"/>
      <c r="E194" s="36"/>
      <c r="I194" s="35"/>
    </row>
    <row r="195" spans="1:9" x14ac:dyDescent="0.25">
      <c r="A195" s="41"/>
      <c r="B195" s="35" t="str">
        <f t="shared" si="6"/>
        <v/>
      </c>
      <c r="E195" s="36"/>
      <c r="I195" s="35"/>
    </row>
    <row r="196" spans="1:9" x14ac:dyDescent="0.25">
      <c r="A196" s="41"/>
      <c r="B196" s="35" t="str">
        <f t="shared" si="6"/>
        <v/>
      </c>
      <c r="E196" s="36"/>
      <c r="I196" s="35"/>
    </row>
    <row r="197" spans="1:9" x14ac:dyDescent="0.25">
      <c r="A197" s="41"/>
      <c r="B197" s="35" t="str">
        <f t="shared" si="6"/>
        <v/>
      </c>
      <c r="E197" s="36"/>
      <c r="I197" s="35"/>
    </row>
    <row r="198" spans="1:9" x14ac:dyDescent="0.25">
      <c r="A198" s="41"/>
      <c r="B198" s="35" t="str">
        <f t="shared" si="6"/>
        <v/>
      </c>
      <c r="E198" s="36"/>
      <c r="I198" s="35"/>
    </row>
    <row r="199" spans="1:9" x14ac:dyDescent="0.25">
      <c r="A199" s="41"/>
      <c r="B199" s="35" t="str">
        <f t="shared" si="6"/>
        <v/>
      </c>
      <c r="E199" s="36"/>
      <c r="I199" s="35"/>
    </row>
    <row r="200" spans="1:9" x14ac:dyDescent="0.25">
      <c r="A200" s="41"/>
      <c r="B200" s="35" t="str">
        <f t="shared" si="6"/>
        <v/>
      </c>
      <c r="E200" s="36"/>
      <c r="I200" s="35"/>
    </row>
    <row r="201" spans="1:9" x14ac:dyDescent="0.25">
      <c r="A201" s="41"/>
      <c r="B201" s="35" t="str">
        <f t="shared" si="6"/>
        <v/>
      </c>
      <c r="E201" s="36"/>
      <c r="I201" s="35"/>
    </row>
    <row r="202" spans="1:9" x14ac:dyDescent="0.25">
      <c r="A202" s="41"/>
      <c r="B202" s="35" t="str">
        <f t="shared" si="6"/>
        <v/>
      </c>
      <c r="E202" s="36"/>
      <c r="I202" s="35"/>
    </row>
    <row r="203" spans="1:9" x14ac:dyDescent="0.25">
      <c r="A203" s="41"/>
      <c r="B203" s="35" t="str">
        <f t="shared" si="6"/>
        <v/>
      </c>
      <c r="D203" s="43"/>
      <c r="E203" s="43"/>
      <c r="I203" s="35"/>
    </row>
    <row r="204" spans="1:9" x14ac:dyDescent="0.25">
      <c r="A204" s="41"/>
      <c r="B204" s="35" t="str">
        <f t="shared" si="6"/>
        <v/>
      </c>
      <c r="E204" s="36"/>
      <c r="I204" s="35"/>
    </row>
    <row r="205" spans="1:9" x14ac:dyDescent="0.25">
      <c r="A205" s="41"/>
      <c r="B205" s="35" t="str">
        <f t="shared" si="6"/>
        <v/>
      </c>
      <c r="E205" s="36"/>
      <c r="I205" s="35"/>
    </row>
    <row r="206" spans="1:9" x14ac:dyDescent="0.25">
      <c r="A206" s="37"/>
      <c r="B206" s="35" t="str">
        <f t="shared" si="6"/>
        <v/>
      </c>
      <c r="E206" s="36"/>
      <c r="I206" s="35"/>
    </row>
    <row r="207" spans="1:9" x14ac:dyDescent="0.25">
      <c r="A207" s="37"/>
      <c r="B207" s="35" t="str">
        <f t="shared" si="6"/>
        <v/>
      </c>
      <c r="E207" s="36"/>
      <c r="I207" s="35"/>
    </row>
    <row r="208" spans="1:9" x14ac:dyDescent="0.25">
      <c r="A208" s="37"/>
      <c r="B208" s="35" t="str">
        <f t="shared" si="6"/>
        <v/>
      </c>
      <c r="E208" s="36"/>
      <c r="I208" s="35"/>
    </row>
    <row r="209" spans="1:9" x14ac:dyDescent="0.25">
      <c r="A209" s="37"/>
      <c r="B209" s="35" t="str">
        <f t="shared" si="6"/>
        <v/>
      </c>
      <c r="E209" s="36"/>
      <c r="I209" s="35"/>
    </row>
    <row r="210" spans="1:9" x14ac:dyDescent="0.25">
      <c r="A210" s="37"/>
      <c r="B210" s="35" t="str">
        <f t="shared" si="6"/>
        <v/>
      </c>
      <c r="D210" s="43"/>
      <c r="E210" s="44"/>
      <c r="I210" s="35"/>
    </row>
    <row r="211" spans="1:9" x14ac:dyDescent="0.25">
      <c r="A211" s="37"/>
      <c r="B211" s="35" t="str">
        <f t="shared" si="6"/>
        <v/>
      </c>
      <c r="D211" s="43"/>
      <c r="E211" s="44"/>
      <c r="I211" s="35"/>
    </row>
    <row r="212" spans="1:9" x14ac:dyDescent="0.25">
      <c r="A212" s="37"/>
      <c r="B212" s="35" t="str">
        <f t="shared" si="6"/>
        <v/>
      </c>
      <c r="E212" s="36"/>
      <c r="I212" s="35"/>
    </row>
    <row r="213" spans="1:9" x14ac:dyDescent="0.25">
      <c r="A213" s="37"/>
      <c r="B213" s="35" t="str">
        <f t="shared" si="6"/>
        <v/>
      </c>
      <c r="E213" s="36"/>
      <c r="I213" s="35"/>
    </row>
    <row r="214" spans="1:9" x14ac:dyDescent="0.25">
      <c r="A214" s="37"/>
      <c r="B214" s="35" t="str">
        <f t="shared" si="6"/>
        <v/>
      </c>
      <c r="E214" s="36"/>
      <c r="I214" s="35"/>
    </row>
    <row r="215" spans="1:9" x14ac:dyDescent="0.25">
      <c r="A215" s="37"/>
      <c r="B215" s="35" t="str">
        <f t="shared" si="6"/>
        <v/>
      </c>
      <c r="E215" s="36"/>
      <c r="I215" s="35"/>
    </row>
    <row r="216" spans="1:9" x14ac:dyDescent="0.25">
      <c r="A216" s="37"/>
      <c r="B216" s="35" t="str">
        <f t="shared" si="6"/>
        <v/>
      </c>
      <c r="E216" s="36"/>
      <c r="I216" s="35"/>
    </row>
    <row r="217" spans="1:9" x14ac:dyDescent="0.25">
      <c r="A217" s="37"/>
      <c r="B217" s="35" t="str">
        <f t="shared" si="6"/>
        <v/>
      </c>
      <c r="E217" s="36"/>
      <c r="I217" s="35"/>
    </row>
    <row r="218" spans="1:9" x14ac:dyDescent="0.25">
      <c r="A218" s="37"/>
      <c r="B218" s="35" t="str">
        <f t="shared" si="6"/>
        <v/>
      </c>
      <c r="E218" s="36"/>
      <c r="I218" s="35"/>
    </row>
    <row r="219" spans="1:9" x14ac:dyDescent="0.25">
      <c r="A219" s="37"/>
      <c r="B219" s="35" t="str">
        <f t="shared" si="6"/>
        <v/>
      </c>
      <c r="E219" s="36"/>
      <c r="I219" s="35"/>
    </row>
    <row r="220" spans="1:9" x14ac:dyDescent="0.25">
      <c r="A220" s="37"/>
      <c r="B220" s="35" t="str">
        <f t="shared" si="6"/>
        <v/>
      </c>
      <c r="E220" s="36"/>
      <c r="I220" s="35"/>
    </row>
    <row r="221" spans="1:9" x14ac:dyDescent="0.25">
      <c r="A221" s="37"/>
      <c r="B221" s="35" t="str">
        <f t="shared" si="6"/>
        <v/>
      </c>
      <c r="E221" s="36"/>
      <c r="I221" s="35"/>
    </row>
    <row r="222" spans="1:9" x14ac:dyDescent="0.25">
      <c r="A222" s="37"/>
      <c r="B222" s="35" t="str">
        <f t="shared" si="6"/>
        <v/>
      </c>
      <c r="E222" s="36"/>
      <c r="I222" s="35"/>
    </row>
    <row r="223" spans="1:9" x14ac:dyDescent="0.25">
      <c r="A223" s="37"/>
      <c r="B223" s="35" t="str">
        <f t="shared" si="6"/>
        <v/>
      </c>
      <c r="E223" s="36"/>
      <c r="I223" s="35"/>
    </row>
    <row r="224" spans="1:9" x14ac:dyDescent="0.25">
      <c r="A224" s="37"/>
      <c r="B224" s="35" t="str">
        <f t="shared" si="6"/>
        <v/>
      </c>
      <c r="E224" s="36"/>
      <c r="I224" s="35"/>
    </row>
    <row r="225" spans="1:9" x14ac:dyDescent="0.25">
      <c r="A225" s="37"/>
      <c r="B225" s="35" t="str">
        <f t="shared" si="6"/>
        <v/>
      </c>
      <c r="E225" s="36"/>
      <c r="I225" s="35"/>
    </row>
    <row r="226" spans="1:9" x14ac:dyDescent="0.25">
      <c r="A226" s="37"/>
      <c r="B226" s="35" t="str">
        <f t="shared" si="6"/>
        <v/>
      </c>
      <c r="D226" s="43"/>
      <c r="E226" s="44"/>
      <c r="I226" s="35"/>
    </row>
    <row r="227" spans="1:9" x14ac:dyDescent="0.25">
      <c r="A227" s="37"/>
      <c r="B227" s="35" t="str">
        <f t="shared" si="6"/>
        <v/>
      </c>
      <c r="D227" s="43"/>
      <c r="E227" s="44"/>
      <c r="I227" s="35"/>
    </row>
    <row r="228" spans="1:9" x14ac:dyDescent="0.25">
      <c r="A228" s="37"/>
      <c r="B228" s="35" t="str">
        <f t="shared" si="6"/>
        <v/>
      </c>
      <c r="D228" s="43"/>
      <c r="E228" s="44"/>
      <c r="I228" s="35"/>
    </row>
    <row r="229" spans="1:9" x14ac:dyDescent="0.25">
      <c r="A229" s="37"/>
      <c r="B229" s="35" t="str">
        <f t="shared" si="6"/>
        <v/>
      </c>
      <c r="D229" s="43"/>
      <c r="E229" s="44"/>
      <c r="I229" s="35"/>
    </row>
    <row r="230" spans="1:9" x14ac:dyDescent="0.25">
      <c r="A230" s="37"/>
      <c r="B230" s="35" t="str">
        <f t="shared" si="6"/>
        <v/>
      </c>
      <c r="D230" s="43"/>
      <c r="E230" s="44"/>
      <c r="I230" s="35"/>
    </row>
    <row r="231" spans="1:9" x14ac:dyDescent="0.25">
      <c r="A231" s="37"/>
      <c r="B231" s="35" t="str">
        <f t="shared" si="6"/>
        <v/>
      </c>
      <c r="E231" s="36"/>
      <c r="I231" s="35"/>
    </row>
    <row r="232" spans="1:9" x14ac:dyDescent="0.25">
      <c r="A232" s="37"/>
      <c r="B232" s="35" t="str">
        <f t="shared" si="6"/>
        <v/>
      </c>
      <c r="E232" s="36"/>
      <c r="I232" s="35"/>
    </row>
    <row r="233" spans="1:9" x14ac:dyDescent="0.25">
      <c r="A233" s="37"/>
      <c r="B233" s="35" t="str">
        <f t="shared" si="6"/>
        <v/>
      </c>
      <c r="E233" s="36"/>
      <c r="I233" s="35"/>
    </row>
    <row r="234" spans="1:9" x14ac:dyDescent="0.25">
      <c r="A234" s="37"/>
      <c r="B234" s="35" t="str">
        <f t="shared" si="6"/>
        <v/>
      </c>
      <c r="E234" s="36"/>
      <c r="I234" s="35"/>
    </row>
    <row r="235" spans="1:9" x14ac:dyDescent="0.25">
      <c r="A235" s="37"/>
      <c r="B235" s="35" t="str">
        <f t="shared" si="6"/>
        <v/>
      </c>
      <c r="E235" s="36"/>
      <c r="I235" s="35"/>
    </row>
    <row r="236" spans="1:9" x14ac:dyDescent="0.25">
      <c r="A236" s="37"/>
      <c r="B236" s="35" t="str">
        <f t="shared" si="6"/>
        <v/>
      </c>
      <c r="E236" s="36"/>
      <c r="I236" s="35"/>
    </row>
    <row r="237" spans="1:9" x14ac:dyDescent="0.25">
      <c r="A237" s="37"/>
      <c r="B237" s="35" t="str">
        <f t="shared" si="6"/>
        <v/>
      </c>
      <c r="E237" s="36"/>
      <c r="I237" s="35"/>
    </row>
    <row r="238" spans="1:9" x14ac:dyDescent="0.25">
      <c r="A238" s="37"/>
      <c r="B238" s="35" t="str">
        <f t="shared" ref="B238:B301" si="7">IF(D238="","","GARR")</f>
        <v/>
      </c>
      <c r="E238" s="36"/>
      <c r="I238" s="35"/>
    </row>
    <row r="239" spans="1:9" x14ac:dyDescent="0.25">
      <c r="A239" s="37"/>
      <c r="B239" s="35" t="str">
        <f t="shared" si="7"/>
        <v/>
      </c>
      <c r="E239" s="36"/>
      <c r="I239" s="35"/>
    </row>
    <row r="240" spans="1:9" x14ac:dyDescent="0.25">
      <c r="A240" s="37"/>
      <c r="B240" s="35" t="str">
        <f t="shared" si="7"/>
        <v/>
      </c>
      <c r="E240" s="36"/>
      <c r="I240" s="35"/>
    </row>
    <row r="241" spans="1:9" x14ac:dyDescent="0.25">
      <c r="A241" s="37"/>
      <c r="B241" s="35" t="str">
        <f t="shared" si="7"/>
        <v/>
      </c>
      <c r="E241" s="36"/>
      <c r="I241" s="35"/>
    </row>
    <row r="242" spans="1:9" x14ac:dyDescent="0.25">
      <c r="A242" s="37"/>
      <c r="B242" s="35" t="str">
        <f t="shared" si="7"/>
        <v/>
      </c>
      <c r="E242" s="36"/>
      <c r="I242" s="35"/>
    </row>
    <row r="243" spans="1:9" x14ac:dyDescent="0.25">
      <c r="A243" s="37"/>
      <c r="B243" s="35" t="str">
        <f t="shared" si="7"/>
        <v/>
      </c>
      <c r="E243" s="36"/>
      <c r="I243" s="35"/>
    </row>
    <row r="244" spans="1:9" x14ac:dyDescent="0.25">
      <c r="A244" s="37"/>
      <c r="B244" s="35" t="str">
        <f t="shared" si="7"/>
        <v/>
      </c>
      <c r="E244" s="36"/>
      <c r="I244" s="35"/>
    </row>
    <row r="245" spans="1:9" x14ac:dyDescent="0.25">
      <c r="A245" s="37"/>
      <c r="B245" s="35" t="str">
        <f t="shared" si="7"/>
        <v/>
      </c>
      <c r="E245" s="36"/>
      <c r="I245" s="35"/>
    </row>
    <row r="246" spans="1:9" x14ac:dyDescent="0.25">
      <c r="A246" s="37"/>
      <c r="B246" s="35" t="str">
        <f t="shared" si="7"/>
        <v/>
      </c>
      <c r="E246" s="36"/>
      <c r="I246" s="35"/>
    </row>
    <row r="247" spans="1:9" x14ac:dyDescent="0.25">
      <c r="A247" s="37"/>
      <c r="B247" s="35" t="str">
        <f t="shared" si="7"/>
        <v/>
      </c>
      <c r="E247" s="36"/>
      <c r="I247" s="35"/>
    </row>
    <row r="248" spans="1:9" x14ac:dyDescent="0.25">
      <c r="A248" s="37"/>
      <c r="B248" s="35" t="str">
        <f t="shared" si="7"/>
        <v/>
      </c>
      <c r="E248" s="36"/>
      <c r="I248" s="35"/>
    </row>
    <row r="249" spans="1:9" x14ac:dyDescent="0.25">
      <c r="A249" s="37"/>
      <c r="B249" s="35" t="str">
        <f t="shared" si="7"/>
        <v/>
      </c>
      <c r="D249" s="43"/>
      <c r="E249" s="44"/>
      <c r="I249" s="35"/>
    </row>
    <row r="250" spans="1:9" x14ac:dyDescent="0.25">
      <c r="A250" s="37"/>
      <c r="B250" s="35" t="str">
        <f t="shared" si="7"/>
        <v/>
      </c>
      <c r="E250" s="36"/>
      <c r="I250" s="35"/>
    </row>
    <row r="251" spans="1:9" x14ac:dyDescent="0.25">
      <c r="A251" s="37"/>
      <c r="B251" s="35" t="str">
        <f t="shared" si="7"/>
        <v/>
      </c>
      <c r="E251" s="36"/>
      <c r="I251" s="35"/>
    </row>
    <row r="252" spans="1:9" x14ac:dyDescent="0.25">
      <c r="A252" s="37"/>
      <c r="B252" s="35" t="str">
        <f t="shared" si="7"/>
        <v/>
      </c>
      <c r="E252" s="36"/>
      <c r="I252" s="35"/>
    </row>
    <row r="253" spans="1:9" x14ac:dyDescent="0.25">
      <c r="A253" s="37"/>
      <c r="B253" s="35" t="str">
        <f t="shared" si="7"/>
        <v/>
      </c>
      <c r="E253" s="36"/>
      <c r="I253" s="35"/>
    </row>
    <row r="254" spans="1:9" x14ac:dyDescent="0.25">
      <c r="A254" s="37"/>
      <c r="B254" s="35" t="str">
        <f t="shared" si="7"/>
        <v/>
      </c>
      <c r="E254" s="36"/>
      <c r="I254" s="35"/>
    </row>
    <row r="255" spans="1:9" x14ac:dyDescent="0.25">
      <c r="A255" s="37"/>
      <c r="B255" s="35" t="str">
        <f t="shared" si="7"/>
        <v/>
      </c>
      <c r="E255" s="36"/>
      <c r="I255" s="35"/>
    </row>
    <row r="256" spans="1:9" x14ac:dyDescent="0.25">
      <c r="A256" s="37"/>
      <c r="B256" s="35" t="str">
        <f t="shared" si="7"/>
        <v/>
      </c>
      <c r="E256" s="36"/>
      <c r="I256" s="35"/>
    </row>
    <row r="257" spans="1:9" x14ac:dyDescent="0.25">
      <c r="A257" s="37"/>
      <c r="B257" s="35" t="str">
        <f t="shared" si="7"/>
        <v/>
      </c>
      <c r="E257" s="36"/>
      <c r="I257" s="35"/>
    </row>
    <row r="258" spans="1:9" x14ac:dyDescent="0.25">
      <c r="A258" s="37"/>
      <c r="B258" s="35" t="str">
        <f t="shared" si="7"/>
        <v/>
      </c>
      <c r="D258" s="43"/>
      <c r="E258" s="36"/>
      <c r="I258" s="35"/>
    </row>
    <row r="259" spans="1:9" x14ac:dyDescent="0.25">
      <c r="A259" s="37"/>
      <c r="B259" s="35" t="str">
        <f t="shared" si="7"/>
        <v/>
      </c>
      <c r="E259" s="36"/>
      <c r="I259" s="35"/>
    </row>
    <row r="260" spans="1:9" x14ac:dyDescent="0.25">
      <c r="A260" s="51"/>
      <c r="B260" s="35" t="str">
        <f t="shared" si="7"/>
        <v/>
      </c>
      <c r="E260" s="36"/>
      <c r="I260" s="35"/>
    </row>
    <row r="261" spans="1:9" x14ac:dyDescent="0.25">
      <c r="A261" s="51"/>
      <c r="B261" s="35" t="str">
        <f t="shared" si="7"/>
        <v/>
      </c>
      <c r="E261" s="36"/>
      <c r="I261" s="35"/>
    </row>
    <row r="262" spans="1:9" x14ac:dyDescent="0.25">
      <c r="A262" s="51"/>
      <c r="B262" s="35" t="str">
        <f t="shared" si="7"/>
        <v/>
      </c>
      <c r="D262" s="43"/>
      <c r="E262" s="44"/>
      <c r="I262" s="35"/>
    </row>
    <row r="263" spans="1:9" x14ac:dyDescent="0.25">
      <c r="A263" s="51"/>
      <c r="B263" s="35" t="str">
        <f t="shared" si="7"/>
        <v/>
      </c>
      <c r="D263" s="43"/>
      <c r="E263" s="44"/>
      <c r="I263" s="35"/>
    </row>
    <row r="264" spans="1:9" x14ac:dyDescent="0.25">
      <c r="A264" s="51"/>
      <c r="B264" s="35" t="str">
        <f t="shared" si="7"/>
        <v/>
      </c>
      <c r="E264" s="36"/>
      <c r="I264" s="35"/>
    </row>
    <row r="265" spans="1:9" x14ac:dyDescent="0.25">
      <c r="A265" s="37"/>
      <c r="B265" s="35" t="str">
        <f t="shared" si="7"/>
        <v/>
      </c>
      <c r="E265" s="36"/>
      <c r="I265" s="35"/>
    </row>
    <row r="266" spans="1:9" x14ac:dyDescent="0.25">
      <c r="A266" s="37"/>
      <c r="B266" s="35" t="str">
        <f t="shared" si="7"/>
        <v/>
      </c>
      <c r="E266" s="36"/>
      <c r="I266" s="35"/>
    </row>
    <row r="267" spans="1:9" x14ac:dyDescent="0.25">
      <c r="A267" s="37"/>
      <c r="B267" s="35" t="str">
        <f t="shared" si="7"/>
        <v/>
      </c>
      <c r="E267" s="36"/>
      <c r="I267" s="35"/>
    </row>
    <row r="268" spans="1:9" x14ac:dyDescent="0.25">
      <c r="A268" s="37"/>
      <c r="B268" s="35" t="str">
        <f t="shared" si="7"/>
        <v/>
      </c>
      <c r="E268" s="36"/>
      <c r="I268" s="35"/>
    </row>
    <row r="269" spans="1:9" x14ac:dyDescent="0.25">
      <c r="A269" s="37"/>
      <c r="B269" s="35" t="str">
        <f t="shared" si="7"/>
        <v/>
      </c>
      <c r="E269" s="36"/>
      <c r="I269" s="35"/>
    </row>
    <row r="270" spans="1:9" x14ac:dyDescent="0.25">
      <c r="A270" s="37"/>
      <c r="B270" s="35" t="str">
        <f t="shared" si="7"/>
        <v/>
      </c>
      <c r="E270" s="36"/>
      <c r="I270" s="35"/>
    </row>
    <row r="271" spans="1:9" x14ac:dyDescent="0.25">
      <c r="A271" s="41"/>
      <c r="B271" s="35" t="str">
        <f t="shared" si="7"/>
        <v/>
      </c>
      <c r="E271" s="36"/>
      <c r="I271" s="35"/>
    </row>
    <row r="272" spans="1:9" x14ac:dyDescent="0.25">
      <c r="A272" s="37"/>
      <c r="B272" s="35" t="str">
        <f t="shared" si="7"/>
        <v/>
      </c>
      <c r="E272" s="36"/>
      <c r="I272" s="33"/>
    </row>
    <row r="273" spans="1:9" x14ac:dyDescent="0.25">
      <c r="A273" s="37"/>
      <c r="B273" s="35" t="str">
        <f t="shared" si="7"/>
        <v/>
      </c>
      <c r="E273" s="36"/>
      <c r="I273" s="35"/>
    </row>
    <row r="274" spans="1:9" x14ac:dyDescent="0.25">
      <c r="A274" s="37"/>
      <c r="B274" s="35" t="str">
        <f t="shared" si="7"/>
        <v/>
      </c>
      <c r="D274" s="43"/>
      <c r="E274" s="44"/>
      <c r="I274" s="35"/>
    </row>
    <row r="275" spans="1:9" x14ac:dyDescent="0.25">
      <c r="A275" s="37"/>
      <c r="B275" s="35" t="str">
        <f t="shared" si="7"/>
        <v/>
      </c>
      <c r="D275" s="43"/>
      <c r="E275" s="44"/>
      <c r="I275" s="35"/>
    </row>
    <row r="276" spans="1:9" x14ac:dyDescent="0.25">
      <c r="A276" s="37"/>
      <c r="B276" s="35" t="str">
        <f t="shared" si="7"/>
        <v/>
      </c>
      <c r="D276" s="43"/>
      <c r="E276" s="44"/>
      <c r="I276" s="35"/>
    </row>
    <row r="277" spans="1:9" x14ac:dyDescent="0.25">
      <c r="A277" s="37"/>
      <c r="B277" s="35" t="str">
        <f t="shared" si="7"/>
        <v/>
      </c>
      <c r="E277" s="36"/>
      <c r="I277" s="35"/>
    </row>
    <row r="278" spans="1:9" x14ac:dyDescent="0.25">
      <c r="A278" s="41"/>
      <c r="B278" s="35" t="str">
        <f t="shared" si="7"/>
        <v/>
      </c>
      <c r="E278" s="36"/>
      <c r="I278" s="35"/>
    </row>
    <row r="279" spans="1:9" x14ac:dyDescent="0.25">
      <c r="A279" s="37"/>
      <c r="B279" s="35" t="str">
        <f t="shared" si="7"/>
        <v/>
      </c>
      <c r="E279" s="36"/>
      <c r="I279" s="35"/>
    </row>
    <row r="280" spans="1:9" x14ac:dyDescent="0.25">
      <c r="A280" s="37"/>
      <c r="B280" s="35" t="str">
        <f t="shared" si="7"/>
        <v/>
      </c>
      <c r="E280" s="36"/>
      <c r="I280" s="35"/>
    </row>
    <row r="281" spans="1:9" x14ac:dyDescent="0.25">
      <c r="A281" s="37"/>
      <c r="B281" s="35" t="str">
        <f t="shared" si="7"/>
        <v/>
      </c>
      <c r="D281" s="43"/>
      <c r="E281" s="44"/>
      <c r="I281" s="35"/>
    </row>
    <row r="282" spans="1:9" x14ac:dyDescent="0.25">
      <c r="A282" s="37"/>
      <c r="B282" s="35" t="str">
        <f t="shared" si="7"/>
        <v/>
      </c>
      <c r="E282" s="36"/>
      <c r="I282" s="35"/>
    </row>
    <row r="283" spans="1:9" x14ac:dyDescent="0.25">
      <c r="A283" s="41"/>
      <c r="B283" s="35" t="str">
        <f t="shared" si="7"/>
        <v/>
      </c>
      <c r="E283" s="36"/>
      <c r="I283" s="35"/>
    </row>
    <row r="284" spans="1:9" x14ac:dyDescent="0.25">
      <c r="A284" s="37"/>
      <c r="B284" s="35" t="str">
        <f t="shared" si="7"/>
        <v/>
      </c>
      <c r="E284" s="36"/>
      <c r="I284" s="35"/>
    </row>
    <row r="285" spans="1:9" x14ac:dyDescent="0.25">
      <c r="A285" s="37"/>
      <c r="B285" s="35" t="str">
        <f t="shared" si="7"/>
        <v/>
      </c>
      <c r="D285" s="43"/>
      <c r="E285" s="44"/>
      <c r="I285" s="35"/>
    </row>
    <row r="286" spans="1:9" x14ac:dyDescent="0.25">
      <c r="A286" s="37"/>
      <c r="B286" s="35" t="str">
        <f t="shared" si="7"/>
        <v/>
      </c>
      <c r="E286" s="36"/>
      <c r="I286" s="35"/>
    </row>
    <row r="287" spans="1:9" x14ac:dyDescent="0.25">
      <c r="A287" s="37"/>
      <c r="B287" s="35" t="str">
        <f t="shared" si="7"/>
        <v/>
      </c>
      <c r="E287" s="36"/>
      <c r="I287" s="35"/>
    </row>
    <row r="288" spans="1:9" x14ac:dyDescent="0.25">
      <c r="A288" s="37"/>
      <c r="B288" s="35" t="str">
        <f t="shared" si="7"/>
        <v/>
      </c>
      <c r="E288" s="36"/>
      <c r="I288" s="35"/>
    </row>
    <row r="289" spans="1:9" x14ac:dyDescent="0.25">
      <c r="A289" s="37"/>
      <c r="B289" s="35" t="str">
        <f t="shared" si="7"/>
        <v/>
      </c>
      <c r="E289" s="36"/>
      <c r="I289" s="35"/>
    </row>
    <row r="290" spans="1:9" x14ac:dyDescent="0.25">
      <c r="A290" s="37"/>
      <c r="B290" s="35" t="str">
        <f t="shared" si="7"/>
        <v/>
      </c>
      <c r="E290" s="36"/>
      <c r="I290" s="35"/>
    </row>
    <row r="291" spans="1:9" x14ac:dyDescent="0.25">
      <c r="A291" s="37"/>
      <c r="B291" s="35" t="str">
        <f t="shared" si="7"/>
        <v/>
      </c>
      <c r="E291" s="36"/>
      <c r="I291" s="35"/>
    </row>
    <row r="292" spans="1:9" x14ac:dyDescent="0.25">
      <c r="A292" s="37"/>
      <c r="B292" s="35" t="str">
        <f t="shared" si="7"/>
        <v/>
      </c>
      <c r="E292" s="36"/>
      <c r="I292" s="35"/>
    </row>
    <row r="293" spans="1:9" x14ac:dyDescent="0.25">
      <c r="A293" s="37"/>
      <c r="B293" s="35" t="str">
        <f t="shared" si="7"/>
        <v/>
      </c>
      <c r="E293" s="36"/>
      <c r="I293" s="35"/>
    </row>
    <row r="294" spans="1:9" x14ac:dyDescent="0.25">
      <c r="A294" s="37"/>
      <c r="B294" s="35" t="str">
        <f t="shared" si="7"/>
        <v/>
      </c>
      <c r="E294" s="36"/>
      <c r="I294" s="35"/>
    </row>
    <row r="295" spans="1:9" x14ac:dyDescent="0.25">
      <c r="A295" s="37"/>
      <c r="B295" s="35" t="str">
        <f t="shared" si="7"/>
        <v/>
      </c>
      <c r="E295" s="36"/>
      <c r="I295" s="35"/>
    </row>
    <row r="296" spans="1:9" x14ac:dyDescent="0.25">
      <c r="A296" s="37"/>
      <c r="B296" s="35" t="str">
        <f t="shared" si="7"/>
        <v/>
      </c>
      <c r="D296" s="43"/>
      <c r="E296" s="44"/>
      <c r="I296" s="35"/>
    </row>
    <row r="297" spans="1:9" x14ac:dyDescent="0.25">
      <c r="A297" s="37"/>
      <c r="B297" s="35" t="str">
        <f t="shared" si="7"/>
        <v/>
      </c>
      <c r="E297" s="36"/>
      <c r="I297" s="35"/>
    </row>
    <row r="298" spans="1:9" x14ac:dyDescent="0.25">
      <c r="A298" s="37"/>
      <c r="B298" s="35" t="str">
        <f t="shared" si="7"/>
        <v/>
      </c>
      <c r="E298" s="36"/>
      <c r="I298" s="35"/>
    </row>
    <row r="299" spans="1:9" x14ac:dyDescent="0.25">
      <c r="A299" s="37"/>
      <c r="B299" s="35" t="str">
        <f t="shared" si="7"/>
        <v/>
      </c>
      <c r="E299" s="36"/>
      <c r="I299" s="35"/>
    </row>
    <row r="300" spans="1:9" ht="15.95" customHeight="1" x14ac:dyDescent="0.25">
      <c r="A300" s="37"/>
      <c r="B300" s="35" t="str">
        <f t="shared" si="7"/>
        <v/>
      </c>
      <c r="E300" s="36"/>
      <c r="I300" s="35"/>
    </row>
    <row r="301" spans="1:9" x14ac:dyDescent="0.25">
      <c r="A301" s="37"/>
      <c r="B301" s="35" t="str">
        <f t="shared" si="7"/>
        <v/>
      </c>
      <c r="E301" s="36"/>
      <c r="I301" s="35"/>
    </row>
    <row r="302" spans="1:9" x14ac:dyDescent="0.25">
      <c r="A302" s="37"/>
      <c r="B302" s="35" t="str">
        <f t="shared" ref="B302:B365" si="8">IF(D302="","","GARR")</f>
        <v/>
      </c>
      <c r="E302" s="36"/>
      <c r="I302" s="35"/>
    </row>
    <row r="303" spans="1:9" x14ac:dyDescent="0.25">
      <c r="A303" s="37"/>
      <c r="B303" s="35" t="str">
        <f t="shared" si="8"/>
        <v/>
      </c>
      <c r="D303" s="43"/>
      <c r="E303" s="44"/>
      <c r="I303" s="35"/>
    </row>
    <row r="304" spans="1:9" ht="15" customHeight="1" x14ac:dyDescent="0.25">
      <c r="A304" s="37"/>
      <c r="B304" s="35" t="str">
        <f t="shared" si="8"/>
        <v/>
      </c>
      <c r="E304" s="36"/>
      <c r="I304" s="35"/>
    </row>
    <row r="305" spans="1:9" x14ac:dyDescent="0.25">
      <c r="A305" s="37"/>
      <c r="B305" s="35" t="str">
        <f t="shared" si="8"/>
        <v/>
      </c>
      <c r="E305" s="36"/>
      <c r="I305" s="35"/>
    </row>
    <row r="306" spans="1:9" x14ac:dyDescent="0.25">
      <c r="A306" s="37"/>
      <c r="B306" s="35" t="str">
        <f t="shared" si="8"/>
        <v/>
      </c>
      <c r="E306" s="36"/>
      <c r="I306" s="35"/>
    </row>
    <row r="307" spans="1:9" x14ac:dyDescent="0.25">
      <c r="A307" s="37"/>
      <c r="B307" s="35" t="str">
        <f t="shared" si="8"/>
        <v/>
      </c>
      <c r="D307" s="43"/>
      <c r="E307" s="44"/>
      <c r="I307" s="35"/>
    </row>
    <row r="308" spans="1:9" x14ac:dyDescent="0.25">
      <c r="A308" s="37"/>
      <c r="B308" s="35" t="str">
        <f t="shared" si="8"/>
        <v/>
      </c>
      <c r="D308" s="43"/>
      <c r="E308" s="44"/>
      <c r="I308" s="35"/>
    </row>
    <row r="309" spans="1:9" x14ac:dyDescent="0.25">
      <c r="A309" s="37"/>
      <c r="B309" s="35" t="str">
        <f t="shared" si="8"/>
        <v/>
      </c>
      <c r="E309" s="36"/>
      <c r="I309" s="35"/>
    </row>
    <row r="310" spans="1:9" x14ac:dyDescent="0.25">
      <c r="A310" s="37"/>
      <c r="B310" s="35" t="str">
        <f t="shared" si="8"/>
        <v/>
      </c>
      <c r="E310" s="36"/>
      <c r="I310" s="35"/>
    </row>
    <row r="311" spans="1:9" x14ac:dyDescent="0.25">
      <c r="A311" s="37"/>
      <c r="B311" s="35" t="str">
        <f t="shared" si="8"/>
        <v/>
      </c>
      <c r="E311" s="36"/>
      <c r="I311" s="35"/>
    </row>
    <row r="312" spans="1:9" x14ac:dyDescent="0.25">
      <c r="A312" s="37"/>
      <c r="B312" s="35" t="str">
        <f t="shared" si="8"/>
        <v/>
      </c>
      <c r="E312" s="36"/>
      <c r="I312" s="35"/>
    </row>
    <row r="313" spans="1:9" x14ac:dyDescent="0.25">
      <c r="A313" s="37"/>
      <c r="B313" s="35" t="str">
        <f t="shared" si="8"/>
        <v/>
      </c>
      <c r="E313" s="36"/>
      <c r="I313" s="35"/>
    </row>
    <row r="314" spans="1:9" x14ac:dyDescent="0.25">
      <c r="A314" s="37"/>
      <c r="B314" s="35" t="str">
        <f t="shared" si="8"/>
        <v/>
      </c>
      <c r="E314" s="36"/>
      <c r="I314" s="35"/>
    </row>
    <row r="315" spans="1:9" x14ac:dyDescent="0.25">
      <c r="A315" s="37"/>
      <c r="B315" s="35" t="str">
        <f t="shared" si="8"/>
        <v/>
      </c>
      <c r="E315" s="36"/>
      <c r="I315" s="35"/>
    </row>
    <row r="316" spans="1:9" x14ac:dyDescent="0.25">
      <c r="A316" s="37"/>
      <c r="B316" s="35" t="str">
        <f t="shared" si="8"/>
        <v/>
      </c>
      <c r="D316" s="43"/>
      <c r="E316" s="44"/>
      <c r="I316" s="35"/>
    </row>
    <row r="317" spans="1:9" x14ac:dyDescent="0.25">
      <c r="A317" s="37"/>
      <c r="B317" s="35" t="str">
        <f t="shared" si="8"/>
        <v/>
      </c>
      <c r="D317" s="43"/>
      <c r="E317" s="44"/>
      <c r="I317" s="35"/>
    </row>
    <row r="318" spans="1:9" x14ac:dyDescent="0.25">
      <c r="A318" s="37"/>
      <c r="B318" s="35" t="str">
        <f t="shared" si="8"/>
        <v/>
      </c>
      <c r="E318" s="36"/>
      <c r="I318" s="35"/>
    </row>
    <row r="319" spans="1:9" x14ac:dyDescent="0.25">
      <c r="A319" s="37"/>
      <c r="B319" s="35" t="str">
        <f t="shared" si="8"/>
        <v/>
      </c>
      <c r="E319" s="36"/>
      <c r="I319" s="35"/>
    </row>
    <row r="320" spans="1:9" x14ac:dyDescent="0.25">
      <c r="A320" s="37"/>
      <c r="B320" s="35" t="str">
        <f t="shared" si="8"/>
        <v/>
      </c>
      <c r="E320" s="36"/>
      <c r="I320" s="35"/>
    </row>
    <row r="321" spans="1:9" x14ac:dyDescent="0.25">
      <c r="A321" s="37"/>
      <c r="B321" s="35" t="str">
        <f t="shared" si="8"/>
        <v/>
      </c>
      <c r="E321" s="36"/>
      <c r="I321" s="35"/>
    </row>
    <row r="322" spans="1:9" x14ac:dyDescent="0.25">
      <c r="A322" s="37"/>
      <c r="B322" s="35" t="str">
        <f t="shared" si="8"/>
        <v/>
      </c>
      <c r="E322" s="36"/>
      <c r="I322" s="35"/>
    </row>
    <row r="323" spans="1:9" x14ac:dyDescent="0.25">
      <c r="A323" s="37"/>
      <c r="B323" s="35" t="str">
        <f t="shared" si="8"/>
        <v/>
      </c>
      <c r="D323" s="43"/>
      <c r="E323" s="44"/>
      <c r="I323" s="35"/>
    </row>
    <row r="324" spans="1:9" x14ac:dyDescent="0.25">
      <c r="A324" s="37"/>
      <c r="B324" s="35" t="str">
        <f t="shared" si="8"/>
        <v/>
      </c>
      <c r="E324" s="36"/>
      <c r="I324" s="35"/>
    </row>
    <row r="325" spans="1:9" x14ac:dyDescent="0.25">
      <c r="A325" s="37"/>
      <c r="B325" s="35" t="str">
        <f t="shared" si="8"/>
        <v/>
      </c>
      <c r="D325" s="43"/>
      <c r="E325" s="44"/>
      <c r="I325" s="35"/>
    </row>
    <row r="326" spans="1:9" x14ac:dyDescent="0.25">
      <c r="A326" s="37"/>
      <c r="B326" s="35" t="str">
        <f t="shared" si="8"/>
        <v/>
      </c>
      <c r="E326" s="36"/>
      <c r="I326" s="35"/>
    </row>
    <row r="327" spans="1:9" x14ac:dyDescent="0.25">
      <c r="A327" s="37"/>
      <c r="B327" s="35" t="str">
        <f t="shared" si="8"/>
        <v/>
      </c>
      <c r="E327" s="36"/>
      <c r="I327" s="35"/>
    </row>
    <row r="328" spans="1:9" x14ac:dyDescent="0.25">
      <c r="A328" s="37"/>
      <c r="B328" s="35" t="str">
        <f t="shared" si="8"/>
        <v/>
      </c>
      <c r="E328" s="36"/>
      <c r="I328" s="35"/>
    </row>
    <row r="329" spans="1:9" x14ac:dyDescent="0.25">
      <c r="A329" s="37"/>
      <c r="B329" s="35" t="str">
        <f t="shared" si="8"/>
        <v/>
      </c>
      <c r="D329" s="43"/>
      <c r="E329" s="44"/>
      <c r="I329" s="35"/>
    </row>
    <row r="330" spans="1:9" x14ac:dyDescent="0.25">
      <c r="A330" s="37"/>
      <c r="B330" s="35" t="str">
        <f t="shared" si="8"/>
        <v/>
      </c>
      <c r="E330" s="36"/>
      <c r="I330" s="35"/>
    </row>
    <row r="331" spans="1:9" x14ac:dyDescent="0.25">
      <c r="A331" s="37"/>
      <c r="B331" s="35" t="str">
        <f t="shared" si="8"/>
        <v/>
      </c>
      <c r="E331" s="36"/>
      <c r="I331" s="35"/>
    </row>
    <row r="332" spans="1:9" x14ac:dyDescent="0.25">
      <c r="A332" s="37"/>
      <c r="B332" s="35" t="str">
        <f t="shared" si="8"/>
        <v/>
      </c>
      <c r="E332" s="36"/>
      <c r="I332" s="35"/>
    </row>
    <row r="333" spans="1:9" x14ac:dyDescent="0.25">
      <c r="A333" s="37"/>
      <c r="B333" s="35" t="str">
        <f t="shared" si="8"/>
        <v/>
      </c>
      <c r="E333" s="36"/>
      <c r="I333" s="35"/>
    </row>
    <row r="334" spans="1:9" x14ac:dyDescent="0.25">
      <c r="A334" s="37"/>
      <c r="B334" s="35" t="str">
        <f t="shared" si="8"/>
        <v/>
      </c>
      <c r="E334" s="36"/>
      <c r="I334" s="35"/>
    </row>
    <row r="335" spans="1:9" x14ac:dyDescent="0.25">
      <c r="A335" s="37"/>
      <c r="B335" s="35" t="str">
        <f t="shared" si="8"/>
        <v/>
      </c>
      <c r="E335" s="36"/>
      <c r="I335" s="35"/>
    </row>
    <row r="336" spans="1:9" x14ac:dyDescent="0.25">
      <c r="A336" s="37"/>
      <c r="B336" s="35" t="str">
        <f t="shared" si="8"/>
        <v/>
      </c>
      <c r="E336" s="36"/>
      <c r="I336" s="35"/>
    </row>
    <row r="337" spans="1:9" x14ac:dyDescent="0.25">
      <c r="A337" s="37"/>
      <c r="B337" s="35" t="str">
        <f t="shared" si="8"/>
        <v/>
      </c>
      <c r="E337" s="36"/>
      <c r="I337" s="35"/>
    </row>
    <row r="338" spans="1:9" x14ac:dyDescent="0.25">
      <c r="A338" s="37"/>
      <c r="B338" s="35" t="str">
        <f t="shared" si="8"/>
        <v/>
      </c>
      <c r="E338" s="36"/>
      <c r="I338" s="35"/>
    </row>
    <row r="339" spans="1:9" x14ac:dyDescent="0.25">
      <c r="A339" s="41"/>
      <c r="B339" s="35" t="str">
        <f t="shared" si="8"/>
        <v/>
      </c>
      <c r="E339" s="36"/>
      <c r="I339" s="35"/>
    </row>
    <row r="340" spans="1:9" x14ac:dyDescent="0.25">
      <c r="A340" s="37"/>
      <c r="B340" s="35" t="str">
        <f t="shared" si="8"/>
        <v/>
      </c>
      <c r="E340" s="36"/>
      <c r="I340" s="35"/>
    </row>
    <row r="341" spans="1:9" x14ac:dyDescent="0.25">
      <c r="A341" s="37"/>
      <c r="B341" s="35" t="str">
        <f t="shared" si="8"/>
        <v/>
      </c>
      <c r="E341" s="36"/>
      <c r="I341" s="35"/>
    </row>
    <row r="342" spans="1:9" x14ac:dyDescent="0.25">
      <c r="A342" s="37"/>
      <c r="B342" s="35" t="str">
        <f t="shared" si="8"/>
        <v/>
      </c>
      <c r="E342" s="36"/>
      <c r="I342" s="35"/>
    </row>
    <row r="343" spans="1:9" ht="17.100000000000001" customHeight="1" x14ac:dyDescent="0.25">
      <c r="A343" s="37"/>
      <c r="B343" s="35" t="str">
        <f t="shared" si="8"/>
        <v/>
      </c>
      <c r="E343" s="36"/>
      <c r="I343" s="35"/>
    </row>
    <row r="344" spans="1:9" x14ac:dyDescent="0.25">
      <c r="A344" s="37"/>
      <c r="B344" s="35" t="str">
        <f t="shared" si="8"/>
        <v/>
      </c>
      <c r="E344" s="36"/>
      <c r="I344" s="35"/>
    </row>
    <row r="345" spans="1:9" x14ac:dyDescent="0.25">
      <c r="A345" s="37"/>
      <c r="B345" s="35" t="str">
        <f t="shared" si="8"/>
        <v/>
      </c>
      <c r="D345" s="43"/>
      <c r="E345" s="44"/>
      <c r="I345" s="35"/>
    </row>
    <row r="346" spans="1:9" ht="15.95" customHeight="1" x14ac:dyDescent="0.25">
      <c r="A346" s="37"/>
      <c r="B346" s="35" t="str">
        <f t="shared" si="8"/>
        <v/>
      </c>
      <c r="E346" s="36"/>
      <c r="I346" s="35"/>
    </row>
    <row r="347" spans="1:9" ht="15.95" customHeight="1" x14ac:dyDescent="0.25">
      <c r="A347" s="37"/>
      <c r="B347" s="35" t="str">
        <f t="shared" si="8"/>
        <v/>
      </c>
      <c r="E347" s="36"/>
      <c r="I347" s="35"/>
    </row>
    <row r="348" spans="1:9" ht="15.95" customHeight="1" x14ac:dyDescent="0.25">
      <c r="A348" s="37"/>
      <c r="B348" s="35" t="str">
        <f t="shared" si="8"/>
        <v/>
      </c>
      <c r="E348" s="36"/>
      <c r="I348" s="35"/>
    </row>
    <row r="349" spans="1:9" ht="15" customHeight="1" x14ac:dyDescent="0.25">
      <c r="A349" s="37"/>
      <c r="B349" s="35" t="str">
        <f t="shared" si="8"/>
        <v/>
      </c>
      <c r="D349" s="43"/>
      <c r="E349" s="44"/>
      <c r="I349" s="35"/>
    </row>
    <row r="350" spans="1:9" x14ac:dyDescent="0.25">
      <c r="A350" s="37"/>
      <c r="B350" s="35" t="str">
        <f t="shared" si="8"/>
        <v/>
      </c>
      <c r="E350" s="36"/>
      <c r="I350" s="35"/>
    </row>
    <row r="351" spans="1:9" x14ac:dyDescent="0.25">
      <c r="A351" s="37"/>
      <c r="B351" s="35" t="str">
        <f t="shared" si="8"/>
        <v/>
      </c>
      <c r="E351" s="36"/>
      <c r="I351" s="35"/>
    </row>
    <row r="352" spans="1:9" x14ac:dyDescent="0.25">
      <c r="A352" s="37"/>
      <c r="B352" s="35" t="str">
        <f t="shared" si="8"/>
        <v/>
      </c>
      <c r="E352" s="36"/>
      <c r="I352" s="35"/>
    </row>
    <row r="353" spans="1:9" x14ac:dyDescent="0.25">
      <c r="A353" s="37"/>
      <c r="B353" s="35" t="str">
        <f t="shared" si="8"/>
        <v/>
      </c>
      <c r="E353" s="36"/>
      <c r="I353" s="35"/>
    </row>
    <row r="354" spans="1:9" x14ac:dyDescent="0.25">
      <c r="A354" s="37"/>
      <c r="B354" s="35" t="str">
        <f t="shared" si="8"/>
        <v/>
      </c>
      <c r="E354" s="36"/>
      <c r="I354" s="35"/>
    </row>
    <row r="355" spans="1:9" x14ac:dyDescent="0.25">
      <c r="A355" s="37"/>
      <c r="B355" s="35" t="str">
        <f t="shared" si="8"/>
        <v/>
      </c>
      <c r="E355" s="36"/>
      <c r="I355" s="35"/>
    </row>
    <row r="356" spans="1:9" x14ac:dyDescent="0.25">
      <c r="A356" s="37"/>
      <c r="B356" s="35" t="str">
        <f t="shared" si="8"/>
        <v/>
      </c>
      <c r="E356" s="36"/>
      <c r="I356" s="35"/>
    </row>
    <row r="357" spans="1:9" x14ac:dyDescent="0.25">
      <c r="A357" s="37"/>
      <c r="B357" s="35" t="str">
        <f t="shared" si="8"/>
        <v/>
      </c>
      <c r="E357" s="36"/>
      <c r="I357" s="35"/>
    </row>
    <row r="358" spans="1:9" x14ac:dyDescent="0.25">
      <c r="A358" s="37"/>
      <c r="B358" s="35" t="str">
        <f t="shared" si="8"/>
        <v/>
      </c>
      <c r="E358" s="36"/>
      <c r="I358" s="35"/>
    </row>
    <row r="359" spans="1:9" x14ac:dyDescent="0.25">
      <c r="A359" s="37"/>
      <c r="B359" s="35" t="str">
        <f t="shared" si="8"/>
        <v/>
      </c>
      <c r="E359" s="36"/>
      <c r="I359" s="35"/>
    </row>
    <row r="360" spans="1:9" x14ac:dyDescent="0.25">
      <c r="A360" s="37"/>
      <c r="B360" s="35" t="str">
        <f t="shared" si="8"/>
        <v/>
      </c>
      <c r="E360" s="36"/>
      <c r="I360" s="35"/>
    </row>
    <row r="361" spans="1:9" x14ac:dyDescent="0.25">
      <c r="A361" s="37"/>
      <c r="B361" s="35" t="str">
        <f t="shared" si="8"/>
        <v/>
      </c>
      <c r="E361" s="36"/>
      <c r="I361" s="35"/>
    </row>
    <row r="362" spans="1:9" x14ac:dyDescent="0.25">
      <c r="A362" s="37"/>
      <c r="B362" s="35" t="str">
        <f t="shared" si="8"/>
        <v/>
      </c>
      <c r="E362" s="36"/>
      <c r="I362" s="35"/>
    </row>
    <row r="363" spans="1:9" x14ac:dyDescent="0.25">
      <c r="A363" s="37"/>
      <c r="B363" s="35" t="str">
        <f t="shared" si="8"/>
        <v/>
      </c>
      <c r="E363" s="36"/>
      <c r="I363" s="35"/>
    </row>
    <row r="364" spans="1:9" x14ac:dyDescent="0.25">
      <c r="A364" s="37"/>
      <c r="B364" s="35" t="str">
        <f t="shared" si="8"/>
        <v/>
      </c>
      <c r="E364" s="36"/>
      <c r="I364" s="35"/>
    </row>
    <row r="365" spans="1:9" x14ac:dyDescent="0.25">
      <c r="A365" s="37"/>
      <c r="B365" s="35" t="str">
        <f t="shared" si="8"/>
        <v/>
      </c>
      <c r="E365" s="36"/>
      <c r="I365" s="35"/>
    </row>
    <row r="366" spans="1:9" x14ac:dyDescent="0.25">
      <c r="A366" s="37"/>
      <c r="B366" s="35" t="str">
        <f t="shared" ref="B366:B371" si="9">IF(D366="","","GARR")</f>
        <v/>
      </c>
      <c r="E366" s="36"/>
      <c r="I366" s="35"/>
    </row>
    <row r="367" spans="1:9" x14ac:dyDescent="0.25">
      <c r="A367" s="37"/>
      <c r="B367" s="35" t="str">
        <f t="shared" si="9"/>
        <v/>
      </c>
      <c r="E367" s="36"/>
      <c r="I367" s="35"/>
    </row>
    <row r="368" spans="1:9" x14ac:dyDescent="0.25">
      <c r="A368" s="37"/>
      <c r="B368" s="35" t="str">
        <f t="shared" si="9"/>
        <v/>
      </c>
      <c r="E368" s="36"/>
      <c r="I368" s="35"/>
    </row>
    <row r="369" spans="1:9" x14ac:dyDescent="0.25">
      <c r="A369" s="37"/>
      <c r="B369" s="35" t="str">
        <f t="shared" si="9"/>
        <v/>
      </c>
      <c r="E369" s="36"/>
      <c r="I369" s="35"/>
    </row>
    <row r="370" spans="1:9" x14ac:dyDescent="0.25">
      <c r="A370" s="37"/>
      <c r="B370" s="35" t="str">
        <f t="shared" si="9"/>
        <v/>
      </c>
      <c r="E370" s="36"/>
      <c r="I370" s="35"/>
    </row>
    <row r="371" spans="1:9" x14ac:dyDescent="0.25">
      <c r="A371" s="37"/>
      <c r="B371" s="35" t="str">
        <f t="shared" si="9"/>
        <v/>
      </c>
      <c r="E371" s="36"/>
      <c r="I371" s="35"/>
    </row>
  </sheetData>
  <sortState xmlns:xlrd2="http://schemas.microsoft.com/office/spreadsheetml/2017/richdata2" ref="A2:J126">
    <sortCondition ref="C2:C126"/>
  </sortState>
  <conditionalFormatting sqref="C67:C144 C146:C349">
    <cfRule type="cellIs" dxfId="13" priority="1" operator="equal">
      <formula>2730</formula>
    </cfRule>
    <cfRule type="cellIs" dxfId="12" priority="2" operator="equal">
      <formula>100280</formula>
    </cfRule>
  </conditionalFormatting>
  <pageMargins left="0" right="0" top="0" bottom="0"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26E1E12-F44A-49F4-AC4B-DA023D18B886}">
          <x14:formula1>
            <xm:f>README!$C$31:$C$33</xm:f>
          </x14:formula1>
          <xm:sqref>G2:H126</xm:sqref>
        </x14:dataValidation>
        <x14:dataValidation type="list" allowBlank="1" showInputMessage="1" showErrorMessage="1" xr:uid="{E7894630-AED9-4DA1-8F63-09795846B8CA}">
          <x14:formula1>
            <xm:f>README!$D$31:$D$36</xm:f>
          </x14:formula1>
          <xm:sqref>J2:J126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56580-FF89-4DDA-8542-61D35BF16FFB}">
  <sheetPr>
    <outlinePr summaryBelow="0" summaryRight="0"/>
  </sheetPr>
  <dimension ref="A1:J356"/>
  <sheetViews>
    <sheetView zoomScale="80" zoomScaleNormal="80" workbookViewId="0">
      <pane ySplit="1" topLeftCell="A2" activePane="bottomLeft" state="frozen"/>
      <selection activeCell="A2" sqref="A2"/>
      <selection pane="bottomLeft" activeCell="F20" sqref="F20"/>
    </sheetView>
  </sheetViews>
  <sheetFormatPr defaultColWidth="14.42578125" defaultRowHeight="15" customHeight="1" x14ac:dyDescent="0.25"/>
  <cols>
    <col min="1" max="1" width="21.42578125" style="60" customWidth="1"/>
    <col min="2" max="2" width="9.5703125" style="60" customWidth="1"/>
    <col min="3" max="3" width="13" style="63" customWidth="1"/>
    <col min="4" max="5" width="17.42578125" style="60" bestFit="1" customWidth="1"/>
    <col min="6" max="6" width="14.42578125" style="62" customWidth="1"/>
    <col min="7" max="7" width="13.5703125" style="60" customWidth="1"/>
    <col min="8" max="8" width="13.5703125" style="58" customWidth="1"/>
    <col min="9" max="9" width="56.42578125" style="60" customWidth="1"/>
    <col min="10" max="10" width="25.28515625" style="61" customWidth="1"/>
  </cols>
  <sheetData>
    <row r="1" spans="1:10" s="4" customFormat="1" ht="25.5" customHeight="1" x14ac:dyDescent="0.25">
      <c r="A1" s="33" t="s">
        <v>20</v>
      </c>
      <c r="B1" s="33" t="s">
        <v>21</v>
      </c>
      <c r="C1" s="34" t="s">
        <v>22</v>
      </c>
      <c r="D1" s="33" t="s">
        <v>23</v>
      </c>
      <c r="E1" s="34" t="s">
        <v>24</v>
      </c>
      <c r="F1" s="33" t="s">
        <v>25</v>
      </c>
      <c r="G1" s="33" t="s">
        <v>26</v>
      </c>
      <c r="H1" s="33" t="s">
        <v>27</v>
      </c>
      <c r="I1" s="33" t="s">
        <v>28</v>
      </c>
      <c r="J1" s="33" t="s">
        <v>29</v>
      </c>
    </row>
    <row r="2" spans="1:10" s="140" customFormat="1" ht="14.25" customHeight="1" x14ac:dyDescent="0.25">
      <c r="A2" s="127" t="s">
        <v>30</v>
      </c>
      <c r="B2" s="131" t="s">
        <v>31</v>
      </c>
      <c r="C2" s="136">
        <v>58</v>
      </c>
      <c r="D2" s="129">
        <v>44682.868055555555</v>
      </c>
      <c r="E2" s="129">
        <v>44683.309027777781</v>
      </c>
      <c r="F2" s="130">
        <v>0.14000000000000001</v>
      </c>
      <c r="G2" s="127" t="s">
        <v>12</v>
      </c>
      <c r="H2" s="127" t="s">
        <v>12</v>
      </c>
      <c r="I2" s="131" t="s">
        <v>110</v>
      </c>
      <c r="J2" s="127" t="s">
        <v>17</v>
      </c>
    </row>
    <row r="3" spans="1:10" s="140" customFormat="1" ht="14.25" customHeight="1" x14ac:dyDescent="0.25">
      <c r="A3" s="127" t="s">
        <v>30</v>
      </c>
      <c r="B3" s="131" t="s">
        <v>31</v>
      </c>
      <c r="C3" s="136">
        <v>59</v>
      </c>
      <c r="D3" s="129">
        <v>44701.420138888891</v>
      </c>
      <c r="E3" s="129">
        <v>44702.142361111109</v>
      </c>
      <c r="F3" s="130">
        <v>0.24</v>
      </c>
      <c r="G3" s="127" t="s">
        <v>12</v>
      </c>
      <c r="H3" s="127" t="s">
        <v>12</v>
      </c>
      <c r="I3" s="131" t="s">
        <v>110</v>
      </c>
      <c r="J3" s="127" t="s">
        <v>18</v>
      </c>
    </row>
    <row r="4" spans="1:10" s="140" customFormat="1" ht="14.25" customHeight="1" x14ac:dyDescent="0.25">
      <c r="A4" s="127" t="s">
        <v>30</v>
      </c>
      <c r="B4" s="131" t="s">
        <v>31</v>
      </c>
      <c r="C4" s="136">
        <v>60</v>
      </c>
      <c r="D4" s="129">
        <v>44712.552083333336</v>
      </c>
      <c r="E4" s="129">
        <v>44713.413194444445</v>
      </c>
      <c r="F4" s="130">
        <v>0.7</v>
      </c>
      <c r="G4" s="127" t="s">
        <v>12</v>
      </c>
      <c r="H4" s="127" t="s">
        <v>12</v>
      </c>
      <c r="I4" s="131" t="s">
        <v>110</v>
      </c>
      <c r="J4" s="127" t="s">
        <v>18</v>
      </c>
    </row>
    <row r="5" spans="1:10" s="140" customFormat="1" ht="14.25" customHeight="1" x14ac:dyDescent="0.25">
      <c r="A5" s="127" t="s">
        <v>30</v>
      </c>
      <c r="B5" s="131" t="s">
        <v>31</v>
      </c>
      <c r="C5" s="136">
        <v>61</v>
      </c>
      <c r="D5" s="129">
        <v>44718.576388888891</v>
      </c>
      <c r="E5" s="129">
        <v>44718.958333333336</v>
      </c>
      <c r="F5" s="130">
        <v>0.12</v>
      </c>
      <c r="G5" s="127" t="s">
        <v>16</v>
      </c>
      <c r="H5" s="127" t="s">
        <v>16</v>
      </c>
      <c r="I5" s="131"/>
      <c r="J5" s="127" t="s">
        <v>16</v>
      </c>
    </row>
    <row r="6" spans="1:10" s="140" customFormat="1" ht="14.25" customHeight="1" x14ac:dyDescent="0.25">
      <c r="A6" s="127" t="s">
        <v>30</v>
      </c>
      <c r="B6" s="131" t="s">
        <v>31</v>
      </c>
      <c r="C6" s="136">
        <v>62</v>
      </c>
      <c r="D6" s="129">
        <v>44736.645833333336</v>
      </c>
      <c r="E6" s="129">
        <v>44736.711805555555</v>
      </c>
      <c r="F6" s="130">
        <v>0.06</v>
      </c>
      <c r="G6" s="127" t="s">
        <v>16</v>
      </c>
      <c r="H6" s="127" t="s">
        <v>16</v>
      </c>
      <c r="I6" s="131"/>
      <c r="J6" s="127" t="s">
        <v>16</v>
      </c>
    </row>
    <row r="7" spans="1:10" s="140" customFormat="1" ht="14.25" customHeight="1" x14ac:dyDescent="0.25">
      <c r="A7" s="127" t="s">
        <v>30</v>
      </c>
      <c r="B7" s="131" t="s">
        <v>31</v>
      </c>
      <c r="C7" s="136">
        <v>63</v>
      </c>
      <c r="D7" s="129">
        <v>44742.524305555555</v>
      </c>
      <c r="E7" s="129">
        <v>44742.836805555555</v>
      </c>
      <c r="F7" s="130">
        <v>0.13</v>
      </c>
      <c r="G7" s="127" t="s">
        <v>16</v>
      </c>
      <c r="H7" s="127" t="s">
        <v>16</v>
      </c>
      <c r="I7" s="131"/>
      <c r="J7" s="127" t="s">
        <v>16</v>
      </c>
    </row>
    <row r="8" spans="1:10" s="140" customFormat="1" ht="14.25" customHeight="1" x14ac:dyDescent="0.25">
      <c r="A8" s="127" t="s">
        <v>30</v>
      </c>
      <c r="B8" s="131" t="s">
        <v>31</v>
      </c>
      <c r="C8" s="136">
        <v>64</v>
      </c>
      <c r="D8" s="129">
        <v>44748.628472222219</v>
      </c>
      <c r="E8" s="129">
        <v>44748.798611111109</v>
      </c>
      <c r="F8" s="130">
        <v>0.12</v>
      </c>
      <c r="G8" s="127" t="s">
        <v>16</v>
      </c>
      <c r="H8" s="127" t="s">
        <v>16</v>
      </c>
      <c r="I8" s="131"/>
      <c r="J8" s="127" t="s">
        <v>16</v>
      </c>
    </row>
    <row r="9" spans="1:10" s="140" customFormat="1" ht="14.25" customHeight="1" x14ac:dyDescent="0.25">
      <c r="A9" s="127" t="s">
        <v>30</v>
      </c>
      <c r="B9" s="131" t="s">
        <v>31</v>
      </c>
      <c r="C9" s="136">
        <v>65</v>
      </c>
      <c r="D9" s="129">
        <v>44761.545138888891</v>
      </c>
      <c r="E9" s="129">
        <v>44761.982638888891</v>
      </c>
      <c r="F9" s="130">
        <v>0.05</v>
      </c>
      <c r="G9" s="127" t="s">
        <v>14</v>
      </c>
      <c r="H9" s="127" t="s">
        <v>14</v>
      </c>
      <c r="I9" s="131" t="s">
        <v>111</v>
      </c>
      <c r="J9" s="127" t="s">
        <v>13</v>
      </c>
    </row>
    <row r="10" spans="1:10" s="140" customFormat="1" ht="14.25" customHeight="1" x14ac:dyDescent="0.25">
      <c r="A10" s="127" t="s">
        <v>30</v>
      </c>
      <c r="B10" s="131" t="s">
        <v>31</v>
      </c>
      <c r="C10" s="136">
        <v>66</v>
      </c>
      <c r="D10" s="129">
        <v>44762.552083333336</v>
      </c>
      <c r="E10" s="129">
        <v>44762.760416666664</v>
      </c>
      <c r="F10" s="130">
        <v>0.05</v>
      </c>
      <c r="G10" s="127" t="s">
        <v>14</v>
      </c>
      <c r="H10" s="127" t="s">
        <v>14</v>
      </c>
      <c r="I10" s="131" t="s">
        <v>112</v>
      </c>
      <c r="J10" s="127" t="s">
        <v>13</v>
      </c>
    </row>
    <row r="11" spans="1:10" s="140" customFormat="1" ht="14.25" customHeight="1" x14ac:dyDescent="0.25">
      <c r="A11" s="127" t="s">
        <v>30</v>
      </c>
      <c r="B11" s="131" t="s">
        <v>31</v>
      </c>
      <c r="C11" s="136">
        <v>67</v>
      </c>
      <c r="D11" s="129">
        <v>44766.621527777781</v>
      </c>
      <c r="E11" s="129">
        <v>44766.798611111109</v>
      </c>
      <c r="F11" s="130">
        <v>0.26</v>
      </c>
      <c r="G11" s="127" t="s">
        <v>16</v>
      </c>
      <c r="H11" s="127" t="s">
        <v>16</v>
      </c>
      <c r="I11" s="131"/>
      <c r="J11" s="127" t="s">
        <v>16</v>
      </c>
    </row>
    <row r="12" spans="1:10" s="140" customFormat="1" ht="14.25" customHeight="1" x14ac:dyDescent="0.25">
      <c r="A12" s="127" t="s">
        <v>30</v>
      </c>
      <c r="B12" s="131" t="s">
        <v>31</v>
      </c>
      <c r="C12" s="136">
        <v>68</v>
      </c>
      <c r="D12" s="129">
        <v>44768.916666666664</v>
      </c>
      <c r="E12" s="129">
        <v>44769.041666666664</v>
      </c>
      <c r="F12" s="130">
        <v>0.38</v>
      </c>
      <c r="G12" s="127" t="s">
        <v>16</v>
      </c>
      <c r="H12" s="127" t="s">
        <v>16</v>
      </c>
      <c r="I12" s="131"/>
      <c r="J12" s="127" t="s">
        <v>16</v>
      </c>
    </row>
    <row r="13" spans="1:10" s="140" customFormat="1" ht="14.25" customHeight="1" x14ac:dyDescent="0.25">
      <c r="A13" s="127" t="s">
        <v>30</v>
      </c>
      <c r="B13" s="131" t="s">
        <v>31</v>
      </c>
      <c r="C13" s="136">
        <v>69</v>
      </c>
      <c r="D13" s="129">
        <v>44769.972222222219</v>
      </c>
      <c r="E13" s="129">
        <v>44770.072916666664</v>
      </c>
      <c r="F13" s="130">
        <v>0.66</v>
      </c>
      <c r="G13" s="127" t="s">
        <v>14</v>
      </c>
      <c r="H13" s="127" t="s">
        <v>14</v>
      </c>
      <c r="I13" s="131" t="s">
        <v>113</v>
      </c>
      <c r="J13" s="127" t="s">
        <v>16</v>
      </c>
    </row>
    <row r="14" spans="1:10" s="140" customFormat="1" ht="14.25" customHeight="1" x14ac:dyDescent="0.25">
      <c r="A14" s="127" t="s">
        <v>30</v>
      </c>
      <c r="B14" s="131" t="s">
        <v>31</v>
      </c>
      <c r="C14" s="136">
        <v>70</v>
      </c>
      <c r="D14" s="129">
        <v>44779.600694444445</v>
      </c>
      <c r="E14" s="129">
        <v>44779.635416666664</v>
      </c>
      <c r="F14" s="130">
        <v>0.13</v>
      </c>
      <c r="G14" s="127" t="s">
        <v>14</v>
      </c>
      <c r="H14" s="127" t="s">
        <v>14</v>
      </c>
      <c r="I14" s="131" t="s">
        <v>111</v>
      </c>
      <c r="J14" s="127" t="s">
        <v>13</v>
      </c>
    </row>
    <row r="15" spans="1:10" s="140" customFormat="1" ht="14.25" customHeight="1" x14ac:dyDescent="0.25">
      <c r="A15" s="127" t="s">
        <v>30</v>
      </c>
      <c r="B15" s="131" t="s">
        <v>31</v>
      </c>
      <c r="C15" s="136">
        <v>71</v>
      </c>
      <c r="D15" s="129">
        <v>44780.8125</v>
      </c>
      <c r="E15" s="129">
        <v>44780.958333333336</v>
      </c>
      <c r="F15" s="130">
        <v>0.09</v>
      </c>
      <c r="G15" s="127" t="s">
        <v>14</v>
      </c>
      <c r="H15" s="127" t="s">
        <v>14</v>
      </c>
      <c r="I15" s="131" t="s">
        <v>111</v>
      </c>
      <c r="J15" s="127" t="s">
        <v>15</v>
      </c>
    </row>
    <row r="16" spans="1:10" s="140" customFormat="1" ht="14.25" customHeight="1" x14ac:dyDescent="0.25">
      <c r="A16" s="127" t="s">
        <v>30</v>
      </c>
      <c r="B16" s="131" t="s">
        <v>31</v>
      </c>
      <c r="C16" s="136">
        <v>72</v>
      </c>
      <c r="D16" s="129">
        <v>44786.868055555555</v>
      </c>
      <c r="E16" s="129">
        <v>44786.9375</v>
      </c>
      <c r="F16" s="130">
        <v>7.0000000000000007E-2</v>
      </c>
      <c r="G16" s="127" t="s">
        <v>12</v>
      </c>
      <c r="H16" s="127" t="s">
        <v>12</v>
      </c>
      <c r="I16" s="131" t="s">
        <v>110</v>
      </c>
      <c r="J16" s="127" t="s">
        <v>15</v>
      </c>
    </row>
    <row r="17" spans="1:10" s="140" customFormat="1" ht="14.25" customHeight="1" x14ac:dyDescent="0.25">
      <c r="A17" s="127" t="s">
        <v>30</v>
      </c>
      <c r="B17" s="131" t="s">
        <v>31</v>
      </c>
      <c r="C17" s="136">
        <v>73</v>
      </c>
      <c r="D17" s="129">
        <v>44787.649305555555</v>
      </c>
      <c r="E17" s="129">
        <v>44787.951388888891</v>
      </c>
      <c r="F17" s="130">
        <v>0.28999999999999998</v>
      </c>
      <c r="G17" s="127" t="s">
        <v>12</v>
      </c>
      <c r="H17" s="127" t="s">
        <v>12</v>
      </c>
      <c r="I17" s="131" t="s">
        <v>110</v>
      </c>
      <c r="J17" s="127" t="s">
        <v>15</v>
      </c>
    </row>
    <row r="18" spans="1:10" s="140" customFormat="1" ht="14.25" customHeight="1" x14ac:dyDescent="0.25">
      <c r="A18" s="127" t="s">
        <v>30</v>
      </c>
      <c r="B18" s="131" t="s">
        <v>31</v>
      </c>
      <c r="C18" s="136">
        <v>74</v>
      </c>
      <c r="D18" s="129">
        <v>44788.611111111109</v>
      </c>
      <c r="E18" s="129">
        <v>44789.041666666664</v>
      </c>
      <c r="F18" s="130">
        <v>2.3199999999999998</v>
      </c>
      <c r="G18" s="127" t="s">
        <v>12</v>
      </c>
      <c r="H18" s="127" t="s">
        <v>12</v>
      </c>
      <c r="I18" s="131" t="s">
        <v>110</v>
      </c>
      <c r="J18" s="127" t="s">
        <v>18</v>
      </c>
    </row>
    <row r="19" spans="1:10" s="140" customFormat="1" ht="14.25" customHeight="1" x14ac:dyDescent="0.25">
      <c r="A19" s="127" t="s">
        <v>30</v>
      </c>
      <c r="B19" s="131" t="s">
        <v>31</v>
      </c>
      <c r="C19" s="136">
        <v>75</v>
      </c>
      <c r="D19" s="129">
        <v>44789.440972222219</v>
      </c>
      <c r="E19" s="129">
        <v>44789.569444444445</v>
      </c>
      <c r="F19" s="130">
        <v>0.4</v>
      </c>
      <c r="G19" s="127" t="s">
        <v>12</v>
      </c>
      <c r="H19" s="127" t="s">
        <v>12</v>
      </c>
      <c r="I19" s="131" t="s">
        <v>110</v>
      </c>
      <c r="J19" s="127" t="s">
        <v>18</v>
      </c>
    </row>
    <row r="20" spans="1:10" s="140" customFormat="1" ht="14.25" customHeight="1" x14ac:dyDescent="0.25">
      <c r="A20" s="127" t="s">
        <v>30</v>
      </c>
      <c r="B20" s="131" t="s">
        <v>31</v>
      </c>
      <c r="C20" s="136">
        <v>76</v>
      </c>
      <c r="D20" s="129">
        <v>44798.631944444445</v>
      </c>
      <c r="E20" s="129">
        <v>44798.774305555555</v>
      </c>
      <c r="F20" s="130">
        <v>0.42</v>
      </c>
      <c r="G20" s="127" t="s">
        <v>12</v>
      </c>
      <c r="H20" s="127" t="s">
        <v>12</v>
      </c>
      <c r="I20" s="131" t="s">
        <v>110</v>
      </c>
      <c r="J20" s="127" t="s">
        <v>16</v>
      </c>
    </row>
    <row r="21" spans="1:10" s="140" customFormat="1" ht="14.25" customHeight="1" x14ac:dyDescent="0.25">
      <c r="A21" s="127" t="s">
        <v>30</v>
      </c>
      <c r="B21" s="131" t="s">
        <v>31</v>
      </c>
      <c r="C21" s="136">
        <v>77</v>
      </c>
      <c r="D21" s="129">
        <v>44804.6875</v>
      </c>
      <c r="E21" s="129">
        <v>44804.711805555555</v>
      </c>
      <c r="F21" s="130">
        <v>0.24</v>
      </c>
      <c r="G21" s="127" t="s">
        <v>16</v>
      </c>
      <c r="H21" s="127" t="s">
        <v>16</v>
      </c>
      <c r="I21" s="131"/>
      <c r="J21" s="127" t="s">
        <v>16</v>
      </c>
    </row>
    <row r="22" spans="1:10" s="140" customFormat="1" ht="14.25" customHeight="1" x14ac:dyDescent="0.25">
      <c r="A22" s="127" t="s">
        <v>30</v>
      </c>
      <c r="B22" s="131" t="s">
        <v>31</v>
      </c>
      <c r="C22" s="136">
        <v>78</v>
      </c>
      <c r="D22" s="129">
        <v>44806.875</v>
      </c>
      <c r="E22" s="129">
        <v>44807.010416666664</v>
      </c>
      <c r="F22" s="130">
        <v>0.28000000000000003</v>
      </c>
      <c r="G22" s="127" t="s">
        <v>16</v>
      </c>
      <c r="H22" s="127" t="s">
        <v>16</v>
      </c>
      <c r="I22" s="131"/>
      <c r="J22" s="127" t="s">
        <v>16</v>
      </c>
    </row>
    <row r="23" spans="1:10" s="140" customFormat="1" ht="14.25" customHeight="1" x14ac:dyDescent="0.25">
      <c r="A23" s="127" t="s">
        <v>30</v>
      </c>
      <c r="B23" s="131" t="s">
        <v>31</v>
      </c>
      <c r="C23" s="136">
        <v>79</v>
      </c>
      <c r="D23" s="129">
        <v>44818.65625</v>
      </c>
      <c r="E23" s="129">
        <v>44818.75</v>
      </c>
      <c r="F23" s="130">
        <v>0.1</v>
      </c>
      <c r="G23" s="127" t="s">
        <v>16</v>
      </c>
      <c r="H23" s="127" t="s">
        <v>16</v>
      </c>
      <c r="I23" s="131"/>
      <c r="J23" s="127" t="s">
        <v>16</v>
      </c>
    </row>
    <row r="24" spans="1:10" s="140" customFormat="1" ht="14.25" customHeight="1" x14ac:dyDescent="0.25">
      <c r="A24" s="127" t="s">
        <v>30</v>
      </c>
      <c r="B24" s="131" t="s">
        <v>31</v>
      </c>
      <c r="C24" s="136">
        <v>80</v>
      </c>
      <c r="D24" s="129">
        <v>44825.746527777781</v>
      </c>
      <c r="E24" s="129">
        <v>44826.548611111109</v>
      </c>
      <c r="F24" s="130">
        <v>0.13</v>
      </c>
      <c r="G24" s="127" t="s">
        <v>12</v>
      </c>
      <c r="H24" s="127" t="s">
        <v>12</v>
      </c>
      <c r="I24" s="131" t="s">
        <v>110</v>
      </c>
      <c r="J24" s="127" t="s">
        <v>16</v>
      </c>
    </row>
    <row r="25" spans="1:10" s="140" customFormat="1" ht="14.25" customHeight="1" x14ac:dyDescent="0.25">
      <c r="A25" s="127" t="s">
        <v>30</v>
      </c>
      <c r="B25" s="131" t="s">
        <v>31</v>
      </c>
      <c r="C25" s="136">
        <v>81</v>
      </c>
      <c r="D25" s="129">
        <v>44833.579861111109</v>
      </c>
      <c r="E25" s="129">
        <v>44833.822916666664</v>
      </c>
      <c r="F25" s="130">
        <v>0.12</v>
      </c>
      <c r="G25" s="127" t="s">
        <v>16</v>
      </c>
      <c r="H25" s="127" t="s">
        <v>16</v>
      </c>
      <c r="I25" s="131"/>
      <c r="J25" s="127" t="s">
        <v>16</v>
      </c>
    </row>
    <row r="26" spans="1:10" s="140" customFormat="1" ht="14.25" customHeight="1" x14ac:dyDescent="0.25">
      <c r="A26" s="127" t="s">
        <v>30</v>
      </c>
      <c r="B26" s="131" t="s">
        <v>31</v>
      </c>
      <c r="C26" s="136">
        <v>82</v>
      </c>
      <c r="D26" s="129">
        <v>44834.638888888891</v>
      </c>
      <c r="E26" s="129">
        <v>44834.913194444445</v>
      </c>
      <c r="F26" s="130">
        <v>0.1</v>
      </c>
      <c r="G26" s="127" t="s">
        <v>12</v>
      </c>
      <c r="H26" s="127" t="s">
        <v>12</v>
      </c>
      <c r="I26" s="131" t="s">
        <v>114</v>
      </c>
      <c r="J26" s="127" t="s">
        <v>15</v>
      </c>
    </row>
    <row r="27" spans="1:10" s="140" customFormat="1" ht="14.25" customHeight="1" x14ac:dyDescent="0.25">
      <c r="A27" s="127" t="s">
        <v>30</v>
      </c>
      <c r="B27" s="131" t="s">
        <v>31</v>
      </c>
      <c r="C27" s="136">
        <v>83</v>
      </c>
      <c r="D27" s="129">
        <v>44836.375</v>
      </c>
      <c r="E27" s="129">
        <v>44836.520833333336</v>
      </c>
      <c r="F27" s="130">
        <v>0.06</v>
      </c>
      <c r="G27" s="127" t="s">
        <v>12</v>
      </c>
      <c r="H27" s="127" t="s">
        <v>12</v>
      </c>
      <c r="I27" s="131" t="s">
        <v>110</v>
      </c>
      <c r="J27" s="127" t="s">
        <v>15</v>
      </c>
    </row>
    <row r="28" spans="1:10" s="140" customFormat="1" ht="14.25" customHeight="1" x14ac:dyDescent="0.25">
      <c r="A28" s="127" t="s">
        <v>30</v>
      </c>
      <c r="B28" s="131" t="s">
        <v>31</v>
      </c>
      <c r="C28" s="136">
        <v>84</v>
      </c>
      <c r="D28" s="129">
        <v>44837.78125</v>
      </c>
      <c r="E28" s="129">
        <v>44838.052083333336</v>
      </c>
      <c r="F28" s="130">
        <v>0.16</v>
      </c>
      <c r="G28" s="127" t="s">
        <v>12</v>
      </c>
      <c r="H28" s="127" t="s">
        <v>12</v>
      </c>
      <c r="I28" s="131" t="s">
        <v>110</v>
      </c>
      <c r="J28" s="127" t="s">
        <v>17</v>
      </c>
    </row>
    <row r="29" spans="1:10" s="110" customFormat="1" ht="14.25" customHeight="1" x14ac:dyDescent="0.25">
      <c r="A29" s="94" t="s">
        <v>81</v>
      </c>
      <c r="B29" s="92" t="s">
        <v>31</v>
      </c>
      <c r="C29" s="109">
        <v>85</v>
      </c>
      <c r="D29" s="90">
        <v>45030.513888888891</v>
      </c>
      <c r="E29" s="90">
        <v>45030.84375</v>
      </c>
      <c r="F29" s="91">
        <v>0.1707632</v>
      </c>
      <c r="G29" s="92" t="s">
        <v>16</v>
      </c>
      <c r="H29" s="92" t="s">
        <v>16</v>
      </c>
      <c r="I29" s="92" t="s">
        <v>115</v>
      </c>
      <c r="J29" s="92" t="s">
        <v>19</v>
      </c>
    </row>
    <row r="30" spans="1:10" s="110" customFormat="1" ht="14.25" customHeight="1" x14ac:dyDescent="0.25">
      <c r="A30" s="87" t="s">
        <v>81</v>
      </c>
      <c r="B30" s="88" t="s">
        <v>31</v>
      </c>
      <c r="C30" s="109">
        <v>86</v>
      </c>
      <c r="D30" s="90">
        <v>45041.583333333336</v>
      </c>
      <c r="E30" s="90">
        <v>45042.0625</v>
      </c>
      <c r="F30" s="91">
        <v>0.35786440000000003</v>
      </c>
      <c r="G30" s="88" t="s">
        <v>12</v>
      </c>
      <c r="H30" s="88" t="s">
        <v>12</v>
      </c>
      <c r="I30" s="88"/>
      <c r="J30" s="88" t="s">
        <v>17</v>
      </c>
    </row>
    <row r="31" spans="1:10" s="110" customFormat="1" ht="14.25" customHeight="1" x14ac:dyDescent="0.25">
      <c r="A31" s="87" t="s">
        <v>81</v>
      </c>
      <c r="B31" s="88" t="s">
        <v>31</v>
      </c>
      <c r="C31" s="109">
        <v>87</v>
      </c>
      <c r="D31" s="90">
        <v>45043.78125</v>
      </c>
      <c r="E31" s="90">
        <v>45044.006944444445</v>
      </c>
      <c r="F31" s="91">
        <v>0.18810879999999999</v>
      </c>
      <c r="G31" s="88" t="s">
        <v>12</v>
      </c>
      <c r="H31" s="88" t="s">
        <v>12</v>
      </c>
      <c r="I31" s="88"/>
      <c r="J31" s="88" t="s">
        <v>17</v>
      </c>
    </row>
    <row r="32" spans="1:10" s="110" customFormat="1" ht="14.25" customHeight="1" x14ac:dyDescent="0.25">
      <c r="A32" s="87" t="s">
        <v>81</v>
      </c>
      <c r="B32" s="88" t="s">
        <v>31</v>
      </c>
      <c r="C32" s="109">
        <v>88</v>
      </c>
      <c r="D32" s="90">
        <v>45054.579861111109</v>
      </c>
      <c r="E32" s="90">
        <v>45055.041666666664</v>
      </c>
      <c r="F32" s="91">
        <v>5.2077100000000001E-2</v>
      </c>
      <c r="G32" s="88" t="s">
        <v>12</v>
      </c>
      <c r="H32" s="88" t="s">
        <v>12</v>
      </c>
      <c r="I32" s="88"/>
      <c r="J32" s="88" t="s">
        <v>17</v>
      </c>
    </row>
    <row r="33" spans="1:10" s="110" customFormat="1" ht="14.25" customHeight="1" x14ac:dyDescent="0.25">
      <c r="A33" s="100" t="s">
        <v>81</v>
      </c>
      <c r="B33" s="88" t="s">
        <v>31</v>
      </c>
      <c r="C33" s="109">
        <v>89</v>
      </c>
      <c r="D33" s="90">
        <v>45056.447916666664</v>
      </c>
      <c r="E33" s="90">
        <v>45058.357638888891</v>
      </c>
      <c r="F33" s="91">
        <v>5.0261268000000001</v>
      </c>
      <c r="G33" s="88" t="s">
        <v>12</v>
      </c>
      <c r="H33" s="88" t="s">
        <v>12</v>
      </c>
      <c r="I33" s="88" t="s">
        <v>116</v>
      </c>
      <c r="J33" s="88" t="s">
        <v>18</v>
      </c>
    </row>
    <row r="34" spans="1:10" s="110" customFormat="1" ht="14.25" customHeight="1" x14ac:dyDescent="0.25">
      <c r="A34" s="87" t="s">
        <v>81</v>
      </c>
      <c r="B34" s="88" t="s">
        <v>31</v>
      </c>
      <c r="C34" s="109">
        <v>90</v>
      </c>
      <c r="D34" s="90">
        <v>45060.864583333336</v>
      </c>
      <c r="E34" s="90">
        <v>45060.927083333336</v>
      </c>
      <c r="F34" s="91">
        <v>6.21021E-2</v>
      </c>
      <c r="G34" s="88" t="s">
        <v>12</v>
      </c>
      <c r="H34" s="88" t="s">
        <v>12</v>
      </c>
      <c r="I34" s="88" t="s">
        <v>117</v>
      </c>
      <c r="J34" s="88" t="s">
        <v>17</v>
      </c>
    </row>
    <row r="35" spans="1:10" s="110" customFormat="1" ht="14.25" customHeight="1" x14ac:dyDescent="0.25">
      <c r="A35" s="87" t="s">
        <v>81</v>
      </c>
      <c r="B35" s="88" t="s">
        <v>31</v>
      </c>
      <c r="C35" s="109">
        <v>91</v>
      </c>
      <c r="D35" s="90">
        <v>45063.857638888891</v>
      </c>
      <c r="E35" s="90">
        <v>45063.96875</v>
      </c>
      <c r="F35" s="91">
        <v>0.1656415</v>
      </c>
      <c r="G35" s="88" t="s">
        <v>12</v>
      </c>
      <c r="H35" s="88" t="s">
        <v>12</v>
      </c>
      <c r="I35" s="88" t="s">
        <v>117</v>
      </c>
      <c r="J35" s="88" t="s">
        <v>17</v>
      </c>
    </row>
    <row r="36" spans="1:10" s="110" customFormat="1" ht="14.25" customHeight="1" x14ac:dyDescent="0.25">
      <c r="A36" s="87" t="s">
        <v>81</v>
      </c>
      <c r="B36" s="88" t="s">
        <v>31</v>
      </c>
      <c r="C36" s="109">
        <v>92</v>
      </c>
      <c r="D36" s="90">
        <v>45064.545138888891</v>
      </c>
      <c r="E36" s="90">
        <v>45065.177083333336</v>
      </c>
      <c r="F36" s="91">
        <v>0.2882016</v>
      </c>
      <c r="G36" s="88" t="s">
        <v>12</v>
      </c>
      <c r="H36" s="88" t="s">
        <v>12</v>
      </c>
      <c r="I36" s="88" t="s">
        <v>117</v>
      </c>
      <c r="J36" s="88" t="s">
        <v>17</v>
      </c>
    </row>
    <row r="37" spans="1:10" s="110" customFormat="1" ht="14.25" customHeight="1" x14ac:dyDescent="0.25">
      <c r="A37" s="87" t="s">
        <v>81</v>
      </c>
      <c r="B37" s="88" t="s">
        <v>31</v>
      </c>
      <c r="C37" s="109">
        <v>93</v>
      </c>
      <c r="D37" s="90">
        <v>45066.736111111109</v>
      </c>
      <c r="E37" s="90">
        <v>45066.760416666664</v>
      </c>
      <c r="F37" s="91">
        <v>4.9248E-2</v>
      </c>
      <c r="G37" s="88" t="s">
        <v>12</v>
      </c>
      <c r="H37" s="88" t="s">
        <v>12</v>
      </c>
      <c r="I37" s="88" t="s">
        <v>117</v>
      </c>
      <c r="J37" s="88" t="s">
        <v>17</v>
      </c>
    </row>
    <row r="38" spans="1:10" s="110" customFormat="1" ht="14.25" customHeight="1" x14ac:dyDescent="0.25">
      <c r="A38" s="100" t="s">
        <v>81</v>
      </c>
      <c r="B38" s="88" t="s">
        <v>31</v>
      </c>
      <c r="C38" s="109">
        <v>94</v>
      </c>
      <c r="D38" s="90">
        <v>45070.565972222219</v>
      </c>
      <c r="E38" s="90">
        <v>45070.621527777781</v>
      </c>
      <c r="F38" s="91">
        <v>0.85319690000000004</v>
      </c>
      <c r="G38" s="88" t="s">
        <v>12</v>
      </c>
      <c r="H38" s="88" t="s">
        <v>12</v>
      </c>
      <c r="I38" s="88" t="s">
        <v>118</v>
      </c>
      <c r="J38" s="88" t="s">
        <v>18</v>
      </c>
    </row>
    <row r="39" spans="1:10" s="110" customFormat="1" ht="14.25" customHeight="1" x14ac:dyDescent="0.25">
      <c r="A39" s="87" t="s">
        <v>81</v>
      </c>
      <c r="B39" s="88" t="s">
        <v>31</v>
      </c>
      <c r="C39" s="109">
        <v>95</v>
      </c>
      <c r="D39" s="90">
        <v>45073.840277777781</v>
      </c>
      <c r="E39" s="90">
        <v>45073.961805555555</v>
      </c>
      <c r="F39" s="91">
        <v>5.4346999999999999E-2</v>
      </c>
      <c r="G39" s="88" t="s">
        <v>12</v>
      </c>
      <c r="H39" s="88" t="s">
        <v>12</v>
      </c>
      <c r="I39" s="88" t="s">
        <v>117</v>
      </c>
      <c r="J39" s="88" t="s">
        <v>17</v>
      </c>
    </row>
    <row r="40" spans="1:10" s="4" customFormat="1" ht="14.25" customHeight="1" x14ac:dyDescent="0.25">
      <c r="A40" s="59">
        <v>0.45416666666666666</v>
      </c>
      <c r="B40" s="35" t="s">
        <v>31</v>
      </c>
      <c r="C40" s="56">
        <v>96</v>
      </c>
      <c r="D40" s="39">
        <v>45076.649305555555</v>
      </c>
      <c r="E40" s="39">
        <v>45076.753472222219</v>
      </c>
      <c r="F40" s="54">
        <v>5.5445099999999997E-2</v>
      </c>
      <c r="G40" s="35" t="s">
        <v>12</v>
      </c>
      <c r="H40" s="35" t="s">
        <v>12</v>
      </c>
      <c r="I40" s="35" t="s">
        <v>119</v>
      </c>
      <c r="J40" s="35" t="s">
        <v>17</v>
      </c>
    </row>
    <row r="41" spans="1:10" s="110" customFormat="1" ht="14.25" customHeight="1" x14ac:dyDescent="0.25">
      <c r="A41" s="88" t="s">
        <v>81</v>
      </c>
      <c r="B41" s="88" t="s">
        <v>31</v>
      </c>
      <c r="C41" s="109">
        <v>97</v>
      </c>
      <c r="D41" s="90">
        <v>45078.534722222219</v>
      </c>
      <c r="E41" s="90">
        <v>45078.996527777781</v>
      </c>
      <c r="F41" s="91">
        <v>0.4266665</v>
      </c>
      <c r="G41" s="88" t="s">
        <v>16</v>
      </c>
      <c r="H41" s="88" t="s">
        <v>16</v>
      </c>
      <c r="I41" s="88" t="s">
        <v>120</v>
      </c>
      <c r="J41" s="88" t="s">
        <v>16</v>
      </c>
    </row>
    <row r="42" spans="1:10" s="110" customFormat="1" ht="14.25" customHeight="1" x14ac:dyDescent="0.25">
      <c r="A42" s="88" t="s">
        <v>81</v>
      </c>
      <c r="B42" s="88" t="s">
        <v>31</v>
      </c>
      <c r="C42" s="109">
        <v>98</v>
      </c>
      <c r="D42" s="90">
        <v>45079.524305555555</v>
      </c>
      <c r="E42" s="90">
        <v>45080.090277777781</v>
      </c>
      <c r="F42" s="91">
        <v>4.1031199999999997E-2</v>
      </c>
      <c r="G42" s="88" t="s">
        <v>16</v>
      </c>
      <c r="H42" s="88" t="s">
        <v>16</v>
      </c>
      <c r="I42" s="88" t="s">
        <v>120</v>
      </c>
      <c r="J42" s="88" t="s">
        <v>16</v>
      </c>
    </row>
    <row r="43" spans="1:10" s="110" customFormat="1" ht="14.25" customHeight="1" x14ac:dyDescent="0.25">
      <c r="A43" s="88" t="s">
        <v>81</v>
      </c>
      <c r="B43" s="88" t="s">
        <v>31</v>
      </c>
      <c r="C43" s="109">
        <v>99</v>
      </c>
      <c r="D43" s="90">
        <v>45080.350694444445</v>
      </c>
      <c r="E43" s="90">
        <v>45080.604166666664</v>
      </c>
      <c r="F43" s="91">
        <v>7.0217399999999999E-2</v>
      </c>
      <c r="G43" s="88" t="s">
        <v>16</v>
      </c>
      <c r="H43" s="88" t="s">
        <v>16</v>
      </c>
      <c r="I43" s="88" t="s">
        <v>120</v>
      </c>
      <c r="J43" s="88" t="s">
        <v>16</v>
      </c>
    </row>
    <row r="44" spans="1:10" s="110" customFormat="1" ht="14.25" customHeight="1" x14ac:dyDescent="0.25">
      <c r="A44" s="88" t="s">
        <v>81</v>
      </c>
      <c r="B44" s="88" t="s">
        <v>31</v>
      </c>
      <c r="C44" s="109">
        <v>100</v>
      </c>
      <c r="D44" s="90">
        <v>45080.881944444445</v>
      </c>
      <c r="E44" s="90">
        <v>45081.649305555555</v>
      </c>
      <c r="F44" s="91">
        <v>0.56365770000000004</v>
      </c>
      <c r="G44" s="88" t="s">
        <v>16</v>
      </c>
      <c r="H44" s="88" t="s">
        <v>16</v>
      </c>
      <c r="I44" s="88" t="s">
        <v>120</v>
      </c>
      <c r="J44" s="88" t="s">
        <v>16</v>
      </c>
    </row>
    <row r="45" spans="1:10" s="110" customFormat="1" ht="14.25" customHeight="1" x14ac:dyDescent="0.25">
      <c r="A45" s="88" t="s">
        <v>81</v>
      </c>
      <c r="B45" s="88" t="s">
        <v>31</v>
      </c>
      <c r="C45" s="109">
        <v>101</v>
      </c>
      <c r="D45" s="90">
        <v>45082.583333333336</v>
      </c>
      <c r="E45" s="90">
        <v>45082.798611111109</v>
      </c>
      <c r="F45" s="91">
        <v>2.2684448000000001</v>
      </c>
      <c r="G45" s="88" t="s">
        <v>16</v>
      </c>
      <c r="H45" s="88" t="s">
        <v>16</v>
      </c>
      <c r="I45" s="88" t="s">
        <v>120</v>
      </c>
      <c r="J45" s="88" t="s">
        <v>16</v>
      </c>
    </row>
    <row r="46" spans="1:10" s="110" customFormat="1" ht="14.25" customHeight="1" x14ac:dyDescent="0.25">
      <c r="A46" s="88" t="s">
        <v>81</v>
      </c>
      <c r="B46" s="88" t="s">
        <v>31</v>
      </c>
      <c r="C46" s="109">
        <v>102</v>
      </c>
      <c r="D46" s="90">
        <v>45083.652777777781</v>
      </c>
      <c r="E46" s="90">
        <v>45083.791666666664</v>
      </c>
      <c r="F46" s="91">
        <v>0.2319485</v>
      </c>
      <c r="G46" s="88" t="s">
        <v>16</v>
      </c>
      <c r="H46" s="88" t="s">
        <v>16</v>
      </c>
      <c r="I46" s="88" t="s">
        <v>120</v>
      </c>
      <c r="J46" s="88" t="s">
        <v>16</v>
      </c>
    </row>
    <row r="47" spans="1:10" s="110" customFormat="1" ht="14.25" customHeight="1" x14ac:dyDescent="0.25">
      <c r="A47" s="88" t="s">
        <v>81</v>
      </c>
      <c r="B47" s="88" t="s">
        <v>31</v>
      </c>
      <c r="C47" s="109">
        <v>103</v>
      </c>
      <c r="D47" s="90">
        <v>45087.666666666664</v>
      </c>
      <c r="E47" s="90">
        <v>45087.760416666664</v>
      </c>
      <c r="F47" s="91">
        <v>0.4681323</v>
      </c>
      <c r="G47" s="88" t="s">
        <v>16</v>
      </c>
      <c r="H47" s="88" t="s">
        <v>16</v>
      </c>
      <c r="I47" s="88" t="s">
        <v>120</v>
      </c>
      <c r="J47" s="88" t="s">
        <v>16</v>
      </c>
    </row>
    <row r="48" spans="1:10" s="110" customFormat="1" ht="14.25" customHeight="1" x14ac:dyDescent="0.25">
      <c r="A48" s="88" t="s">
        <v>81</v>
      </c>
      <c r="B48" s="88" t="s">
        <v>31</v>
      </c>
      <c r="C48" s="109">
        <v>104</v>
      </c>
      <c r="D48" s="90">
        <v>45088.628472222219</v>
      </c>
      <c r="E48" s="90">
        <v>45089.135416666664</v>
      </c>
      <c r="F48" s="91">
        <v>1.0874117000000001</v>
      </c>
      <c r="G48" s="88" t="s">
        <v>16</v>
      </c>
      <c r="H48" s="88" t="s">
        <v>16</v>
      </c>
      <c r="I48" s="88" t="s">
        <v>120</v>
      </c>
      <c r="J48" s="88" t="s">
        <v>16</v>
      </c>
    </row>
    <row r="49" spans="1:10" s="110" customFormat="1" ht="15" customHeight="1" x14ac:dyDescent="0.25">
      <c r="A49" s="88" t="s">
        <v>81</v>
      </c>
      <c r="B49" s="88" t="s">
        <v>31</v>
      </c>
      <c r="C49" s="109">
        <v>105</v>
      </c>
      <c r="D49" s="90">
        <v>45089.524305555555</v>
      </c>
      <c r="E49" s="90">
        <v>45089.638888888891</v>
      </c>
      <c r="F49" s="91">
        <v>0.3545297</v>
      </c>
      <c r="G49" s="88" t="s">
        <v>16</v>
      </c>
      <c r="H49" s="88" t="s">
        <v>16</v>
      </c>
      <c r="I49" s="88" t="s">
        <v>120</v>
      </c>
      <c r="J49" s="88" t="s">
        <v>16</v>
      </c>
    </row>
    <row r="50" spans="1:10" s="111" customFormat="1" ht="14.25" customHeight="1" x14ac:dyDescent="0.25">
      <c r="A50" s="87" t="s">
        <v>81</v>
      </c>
      <c r="B50" s="88" t="s">
        <v>31</v>
      </c>
      <c r="C50" s="109">
        <v>106</v>
      </c>
      <c r="D50" s="90">
        <v>45092.826388888891</v>
      </c>
      <c r="E50" s="90">
        <v>45093.072916666664</v>
      </c>
      <c r="F50" s="91">
        <v>0.2010699</v>
      </c>
      <c r="G50" s="88" t="s">
        <v>12</v>
      </c>
      <c r="H50" s="88" t="s">
        <v>12</v>
      </c>
      <c r="I50" s="88"/>
      <c r="J50" s="88" t="s">
        <v>17</v>
      </c>
    </row>
    <row r="51" spans="1:10" s="111" customFormat="1" x14ac:dyDescent="0.25">
      <c r="A51" s="100" t="s">
        <v>81</v>
      </c>
      <c r="B51" s="88" t="s">
        <v>31</v>
      </c>
      <c r="C51" s="109">
        <v>107</v>
      </c>
      <c r="D51" s="90">
        <v>45093.524305555555</v>
      </c>
      <c r="E51" s="90">
        <v>45093.90625</v>
      </c>
      <c r="F51" s="91">
        <v>0.57927260000000003</v>
      </c>
      <c r="G51" s="88" t="s">
        <v>12</v>
      </c>
      <c r="H51" s="88" t="s">
        <v>12</v>
      </c>
      <c r="I51" s="88" t="s">
        <v>121</v>
      </c>
      <c r="J51" s="88" t="s">
        <v>18</v>
      </c>
    </row>
    <row r="52" spans="1:10" s="111" customFormat="1" x14ac:dyDescent="0.25">
      <c r="A52" s="100" t="s">
        <v>81</v>
      </c>
      <c r="B52" s="88" t="s">
        <v>31</v>
      </c>
      <c r="C52" s="109">
        <v>108</v>
      </c>
      <c r="D52" s="90">
        <v>45098.920138888891</v>
      </c>
      <c r="E52" s="90">
        <v>45099.145833333336</v>
      </c>
      <c r="F52" s="91">
        <v>2.002345</v>
      </c>
      <c r="G52" s="88" t="s">
        <v>12</v>
      </c>
      <c r="H52" s="88" t="s">
        <v>12</v>
      </c>
      <c r="I52" s="88" t="s">
        <v>122</v>
      </c>
      <c r="J52" s="88" t="s">
        <v>18</v>
      </c>
    </row>
    <row r="53" spans="1:10" s="111" customFormat="1" x14ac:dyDescent="0.25">
      <c r="A53" s="100" t="s">
        <v>81</v>
      </c>
      <c r="B53" s="88" t="s">
        <v>31</v>
      </c>
      <c r="C53" s="109">
        <v>109</v>
      </c>
      <c r="D53" s="90">
        <v>45099.645833333336</v>
      </c>
      <c r="E53" s="90">
        <v>45099.829861111109</v>
      </c>
      <c r="F53" s="91">
        <v>0.39930880000000002</v>
      </c>
      <c r="G53" s="88" t="s">
        <v>12</v>
      </c>
      <c r="H53" s="88" t="s">
        <v>12</v>
      </c>
      <c r="I53" s="88" t="s">
        <v>123</v>
      </c>
      <c r="J53" s="88" t="s">
        <v>18</v>
      </c>
    </row>
    <row r="54" spans="1:10" s="111" customFormat="1" x14ac:dyDescent="0.25">
      <c r="A54" s="100" t="s">
        <v>81</v>
      </c>
      <c r="B54" s="88" t="s">
        <v>31</v>
      </c>
      <c r="C54" s="109">
        <v>110</v>
      </c>
      <c r="D54" s="90">
        <v>45107.447916666664</v>
      </c>
      <c r="E54" s="90">
        <v>45107.677083333336</v>
      </c>
      <c r="F54" s="91">
        <v>0.10817160000000001</v>
      </c>
      <c r="G54" s="88" t="s">
        <v>12</v>
      </c>
      <c r="H54" s="88" t="s">
        <v>12</v>
      </c>
      <c r="I54" s="88" t="s">
        <v>124</v>
      </c>
      <c r="J54" s="88" t="s">
        <v>18</v>
      </c>
    </row>
    <row r="55" spans="1:10" s="111" customFormat="1" x14ac:dyDescent="0.25">
      <c r="A55" s="100" t="s">
        <v>81</v>
      </c>
      <c r="B55" s="88" t="s">
        <v>31</v>
      </c>
      <c r="C55" s="109">
        <v>111</v>
      </c>
      <c r="D55" s="90">
        <v>45111.538194444445</v>
      </c>
      <c r="E55" s="90">
        <v>45112.097222222219</v>
      </c>
      <c r="F55" s="91">
        <v>0.28979949999999999</v>
      </c>
      <c r="G55" s="88" t="s">
        <v>12</v>
      </c>
      <c r="H55" s="88" t="s">
        <v>12</v>
      </c>
      <c r="I55" s="88" t="s">
        <v>125</v>
      </c>
      <c r="J55" s="88" t="s">
        <v>18</v>
      </c>
    </row>
    <row r="56" spans="1:10" s="111" customFormat="1" x14ac:dyDescent="0.25">
      <c r="A56" s="100" t="s">
        <v>81</v>
      </c>
      <c r="B56" s="88" t="s">
        <v>31</v>
      </c>
      <c r="C56" s="109">
        <v>112</v>
      </c>
      <c r="D56" s="90">
        <v>45113.690972222219</v>
      </c>
      <c r="E56" s="90">
        <v>45113.763888888891</v>
      </c>
      <c r="F56" s="91">
        <v>0.55375439999999998</v>
      </c>
      <c r="G56" s="88" t="s">
        <v>12</v>
      </c>
      <c r="H56" s="88" t="s">
        <v>12</v>
      </c>
      <c r="I56" s="88" t="s">
        <v>126</v>
      </c>
      <c r="J56" s="88" t="s">
        <v>18</v>
      </c>
    </row>
    <row r="57" spans="1:10" s="111" customFormat="1" x14ac:dyDescent="0.25">
      <c r="A57" s="100" t="s">
        <v>81</v>
      </c>
      <c r="B57" s="88" t="s">
        <v>31</v>
      </c>
      <c r="C57" s="109">
        <v>113</v>
      </c>
      <c r="D57" s="90">
        <v>45114.784722222219</v>
      </c>
      <c r="E57" s="90">
        <v>45115.048611111109</v>
      </c>
      <c r="F57" s="91">
        <v>0.25314120000000001</v>
      </c>
      <c r="G57" s="88" t="s">
        <v>12</v>
      </c>
      <c r="H57" s="88" t="s">
        <v>12</v>
      </c>
      <c r="I57" s="88" t="s">
        <v>127</v>
      </c>
      <c r="J57" s="88" t="s">
        <v>18</v>
      </c>
    </row>
    <row r="58" spans="1:10" s="111" customFormat="1" x14ac:dyDescent="0.25">
      <c r="A58" s="100" t="s">
        <v>81</v>
      </c>
      <c r="B58" s="88" t="s">
        <v>31</v>
      </c>
      <c r="C58" s="109">
        <v>114</v>
      </c>
      <c r="D58" s="90">
        <v>45115.663194444445</v>
      </c>
      <c r="E58" s="90">
        <v>45115.680555555555</v>
      </c>
      <c r="F58" s="91">
        <v>0.13466059999999999</v>
      </c>
      <c r="G58" s="88" t="s">
        <v>12</v>
      </c>
      <c r="H58" s="88" t="s">
        <v>12</v>
      </c>
      <c r="I58" s="88" t="s">
        <v>128</v>
      </c>
      <c r="J58" s="88" t="s">
        <v>18</v>
      </c>
    </row>
    <row r="59" spans="1:10" s="111" customFormat="1" x14ac:dyDescent="0.25">
      <c r="A59" s="87" t="s">
        <v>81</v>
      </c>
      <c r="B59" s="88" t="s">
        <v>31</v>
      </c>
      <c r="C59" s="109">
        <v>115</v>
      </c>
      <c r="D59" s="90">
        <v>45122.784722222219</v>
      </c>
      <c r="E59" s="90">
        <v>45122.809027777781</v>
      </c>
      <c r="F59" s="91">
        <v>7.4257900000000002E-2</v>
      </c>
      <c r="G59" s="88" t="s">
        <v>12</v>
      </c>
      <c r="H59" s="88" t="s">
        <v>12</v>
      </c>
      <c r="I59" s="88" t="s">
        <v>129</v>
      </c>
      <c r="J59" s="88" t="s">
        <v>17</v>
      </c>
    </row>
    <row r="60" spans="1:10" s="111" customFormat="1" x14ac:dyDescent="0.25">
      <c r="A60" s="100" t="s">
        <v>81</v>
      </c>
      <c r="B60" s="88" t="s">
        <v>31</v>
      </c>
      <c r="C60" s="109">
        <v>116</v>
      </c>
      <c r="D60" s="90">
        <v>45127.215277777781</v>
      </c>
      <c r="E60" s="90">
        <v>45127.892361111109</v>
      </c>
      <c r="F60" s="91">
        <v>0.98314959999999996</v>
      </c>
      <c r="G60" s="88" t="s">
        <v>12</v>
      </c>
      <c r="H60" s="88" t="s">
        <v>12</v>
      </c>
      <c r="I60" s="88" t="s">
        <v>130</v>
      </c>
      <c r="J60" s="88" t="s">
        <v>18</v>
      </c>
    </row>
    <row r="61" spans="1:10" s="111" customFormat="1" x14ac:dyDescent="0.25">
      <c r="A61" s="100" t="s">
        <v>81</v>
      </c>
      <c r="B61" s="88" t="s">
        <v>31</v>
      </c>
      <c r="C61" s="109">
        <v>117</v>
      </c>
      <c r="D61" s="90">
        <v>45128.861111111109</v>
      </c>
      <c r="E61" s="90">
        <v>45128.878472222219</v>
      </c>
      <c r="F61" s="105">
        <v>0.3</v>
      </c>
      <c r="G61" s="88" t="s">
        <v>12</v>
      </c>
      <c r="H61" s="88" t="s">
        <v>12</v>
      </c>
      <c r="I61" s="88" t="s">
        <v>131</v>
      </c>
      <c r="J61" s="88" t="s">
        <v>18</v>
      </c>
    </row>
    <row r="62" spans="1:10" s="111" customFormat="1" x14ac:dyDescent="0.25">
      <c r="A62" s="100" t="s">
        <v>81</v>
      </c>
      <c r="B62" s="88" t="s">
        <v>31</v>
      </c>
      <c r="C62" s="109">
        <v>118</v>
      </c>
      <c r="D62" s="90">
        <v>45131.614583333336</v>
      </c>
      <c r="E62" s="90">
        <v>45131.857638888891</v>
      </c>
      <c r="F62" s="91">
        <v>0.60516999999999999</v>
      </c>
      <c r="G62" s="88" t="s">
        <v>12</v>
      </c>
      <c r="H62" s="88" t="s">
        <v>12</v>
      </c>
      <c r="I62" s="88" t="s">
        <v>132</v>
      </c>
      <c r="J62" s="88" t="s">
        <v>18</v>
      </c>
    </row>
    <row r="63" spans="1:10" s="111" customFormat="1" x14ac:dyDescent="0.25">
      <c r="A63" s="87" t="s">
        <v>81</v>
      </c>
      <c r="B63" s="88" t="s">
        <v>31</v>
      </c>
      <c r="C63" s="109">
        <v>119</v>
      </c>
      <c r="D63" s="90">
        <v>45138.638888888891</v>
      </c>
      <c r="E63" s="90">
        <v>45139.079861111109</v>
      </c>
      <c r="F63" s="91">
        <v>0.77452580000000004</v>
      </c>
      <c r="G63" s="88" t="s">
        <v>12</v>
      </c>
      <c r="H63" s="88" t="s">
        <v>12</v>
      </c>
      <c r="I63" s="88" t="s">
        <v>117</v>
      </c>
      <c r="J63" s="88" t="s">
        <v>17</v>
      </c>
    </row>
    <row r="64" spans="1:10" s="111" customFormat="1" x14ac:dyDescent="0.25">
      <c r="A64" s="87" t="s">
        <v>81</v>
      </c>
      <c r="B64" s="88" t="s">
        <v>31</v>
      </c>
      <c r="C64" s="109">
        <v>120</v>
      </c>
      <c r="D64" s="90">
        <v>45140.590277777781</v>
      </c>
      <c r="E64" s="90">
        <v>45140.607638888891</v>
      </c>
      <c r="F64" s="91">
        <v>4.9846000000000001E-2</v>
      </c>
      <c r="G64" s="88" t="s">
        <v>12</v>
      </c>
      <c r="H64" s="88" t="s">
        <v>12</v>
      </c>
      <c r="I64" s="88" t="s">
        <v>133</v>
      </c>
      <c r="J64" s="88" t="s">
        <v>17</v>
      </c>
    </row>
    <row r="65" spans="1:10" s="111" customFormat="1" x14ac:dyDescent="0.25">
      <c r="A65" s="87" t="s">
        <v>81</v>
      </c>
      <c r="B65" s="88" t="s">
        <v>31</v>
      </c>
      <c r="C65" s="109">
        <v>121</v>
      </c>
      <c r="D65" s="90">
        <v>45140.857638888891</v>
      </c>
      <c r="E65" s="90">
        <v>45141.121527777781</v>
      </c>
      <c r="F65" s="91">
        <v>0.1062637</v>
      </c>
      <c r="G65" s="88" t="s">
        <v>12</v>
      </c>
      <c r="H65" s="88" t="s">
        <v>12</v>
      </c>
      <c r="I65" s="88" t="s">
        <v>117</v>
      </c>
      <c r="J65" s="88" t="s">
        <v>17</v>
      </c>
    </row>
    <row r="66" spans="1:10" s="111" customFormat="1" x14ac:dyDescent="0.25">
      <c r="A66" s="88" t="s">
        <v>81</v>
      </c>
      <c r="B66" s="88" t="s">
        <v>31</v>
      </c>
      <c r="C66" s="109">
        <v>122</v>
      </c>
      <c r="D66" s="90">
        <v>45144.618055555555</v>
      </c>
      <c r="E66" s="90">
        <v>45144.895833333336</v>
      </c>
      <c r="F66" s="91">
        <v>0.20381460000000001</v>
      </c>
      <c r="G66" s="88" t="s">
        <v>16</v>
      </c>
      <c r="H66" s="88" t="s">
        <v>16</v>
      </c>
      <c r="I66" s="88" t="s">
        <v>120</v>
      </c>
      <c r="J66" s="88" t="s">
        <v>16</v>
      </c>
    </row>
    <row r="67" spans="1:10" s="111" customFormat="1" x14ac:dyDescent="0.25">
      <c r="A67" s="88" t="s">
        <v>81</v>
      </c>
      <c r="B67" s="88" t="s">
        <v>31</v>
      </c>
      <c r="C67" s="109">
        <v>123</v>
      </c>
      <c r="D67" s="90">
        <v>45149.697916666664</v>
      </c>
      <c r="E67" s="90">
        <v>45149.961805555555</v>
      </c>
      <c r="F67" s="91">
        <v>7.4123599999999998E-2</v>
      </c>
      <c r="G67" s="88" t="s">
        <v>16</v>
      </c>
      <c r="H67" s="88" t="s">
        <v>16</v>
      </c>
      <c r="I67" s="88" t="s">
        <v>120</v>
      </c>
      <c r="J67" s="88" t="s">
        <v>16</v>
      </c>
    </row>
    <row r="68" spans="1:10" s="111" customFormat="1" x14ac:dyDescent="0.25">
      <c r="A68" s="100" t="s">
        <v>81</v>
      </c>
      <c r="B68" s="88" t="s">
        <v>31</v>
      </c>
      <c r="C68" s="109">
        <v>124</v>
      </c>
      <c r="D68" s="90">
        <v>45156.694444444445</v>
      </c>
      <c r="E68" s="90">
        <v>45156.732638888891</v>
      </c>
      <c r="F68" s="91">
        <v>0.13088820000000001</v>
      </c>
      <c r="G68" s="88" t="s">
        <v>12</v>
      </c>
      <c r="H68" s="88" t="s">
        <v>12</v>
      </c>
      <c r="I68" s="88" t="s">
        <v>134</v>
      </c>
      <c r="J68" s="88" t="s">
        <v>18</v>
      </c>
    </row>
    <row r="69" spans="1:10" s="111" customFormat="1" x14ac:dyDescent="0.25">
      <c r="A69" s="87" t="s">
        <v>81</v>
      </c>
      <c r="B69" s="88" t="s">
        <v>31</v>
      </c>
      <c r="C69" s="109">
        <v>125</v>
      </c>
      <c r="D69" s="90">
        <v>45162.829861111109</v>
      </c>
      <c r="E69" s="90">
        <v>45162.878472222219</v>
      </c>
      <c r="F69" s="91">
        <v>0.1300953</v>
      </c>
      <c r="G69" s="88" t="s">
        <v>12</v>
      </c>
      <c r="H69" s="88" t="s">
        <v>12</v>
      </c>
      <c r="I69" s="88" t="s">
        <v>117</v>
      </c>
      <c r="J69" s="88" t="s">
        <v>17</v>
      </c>
    </row>
    <row r="70" spans="1:10" s="111" customFormat="1" x14ac:dyDescent="0.25">
      <c r="A70" s="87" t="s">
        <v>81</v>
      </c>
      <c r="B70" s="88" t="s">
        <v>31</v>
      </c>
      <c r="C70" s="109">
        <v>126</v>
      </c>
      <c r="D70" s="90">
        <v>45165.694444444445</v>
      </c>
      <c r="E70" s="90">
        <v>45166.006944444445</v>
      </c>
      <c r="F70" s="91">
        <v>1.3676329</v>
      </c>
      <c r="G70" s="88" t="s">
        <v>12</v>
      </c>
      <c r="H70" s="88" t="s">
        <v>12</v>
      </c>
      <c r="I70" s="88" t="s">
        <v>135</v>
      </c>
      <c r="J70" s="88" t="s">
        <v>18</v>
      </c>
    </row>
    <row r="71" spans="1:10" s="111" customFormat="1" x14ac:dyDescent="0.25">
      <c r="A71" s="100" t="s">
        <v>81</v>
      </c>
      <c r="B71" s="88" t="s">
        <v>31</v>
      </c>
      <c r="C71" s="109">
        <v>127</v>
      </c>
      <c r="D71" s="90">
        <v>45172.586805555555</v>
      </c>
      <c r="E71" s="90">
        <v>45172.954861111109</v>
      </c>
      <c r="F71" s="91">
        <v>0.2485491</v>
      </c>
      <c r="G71" s="88" t="s">
        <v>12</v>
      </c>
      <c r="H71" s="88" t="s">
        <v>12</v>
      </c>
      <c r="I71" s="88" t="s">
        <v>136</v>
      </c>
      <c r="J71" s="88" t="s">
        <v>18</v>
      </c>
    </row>
    <row r="72" spans="1:10" s="111" customFormat="1" x14ac:dyDescent="0.25">
      <c r="A72" s="100" t="s">
        <v>81</v>
      </c>
      <c r="B72" s="88" t="s">
        <v>31</v>
      </c>
      <c r="C72" s="109">
        <v>128</v>
      </c>
      <c r="D72" s="90">
        <v>45179.517361111109</v>
      </c>
      <c r="E72" s="90">
        <v>45180.201388888891</v>
      </c>
      <c r="F72" s="91">
        <v>0.63335149999999996</v>
      </c>
      <c r="G72" s="88" t="s">
        <v>12</v>
      </c>
      <c r="H72" s="88" t="s">
        <v>12</v>
      </c>
      <c r="I72" s="88" t="s">
        <v>137</v>
      </c>
      <c r="J72" s="88" t="s">
        <v>18</v>
      </c>
    </row>
    <row r="73" spans="1:10" s="111" customFormat="1" x14ac:dyDescent="0.25">
      <c r="A73" s="100" t="s">
        <v>81</v>
      </c>
      <c r="B73" s="88" t="s">
        <v>31</v>
      </c>
      <c r="C73" s="109">
        <v>129</v>
      </c>
      <c r="D73" s="90">
        <v>45180.510416666664</v>
      </c>
      <c r="E73" s="90">
        <v>45180.572916666664</v>
      </c>
      <c r="F73" s="91">
        <v>0.17472940000000001</v>
      </c>
      <c r="G73" s="88" t="s">
        <v>12</v>
      </c>
      <c r="H73" s="88" t="s">
        <v>12</v>
      </c>
      <c r="I73" s="88" t="s">
        <v>138</v>
      </c>
      <c r="J73" s="88" t="s">
        <v>18</v>
      </c>
    </row>
    <row r="74" spans="1:10" s="111" customFormat="1" x14ac:dyDescent="0.25">
      <c r="A74" s="100" t="s">
        <v>81</v>
      </c>
      <c r="B74" s="88" t="s">
        <v>31</v>
      </c>
      <c r="C74" s="109">
        <v>130</v>
      </c>
      <c r="D74" s="90">
        <v>45183.743055555555</v>
      </c>
      <c r="E74" s="90">
        <v>45184.53125</v>
      </c>
      <c r="F74" s="91">
        <v>0.45795829999999998</v>
      </c>
      <c r="G74" s="88" t="s">
        <v>12</v>
      </c>
      <c r="H74" s="88" t="s">
        <v>12</v>
      </c>
      <c r="I74" s="88" t="s">
        <v>139</v>
      </c>
      <c r="J74" s="88" t="s">
        <v>18</v>
      </c>
    </row>
    <row r="75" spans="1:10" s="111" customFormat="1" x14ac:dyDescent="0.25">
      <c r="A75" s="87" t="s">
        <v>81</v>
      </c>
      <c r="B75" s="88" t="s">
        <v>31</v>
      </c>
      <c r="C75" s="109">
        <v>131</v>
      </c>
      <c r="D75" s="90">
        <v>45188.743055555555</v>
      </c>
      <c r="E75" s="90">
        <v>45188.861111111109</v>
      </c>
      <c r="F75" s="91">
        <v>4.7235800000000001E-2</v>
      </c>
      <c r="G75" s="88" t="s">
        <v>12</v>
      </c>
      <c r="H75" s="88" t="s">
        <v>12</v>
      </c>
      <c r="I75" s="88" t="s">
        <v>117</v>
      </c>
      <c r="J75" s="88" t="s">
        <v>17</v>
      </c>
    </row>
    <row r="76" spans="1:10" s="111" customFormat="1" x14ac:dyDescent="0.25">
      <c r="A76" s="87" t="s">
        <v>81</v>
      </c>
      <c r="B76" s="88" t="s">
        <v>31</v>
      </c>
      <c r="C76" s="109">
        <v>132</v>
      </c>
      <c r="D76" s="90">
        <v>45189.652777777781</v>
      </c>
      <c r="E76" s="90">
        <v>45189.826388888891</v>
      </c>
      <c r="F76" s="91">
        <v>0.10074089999999999</v>
      </c>
      <c r="G76" s="88" t="s">
        <v>12</v>
      </c>
      <c r="H76" s="88" t="s">
        <v>12</v>
      </c>
      <c r="I76" s="88" t="s">
        <v>117</v>
      </c>
      <c r="J76" s="88" t="s">
        <v>17</v>
      </c>
    </row>
    <row r="77" spans="1:10" s="111" customFormat="1" x14ac:dyDescent="0.25">
      <c r="A77" s="87" t="s">
        <v>81</v>
      </c>
      <c r="B77" s="88" t="s">
        <v>31</v>
      </c>
      <c r="C77" s="109">
        <v>133</v>
      </c>
      <c r="D77" s="98" t="s">
        <v>140</v>
      </c>
      <c r="E77" s="90">
        <v>45210.836805555555</v>
      </c>
      <c r="F77" s="91">
        <v>0.1153687</v>
      </c>
      <c r="G77" s="88" t="s">
        <v>12</v>
      </c>
      <c r="H77" s="88" t="s">
        <v>12</v>
      </c>
      <c r="I77" s="88" t="s">
        <v>117</v>
      </c>
      <c r="J77" s="88" t="s">
        <v>17</v>
      </c>
    </row>
    <row r="78" spans="1:10" s="111" customFormat="1" ht="15" customHeight="1" x14ac:dyDescent="0.25">
      <c r="A78" s="87" t="s">
        <v>81</v>
      </c>
      <c r="B78" s="88" t="s">
        <v>31</v>
      </c>
      <c r="C78" s="109">
        <v>134</v>
      </c>
      <c r="D78" s="90">
        <v>45211.204861111109</v>
      </c>
      <c r="E78" s="90">
        <v>45211.232638888891</v>
      </c>
      <c r="F78" s="91">
        <v>4.6795400000000001E-2</v>
      </c>
      <c r="G78" s="88" t="s">
        <v>12</v>
      </c>
      <c r="H78" s="88" t="s">
        <v>12</v>
      </c>
      <c r="I78" s="88"/>
      <c r="J78" s="88" t="s">
        <v>17</v>
      </c>
    </row>
    <row r="248" spans="4:5" ht="15" customHeight="1" x14ac:dyDescent="0.25"/>
    <row r="249" spans="4:5" ht="15" customHeight="1" x14ac:dyDescent="0.25"/>
    <row r="307" spans="4:4" ht="15" customHeight="1" x14ac:dyDescent="0.25"/>
    <row r="356" spans="4:4" ht="15" customHeight="1" x14ac:dyDescent="0.25"/>
  </sheetData>
  <sortState xmlns:xlrd2="http://schemas.microsoft.com/office/spreadsheetml/2017/richdata2" ref="A3:J77">
    <sortCondition ref="C2:C77"/>
  </sortState>
  <conditionalFormatting sqref="B63:C156 B158:C398">
    <cfRule type="cellIs" dxfId="11" priority="1" operator="equal">
      <formula>2730</formula>
    </cfRule>
    <cfRule type="cellIs" dxfId="10" priority="2" operator="equal">
      <formula>100280</formula>
    </cfRule>
  </conditionalFormatting>
  <pageMargins left="0" right="0" top="0" bottom="0" header="0" footer="0"/>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28745A6C-5EDE-48E3-A173-B9BB3296A5AC}">
          <x14:formula1>
            <xm:f>README!$D$31:$D$36</xm:f>
          </x14:formula1>
          <xm:sqref>J2:J78</xm:sqref>
        </x14:dataValidation>
        <x14:dataValidation type="list" allowBlank="1" showInputMessage="1" showErrorMessage="1" xr:uid="{89B3724D-7BA6-4178-8EF8-0593FD9CFB46}">
          <x14:formula1>
            <xm:f>README!$C$31:$C$33</xm:f>
          </x14:formula1>
          <xm:sqref>G2:H78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DAFA-3464-440A-A0DB-EBFAA67458F6}">
  <sheetPr>
    <outlinePr summaryBelow="0" summaryRight="0"/>
  </sheetPr>
  <dimension ref="A1:J370"/>
  <sheetViews>
    <sheetView zoomScaleNormal="100" workbookViewId="0">
      <pane ySplit="1" topLeftCell="A22" activePane="bottomLeft" state="frozen"/>
      <selection activeCell="A2" sqref="A2"/>
      <selection pane="bottomLeft" activeCell="I70" sqref="I70"/>
    </sheetView>
  </sheetViews>
  <sheetFormatPr defaultColWidth="14.42578125" defaultRowHeight="15" customHeight="1" x14ac:dyDescent="0.25"/>
  <cols>
    <col min="1" max="1" width="20.42578125" style="12" customWidth="1"/>
    <col min="2" max="2" width="9.5703125" style="12" customWidth="1"/>
    <col min="3" max="3" width="13" style="65" customWidth="1"/>
    <col min="4" max="5" width="17.42578125" style="13" bestFit="1" customWidth="1"/>
    <col min="6" max="6" width="14.42578125" style="66" customWidth="1"/>
    <col min="7" max="8" width="13.5703125" style="13" customWidth="1"/>
    <col min="9" max="9" width="41.5703125" style="80" customWidth="1"/>
    <col min="10" max="10" width="27.5703125" style="13" customWidth="1"/>
  </cols>
  <sheetData>
    <row r="1" spans="1:10" s="4" customFormat="1" ht="46.5" customHeight="1" x14ac:dyDescent="0.25">
      <c r="A1" s="33" t="s">
        <v>20</v>
      </c>
      <c r="B1" s="33" t="s">
        <v>21</v>
      </c>
      <c r="C1" s="55" t="s">
        <v>22</v>
      </c>
      <c r="D1" s="33" t="s">
        <v>23</v>
      </c>
      <c r="E1" s="34" t="s">
        <v>24</v>
      </c>
      <c r="F1" s="52" t="s">
        <v>25</v>
      </c>
      <c r="G1" s="33" t="s">
        <v>26</v>
      </c>
      <c r="H1" s="33" t="s">
        <v>27</v>
      </c>
      <c r="I1" s="33" t="s">
        <v>28</v>
      </c>
      <c r="J1" s="33" t="s">
        <v>29</v>
      </c>
    </row>
    <row r="2" spans="1:10" s="4" customFormat="1" ht="14.25" customHeight="1" x14ac:dyDescent="0.25">
      <c r="A2" s="40" t="s">
        <v>30</v>
      </c>
      <c r="B2" s="35" t="str">
        <f t="shared" ref="B2:B33" si="0">IF(D2=""," ","GARR")</f>
        <v>GARR</v>
      </c>
      <c r="C2" s="81">
        <v>58</v>
      </c>
      <c r="D2" s="69">
        <v>44682.868055555555</v>
      </c>
      <c r="E2" s="69">
        <v>44683.309027777781</v>
      </c>
      <c r="F2" s="70">
        <v>0.14000000000000001</v>
      </c>
      <c r="G2" s="40" t="s">
        <v>14</v>
      </c>
      <c r="H2" s="40" t="s">
        <v>14</v>
      </c>
      <c r="I2" s="35" t="s">
        <v>111</v>
      </c>
      <c r="J2" s="35" t="s">
        <v>13</v>
      </c>
    </row>
    <row r="3" spans="1:10" s="4" customFormat="1" ht="14.25" customHeight="1" x14ac:dyDescent="0.25">
      <c r="A3" s="40" t="s">
        <v>30</v>
      </c>
      <c r="B3" s="35" t="str">
        <f t="shared" si="0"/>
        <v>GARR</v>
      </c>
      <c r="C3" s="81">
        <v>59</v>
      </c>
      <c r="D3" s="69">
        <v>44701.420138888891</v>
      </c>
      <c r="E3" s="69">
        <v>44702.142361111109</v>
      </c>
      <c r="F3" s="70">
        <v>0.24</v>
      </c>
      <c r="G3" s="40" t="s">
        <v>14</v>
      </c>
      <c r="H3" s="40" t="s">
        <v>14</v>
      </c>
      <c r="I3" s="35" t="s">
        <v>111</v>
      </c>
      <c r="J3" s="35" t="s">
        <v>13</v>
      </c>
    </row>
    <row r="4" spans="1:10" s="4" customFormat="1" ht="14.25" customHeight="1" x14ac:dyDescent="0.25">
      <c r="A4" s="40" t="s">
        <v>30</v>
      </c>
      <c r="B4" s="35" t="str">
        <f t="shared" si="0"/>
        <v>GARR</v>
      </c>
      <c r="C4" s="81">
        <v>60</v>
      </c>
      <c r="D4" s="69">
        <v>44712.552083333336</v>
      </c>
      <c r="E4" s="69">
        <v>44713.413194444445</v>
      </c>
      <c r="F4" s="70">
        <v>0.7</v>
      </c>
      <c r="G4" s="40" t="s">
        <v>14</v>
      </c>
      <c r="H4" s="40" t="s">
        <v>14</v>
      </c>
      <c r="I4" s="35" t="s">
        <v>111</v>
      </c>
      <c r="J4" s="35" t="s">
        <v>13</v>
      </c>
    </row>
    <row r="5" spans="1:10" s="4" customFormat="1" ht="14.25" customHeight="1" x14ac:dyDescent="0.25">
      <c r="A5" s="40" t="s">
        <v>30</v>
      </c>
      <c r="B5" s="35" t="str">
        <f t="shared" si="0"/>
        <v>GARR</v>
      </c>
      <c r="C5" s="81">
        <v>61</v>
      </c>
      <c r="D5" s="69">
        <v>44718.576388888891</v>
      </c>
      <c r="E5" s="69">
        <v>44718.958333333336</v>
      </c>
      <c r="F5" s="70">
        <v>0.12</v>
      </c>
      <c r="G5" s="40" t="s">
        <v>16</v>
      </c>
      <c r="H5" s="40" t="s">
        <v>16</v>
      </c>
      <c r="I5" s="35" t="s">
        <v>141</v>
      </c>
      <c r="J5" s="35" t="s">
        <v>16</v>
      </c>
    </row>
    <row r="6" spans="1:10" s="4" customFormat="1" ht="14.25" customHeight="1" x14ac:dyDescent="0.25">
      <c r="A6" s="40" t="s">
        <v>30</v>
      </c>
      <c r="B6" s="35" t="str">
        <f t="shared" si="0"/>
        <v>GARR</v>
      </c>
      <c r="C6" s="81">
        <v>62</v>
      </c>
      <c r="D6" s="69">
        <v>44736.645833333336</v>
      </c>
      <c r="E6" s="69">
        <v>44736.711805555555</v>
      </c>
      <c r="F6" s="70">
        <v>0.06</v>
      </c>
      <c r="G6" s="40" t="s">
        <v>16</v>
      </c>
      <c r="H6" s="40" t="s">
        <v>16</v>
      </c>
      <c r="I6" s="35" t="s">
        <v>141</v>
      </c>
      <c r="J6" s="35" t="s">
        <v>16</v>
      </c>
    </row>
    <row r="7" spans="1:10" s="4" customFormat="1" ht="14.25" customHeight="1" x14ac:dyDescent="0.25">
      <c r="A7" s="40" t="s">
        <v>30</v>
      </c>
      <c r="B7" s="35" t="str">
        <f t="shared" si="0"/>
        <v>GARR</v>
      </c>
      <c r="C7" s="81">
        <v>63</v>
      </c>
      <c r="D7" s="69">
        <v>44742.524305555555</v>
      </c>
      <c r="E7" s="69">
        <v>44742.836805555555</v>
      </c>
      <c r="F7" s="70">
        <v>0.13</v>
      </c>
      <c r="G7" s="40" t="s">
        <v>16</v>
      </c>
      <c r="H7" s="40" t="s">
        <v>16</v>
      </c>
      <c r="I7" s="35" t="s">
        <v>141</v>
      </c>
      <c r="J7" s="35" t="s">
        <v>16</v>
      </c>
    </row>
    <row r="8" spans="1:10" s="4" customFormat="1" ht="14.25" customHeight="1" x14ac:dyDescent="0.25">
      <c r="A8" s="40" t="s">
        <v>30</v>
      </c>
      <c r="B8" s="35" t="str">
        <f t="shared" si="0"/>
        <v>GARR</v>
      </c>
      <c r="C8" s="81">
        <v>64</v>
      </c>
      <c r="D8" s="69">
        <v>44748.628472222219</v>
      </c>
      <c r="E8" s="69">
        <v>44748.798611111109</v>
      </c>
      <c r="F8" s="70">
        <v>0.12</v>
      </c>
      <c r="G8" s="40" t="s">
        <v>16</v>
      </c>
      <c r="H8" s="40" t="s">
        <v>16</v>
      </c>
      <c r="I8" s="35" t="s">
        <v>141</v>
      </c>
      <c r="J8" s="35" t="s">
        <v>16</v>
      </c>
    </row>
    <row r="9" spans="1:10" s="4" customFormat="1" ht="14.25" customHeight="1" x14ac:dyDescent="0.25">
      <c r="A9" s="40" t="s">
        <v>30</v>
      </c>
      <c r="B9" s="35" t="str">
        <f t="shared" si="0"/>
        <v>GARR</v>
      </c>
      <c r="C9" s="81">
        <v>65</v>
      </c>
      <c r="D9" s="69">
        <v>44761.545138888891</v>
      </c>
      <c r="E9" s="69">
        <v>44761.982638888891</v>
      </c>
      <c r="F9" s="70">
        <v>0.05</v>
      </c>
      <c r="G9" s="40" t="s">
        <v>16</v>
      </c>
      <c r="H9" s="40" t="s">
        <v>16</v>
      </c>
      <c r="I9" s="35" t="s">
        <v>141</v>
      </c>
      <c r="J9" s="35" t="s">
        <v>16</v>
      </c>
    </row>
    <row r="10" spans="1:10" s="4" customFormat="1" ht="14.25" customHeight="1" x14ac:dyDescent="0.25">
      <c r="A10" s="40" t="s">
        <v>30</v>
      </c>
      <c r="B10" s="35" t="str">
        <f t="shared" si="0"/>
        <v>GARR</v>
      </c>
      <c r="C10" s="81">
        <v>66</v>
      </c>
      <c r="D10" s="69">
        <v>44762.552083333336</v>
      </c>
      <c r="E10" s="69">
        <v>44762.760416666664</v>
      </c>
      <c r="F10" s="70">
        <v>0.05</v>
      </c>
      <c r="G10" s="40" t="s">
        <v>16</v>
      </c>
      <c r="H10" s="40" t="s">
        <v>16</v>
      </c>
      <c r="I10" s="35" t="s">
        <v>141</v>
      </c>
      <c r="J10" s="35" t="s">
        <v>16</v>
      </c>
    </row>
    <row r="11" spans="1:10" s="4" customFormat="1" ht="14.25" customHeight="1" x14ac:dyDescent="0.25">
      <c r="A11" s="40" t="s">
        <v>30</v>
      </c>
      <c r="B11" s="35" t="str">
        <f t="shared" si="0"/>
        <v>GARR</v>
      </c>
      <c r="C11" s="81">
        <v>67</v>
      </c>
      <c r="D11" s="69">
        <v>44766.621527777781</v>
      </c>
      <c r="E11" s="69">
        <v>44766.798611111109</v>
      </c>
      <c r="F11" s="70">
        <v>0.26</v>
      </c>
      <c r="G11" s="40" t="s">
        <v>16</v>
      </c>
      <c r="H11" s="40" t="s">
        <v>16</v>
      </c>
      <c r="I11" s="35" t="s">
        <v>141</v>
      </c>
      <c r="J11" s="35" t="s">
        <v>16</v>
      </c>
    </row>
    <row r="12" spans="1:10" s="4" customFormat="1" ht="14.25" customHeight="1" x14ac:dyDescent="0.25">
      <c r="A12" s="40" t="s">
        <v>30</v>
      </c>
      <c r="B12" s="35" t="str">
        <f t="shared" si="0"/>
        <v>GARR</v>
      </c>
      <c r="C12" s="81">
        <v>68</v>
      </c>
      <c r="D12" s="69">
        <v>44768.916666666664</v>
      </c>
      <c r="E12" s="69">
        <v>44769.041666666664</v>
      </c>
      <c r="F12" s="70">
        <v>0.38</v>
      </c>
      <c r="G12" s="40" t="s">
        <v>16</v>
      </c>
      <c r="H12" s="40" t="s">
        <v>16</v>
      </c>
      <c r="I12" s="35" t="s">
        <v>141</v>
      </c>
      <c r="J12" s="35" t="s">
        <v>16</v>
      </c>
    </row>
    <row r="13" spans="1:10" s="4" customFormat="1" ht="14.25" customHeight="1" x14ac:dyDescent="0.25">
      <c r="A13" s="40" t="s">
        <v>30</v>
      </c>
      <c r="B13" s="35" t="str">
        <f t="shared" si="0"/>
        <v>GARR</v>
      </c>
      <c r="C13" s="81">
        <v>69</v>
      </c>
      <c r="D13" s="69">
        <v>44769.972222222219</v>
      </c>
      <c r="E13" s="69">
        <v>44770.072916666664</v>
      </c>
      <c r="F13" s="70">
        <v>0.66</v>
      </c>
      <c r="G13" s="40" t="s">
        <v>16</v>
      </c>
      <c r="H13" s="40" t="s">
        <v>16</v>
      </c>
      <c r="I13" s="35" t="s">
        <v>141</v>
      </c>
      <c r="J13" s="35" t="s">
        <v>16</v>
      </c>
    </row>
    <row r="14" spans="1:10" s="4" customFormat="1" ht="14.25" customHeight="1" x14ac:dyDescent="0.25">
      <c r="A14" s="40" t="s">
        <v>30</v>
      </c>
      <c r="B14" s="35" t="str">
        <f t="shared" si="0"/>
        <v>GARR</v>
      </c>
      <c r="C14" s="81">
        <v>70</v>
      </c>
      <c r="D14" s="69">
        <v>44779.600694444445</v>
      </c>
      <c r="E14" s="69">
        <v>44779.635416666664</v>
      </c>
      <c r="F14" s="70">
        <v>0.13</v>
      </c>
      <c r="G14" s="40" t="s">
        <v>16</v>
      </c>
      <c r="H14" s="40" t="s">
        <v>16</v>
      </c>
      <c r="I14" s="35" t="s">
        <v>141</v>
      </c>
      <c r="J14" s="35" t="s">
        <v>16</v>
      </c>
    </row>
    <row r="15" spans="1:10" s="4" customFormat="1" x14ac:dyDescent="0.25">
      <c r="A15" s="40" t="s">
        <v>30</v>
      </c>
      <c r="B15" s="35" t="str">
        <f t="shared" si="0"/>
        <v>GARR</v>
      </c>
      <c r="C15" s="81">
        <v>71</v>
      </c>
      <c r="D15" s="69">
        <v>44780.8125</v>
      </c>
      <c r="E15" s="69">
        <v>44780.958333333336</v>
      </c>
      <c r="F15" s="70">
        <v>0.09</v>
      </c>
      <c r="G15" s="40" t="s">
        <v>16</v>
      </c>
      <c r="H15" s="40" t="s">
        <v>16</v>
      </c>
      <c r="I15" s="35" t="s">
        <v>141</v>
      </c>
      <c r="J15" s="35" t="s">
        <v>16</v>
      </c>
    </row>
    <row r="16" spans="1:10" s="4" customFormat="1" x14ac:dyDescent="0.25">
      <c r="A16" s="40" t="s">
        <v>30</v>
      </c>
      <c r="B16" s="35" t="str">
        <f t="shared" si="0"/>
        <v>GARR</v>
      </c>
      <c r="C16" s="81">
        <v>72</v>
      </c>
      <c r="D16" s="69">
        <v>44786.868055555555</v>
      </c>
      <c r="E16" s="69">
        <v>44786.9375</v>
      </c>
      <c r="F16" s="70">
        <v>7.0000000000000007E-2</v>
      </c>
      <c r="G16" s="40" t="s">
        <v>16</v>
      </c>
      <c r="H16" s="40" t="s">
        <v>16</v>
      </c>
      <c r="I16" s="35" t="s">
        <v>141</v>
      </c>
      <c r="J16" s="35" t="s">
        <v>16</v>
      </c>
    </row>
    <row r="17" spans="1:10" s="4" customFormat="1" x14ac:dyDescent="0.25">
      <c r="A17" s="40" t="s">
        <v>30</v>
      </c>
      <c r="B17" s="35" t="str">
        <f t="shared" si="0"/>
        <v>GARR</v>
      </c>
      <c r="C17" s="81">
        <v>73</v>
      </c>
      <c r="D17" s="69">
        <v>44787.649305555555</v>
      </c>
      <c r="E17" s="69">
        <v>44787.951388888891</v>
      </c>
      <c r="F17" s="70">
        <v>0.28999999999999998</v>
      </c>
      <c r="G17" s="40" t="s">
        <v>16</v>
      </c>
      <c r="H17" s="40" t="s">
        <v>16</v>
      </c>
      <c r="I17" s="35" t="s">
        <v>141</v>
      </c>
      <c r="J17" s="35" t="s">
        <v>16</v>
      </c>
    </row>
    <row r="18" spans="1:10" s="4" customFormat="1" ht="14.25" customHeight="1" x14ac:dyDescent="0.25">
      <c r="A18" s="40" t="s">
        <v>30</v>
      </c>
      <c r="B18" s="35" t="str">
        <f t="shared" si="0"/>
        <v>GARR</v>
      </c>
      <c r="C18" s="81">
        <v>74</v>
      </c>
      <c r="D18" s="69">
        <v>44788.611111111109</v>
      </c>
      <c r="E18" s="69">
        <v>44789.041666666664</v>
      </c>
      <c r="F18" s="70">
        <v>2.3199999999999998</v>
      </c>
      <c r="G18" s="40" t="s">
        <v>16</v>
      </c>
      <c r="H18" s="40" t="s">
        <v>16</v>
      </c>
      <c r="I18" s="35" t="s">
        <v>141</v>
      </c>
      <c r="J18" s="35" t="s">
        <v>16</v>
      </c>
    </row>
    <row r="19" spans="1:10" s="4" customFormat="1" ht="14.25" customHeight="1" x14ac:dyDescent="0.25">
      <c r="A19" s="40" t="s">
        <v>30</v>
      </c>
      <c r="B19" s="35" t="str">
        <f t="shared" si="0"/>
        <v>GARR</v>
      </c>
      <c r="C19" s="81">
        <v>75</v>
      </c>
      <c r="D19" s="69">
        <v>44789.440972222219</v>
      </c>
      <c r="E19" s="69">
        <v>44789.569444444445</v>
      </c>
      <c r="F19" s="70">
        <v>0.4</v>
      </c>
      <c r="G19" s="40" t="s">
        <v>16</v>
      </c>
      <c r="H19" s="40" t="s">
        <v>16</v>
      </c>
      <c r="I19" s="35" t="s">
        <v>141</v>
      </c>
      <c r="J19" s="35" t="s">
        <v>16</v>
      </c>
    </row>
    <row r="20" spans="1:10" s="4" customFormat="1" ht="14.25" customHeight="1" x14ac:dyDescent="0.25">
      <c r="A20" s="40" t="s">
        <v>30</v>
      </c>
      <c r="B20" s="35" t="str">
        <f t="shared" si="0"/>
        <v>GARR</v>
      </c>
      <c r="C20" s="81">
        <v>76</v>
      </c>
      <c r="D20" s="69">
        <v>44798.631944444445</v>
      </c>
      <c r="E20" s="69">
        <v>44798.774305555555</v>
      </c>
      <c r="F20" s="70">
        <v>0.42</v>
      </c>
      <c r="G20" s="40" t="s">
        <v>14</v>
      </c>
      <c r="H20" s="40" t="s">
        <v>14</v>
      </c>
      <c r="I20" s="35" t="s">
        <v>111</v>
      </c>
      <c r="J20" s="35" t="s">
        <v>13</v>
      </c>
    </row>
    <row r="21" spans="1:10" s="4" customFormat="1" ht="14.25" customHeight="1" x14ac:dyDescent="0.25">
      <c r="A21" s="40" t="s">
        <v>30</v>
      </c>
      <c r="B21" s="35" t="str">
        <f t="shared" si="0"/>
        <v>GARR</v>
      </c>
      <c r="C21" s="81">
        <v>77</v>
      </c>
      <c r="D21" s="69">
        <v>44804.6875</v>
      </c>
      <c r="E21" s="69">
        <v>44804.711805555555</v>
      </c>
      <c r="F21" s="70">
        <v>0.24</v>
      </c>
      <c r="G21" s="40" t="s">
        <v>14</v>
      </c>
      <c r="H21" s="40" t="s">
        <v>14</v>
      </c>
      <c r="I21" s="35" t="s">
        <v>111</v>
      </c>
      <c r="J21" s="35" t="s">
        <v>13</v>
      </c>
    </row>
    <row r="22" spans="1:10" s="4" customFormat="1" ht="14.25" customHeight="1" x14ac:dyDescent="0.25">
      <c r="A22" s="40" t="s">
        <v>30</v>
      </c>
      <c r="B22" s="35" t="str">
        <f t="shared" si="0"/>
        <v>GARR</v>
      </c>
      <c r="C22" s="81">
        <v>78</v>
      </c>
      <c r="D22" s="69">
        <v>44806.875</v>
      </c>
      <c r="E22" s="69">
        <v>44807.010416666664</v>
      </c>
      <c r="F22" s="70">
        <v>0.28000000000000003</v>
      </c>
      <c r="G22" s="40" t="s">
        <v>14</v>
      </c>
      <c r="H22" s="40" t="s">
        <v>14</v>
      </c>
      <c r="I22" s="35" t="s">
        <v>111</v>
      </c>
      <c r="J22" s="35" t="s">
        <v>13</v>
      </c>
    </row>
    <row r="23" spans="1:10" s="4" customFormat="1" ht="14.25" customHeight="1" x14ac:dyDescent="0.25">
      <c r="A23" s="40" t="s">
        <v>30</v>
      </c>
      <c r="B23" s="35" t="str">
        <f t="shared" si="0"/>
        <v>GARR</v>
      </c>
      <c r="C23" s="81">
        <v>79</v>
      </c>
      <c r="D23" s="69">
        <v>44818.65625</v>
      </c>
      <c r="E23" s="69">
        <v>44818.75</v>
      </c>
      <c r="F23" s="70">
        <v>0.1</v>
      </c>
      <c r="G23" s="40" t="s">
        <v>14</v>
      </c>
      <c r="H23" s="40" t="s">
        <v>14</v>
      </c>
      <c r="I23" s="35" t="s">
        <v>111</v>
      </c>
      <c r="J23" s="35" t="s">
        <v>13</v>
      </c>
    </row>
    <row r="24" spans="1:10" s="4" customFormat="1" ht="14.25" customHeight="1" x14ac:dyDescent="0.25">
      <c r="A24" s="40" t="s">
        <v>30</v>
      </c>
      <c r="B24" s="35" t="str">
        <f t="shared" si="0"/>
        <v>GARR</v>
      </c>
      <c r="C24" s="81">
        <v>80</v>
      </c>
      <c r="D24" s="69">
        <v>44825.746527777781</v>
      </c>
      <c r="E24" s="69">
        <v>44826.548611111109</v>
      </c>
      <c r="F24" s="70">
        <v>0.13</v>
      </c>
      <c r="G24" s="40" t="s">
        <v>14</v>
      </c>
      <c r="H24" s="40" t="s">
        <v>14</v>
      </c>
      <c r="I24" s="35" t="s">
        <v>111</v>
      </c>
      <c r="J24" s="35" t="s">
        <v>13</v>
      </c>
    </row>
    <row r="25" spans="1:10" s="4" customFormat="1" ht="14.25" customHeight="1" x14ac:dyDescent="0.25">
      <c r="A25" s="40" t="s">
        <v>30</v>
      </c>
      <c r="B25" s="35" t="str">
        <f t="shared" si="0"/>
        <v>GARR</v>
      </c>
      <c r="C25" s="81">
        <v>81</v>
      </c>
      <c r="D25" s="69">
        <v>44833.579861111109</v>
      </c>
      <c r="E25" s="69">
        <v>44833.822916666664</v>
      </c>
      <c r="F25" s="70">
        <v>0.12</v>
      </c>
      <c r="G25" s="40" t="s">
        <v>16</v>
      </c>
      <c r="H25" s="40" t="s">
        <v>16</v>
      </c>
      <c r="I25" s="35" t="s">
        <v>141</v>
      </c>
      <c r="J25" s="35" t="s">
        <v>16</v>
      </c>
    </row>
    <row r="26" spans="1:10" s="4" customFormat="1" ht="14.25" customHeight="1" x14ac:dyDescent="0.25">
      <c r="A26" s="40" t="s">
        <v>30</v>
      </c>
      <c r="B26" s="35" t="str">
        <f t="shared" si="0"/>
        <v>GARR</v>
      </c>
      <c r="C26" s="81">
        <v>82</v>
      </c>
      <c r="D26" s="69">
        <v>44834.638888888891</v>
      </c>
      <c r="E26" s="69">
        <v>44834.913194444445</v>
      </c>
      <c r="F26" s="70">
        <v>0.1</v>
      </c>
      <c r="G26" s="40" t="s">
        <v>14</v>
      </c>
      <c r="H26" s="40" t="s">
        <v>14</v>
      </c>
      <c r="I26" s="35" t="s">
        <v>111</v>
      </c>
      <c r="J26" s="35" t="s">
        <v>13</v>
      </c>
    </row>
    <row r="27" spans="1:10" s="4" customFormat="1" ht="14.25" customHeight="1" x14ac:dyDescent="0.25">
      <c r="A27" s="40" t="s">
        <v>30</v>
      </c>
      <c r="B27" s="35" t="str">
        <f t="shared" si="0"/>
        <v>GARR</v>
      </c>
      <c r="C27" s="81">
        <v>83</v>
      </c>
      <c r="D27" s="69">
        <v>44836.375</v>
      </c>
      <c r="E27" s="69">
        <v>44836.520833333336</v>
      </c>
      <c r="F27" s="70">
        <v>0.06</v>
      </c>
      <c r="G27" s="40" t="s">
        <v>14</v>
      </c>
      <c r="H27" s="40" t="s">
        <v>14</v>
      </c>
      <c r="I27" s="35" t="s">
        <v>111</v>
      </c>
      <c r="J27" s="35" t="s">
        <v>13</v>
      </c>
    </row>
    <row r="28" spans="1:10" s="4" customFormat="1" ht="14.25" customHeight="1" x14ac:dyDescent="0.25">
      <c r="A28" s="40" t="s">
        <v>30</v>
      </c>
      <c r="B28" s="35" t="str">
        <f t="shared" si="0"/>
        <v>GARR</v>
      </c>
      <c r="C28" s="81">
        <v>84</v>
      </c>
      <c r="D28" s="69">
        <v>44837.78125</v>
      </c>
      <c r="E28" s="69">
        <v>44838.052083333336</v>
      </c>
      <c r="F28" s="70">
        <v>0.16</v>
      </c>
      <c r="G28" s="40" t="s">
        <v>14</v>
      </c>
      <c r="H28" s="40" t="s">
        <v>14</v>
      </c>
      <c r="I28" s="35" t="s">
        <v>111</v>
      </c>
      <c r="J28" s="35" t="s">
        <v>13</v>
      </c>
    </row>
    <row r="29" spans="1:10" s="110" customFormat="1" ht="14.25" customHeight="1" x14ac:dyDescent="0.25">
      <c r="A29" s="88" t="s">
        <v>35</v>
      </c>
      <c r="B29" s="88" t="str">
        <f t="shared" si="0"/>
        <v>GARR</v>
      </c>
      <c r="C29" s="109">
        <v>85</v>
      </c>
      <c r="D29" s="101">
        <v>45030.513888888891</v>
      </c>
      <c r="E29" s="101">
        <v>45030.84375</v>
      </c>
      <c r="F29" s="102">
        <v>0.1707632</v>
      </c>
      <c r="G29" s="92" t="s">
        <v>14</v>
      </c>
      <c r="H29" s="92" t="s">
        <v>16</v>
      </c>
      <c r="I29" s="88" t="s">
        <v>142</v>
      </c>
      <c r="J29" s="88" t="s">
        <v>19</v>
      </c>
    </row>
    <row r="30" spans="1:10" s="110" customFormat="1" ht="14.25" customHeight="1" x14ac:dyDescent="0.25">
      <c r="A30" s="88" t="s">
        <v>35</v>
      </c>
      <c r="B30" s="88" t="str">
        <f t="shared" si="0"/>
        <v>GARR</v>
      </c>
      <c r="C30" s="109">
        <v>86</v>
      </c>
      <c r="D30" s="101">
        <v>45041.583333333336</v>
      </c>
      <c r="E30" s="101">
        <v>45042.0625</v>
      </c>
      <c r="F30" s="102">
        <v>0.35786440000000003</v>
      </c>
      <c r="G30" s="88" t="s">
        <v>12</v>
      </c>
      <c r="H30" s="88" t="s">
        <v>12</v>
      </c>
      <c r="I30" s="88" t="s">
        <v>143</v>
      </c>
      <c r="J30" s="88" t="s">
        <v>17</v>
      </c>
    </row>
    <row r="31" spans="1:10" s="110" customFormat="1" ht="14.25" customHeight="1" x14ac:dyDescent="0.25">
      <c r="A31" s="88" t="s">
        <v>35</v>
      </c>
      <c r="B31" s="88" t="str">
        <f t="shared" si="0"/>
        <v>GARR</v>
      </c>
      <c r="C31" s="109">
        <v>87</v>
      </c>
      <c r="D31" s="101">
        <v>45043.78125</v>
      </c>
      <c r="E31" s="101">
        <v>45044.006944444445</v>
      </c>
      <c r="F31" s="102">
        <v>0.18810879999999999</v>
      </c>
      <c r="G31" s="88" t="s">
        <v>12</v>
      </c>
      <c r="H31" s="88" t="s">
        <v>12</v>
      </c>
      <c r="I31" s="88" t="s">
        <v>144</v>
      </c>
      <c r="J31" s="88" t="s">
        <v>17</v>
      </c>
    </row>
    <row r="32" spans="1:10" s="110" customFormat="1" x14ac:dyDescent="0.25">
      <c r="A32" s="88" t="s">
        <v>35</v>
      </c>
      <c r="B32" s="88" t="str">
        <f t="shared" si="0"/>
        <v>GARR</v>
      </c>
      <c r="C32" s="109">
        <v>88</v>
      </c>
      <c r="D32" s="101">
        <v>45054.579861111109</v>
      </c>
      <c r="E32" s="101">
        <v>45055.041666666664</v>
      </c>
      <c r="F32" s="102">
        <v>5.2077100000000001E-2</v>
      </c>
      <c r="G32" s="88" t="s">
        <v>14</v>
      </c>
      <c r="H32" s="88" t="s">
        <v>12</v>
      </c>
      <c r="I32" s="88" t="s">
        <v>145</v>
      </c>
      <c r="J32" s="88" t="s">
        <v>15</v>
      </c>
    </row>
    <row r="33" spans="1:10" s="110" customFormat="1" ht="14.25" customHeight="1" x14ac:dyDescent="0.25">
      <c r="A33" s="126" t="s">
        <v>35</v>
      </c>
      <c r="B33" s="88" t="str">
        <f t="shared" si="0"/>
        <v>GARR</v>
      </c>
      <c r="C33" s="109">
        <v>89</v>
      </c>
      <c r="D33" s="101">
        <v>45056.447916666664</v>
      </c>
      <c r="E33" s="101">
        <v>45058.357638888891</v>
      </c>
      <c r="F33" s="102">
        <v>5.0261268000000001</v>
      </c>
      <c r="G33" s="88" t="s">
        <v>12</v>
      </c>
      <c r="H33" s="88" t="s">
        <v>12</v>
      </c>
      <c r="I33" s="88" t="s">
        <v>146</v>
      </c>
      <c r="J33" s="88" t="s">
        <v>18</v>
      </c>
    </row>
    <row r="34" spans="1:10" s="110" customFormat="1" ht="14.25" customHeight="1" x14ac:dyDescent="0.25">
      <c r="A34" s="88" t="s">
        <v>35</v>
      </c>
      <c r="B34" s="88" t="str">
        <f t="shared" ref="B34:B65" si="1">IF(D34=""," ","GARR")</f>
        <v>GARR</v>
      </c>
      <c r="C34" s="109">
        <v>90</v>
      </c>
      <c r="D34" s="101">
        <v>45060.864583333336</v>
      </c>
      <c r="E34" s="101">
        <v>45060.927083333336</v>
      </c>
      <c r="F34" s="102">
        <v>6.21021E-2</v>
      </c>
      <c r="G34" s="88" t="s">
        <v>14</v>
      </c>
      <c r="H34" s="88" t="s">
        <v>12</v>
      </c>
      <c r="I34" s="88" t="s">
        <v>145</v>
      </c>
      <c r="J34" s="88" t="s">
        <v>15</v>
      </c>
    </row>
    <row r="35" spans="1:10" s="110" customFormat="1" ht="14.25" customHeight="1" x14ac:dyDescent="0.25">
      <c r="A35" s="88" t="s">
        <v>35</v>
      </c>
      <c r="B35" s="88" t="str">
        <f t="shared" si="1"/>
        <v>GARR</v>
      </c>
      <c r="C35" s="109">
        <v>91</v>
      </c>
      <c r="D35" s="101">
        <v>45063.857638888891</v>
      </c>
      <c r="E35" s="101">
        <v>45063.96875</v>
      </c>
      <c r="F35" s="102">
        <v>0.1656415</v>
      </c>
      <c r="G35" s="88" t="s">
        <v>16</v>
      </c>
      <c r="H35" s="88" t="s">
        <v>16</v>
      </c>
      <c r="I35" s="88" t="s">
        <v>63</v>
      </c>
      <c r="J35" s="88" t="s">
        <v>16</v>
      </c>
    </row>
    <row r="36" spans="1:10" s="110" customFormat="1" ht="14.25" customHeight="1" x14ac:dyDescent="0.25">
      <c r="A36" s="88" t="s">
        <v>35</v>
      </c>
      <c r="B36" s="88" t="str">
        <f t="shared" si="1"/>
        <v>GARR</v>
      </c>
      <c r="C36" s="109">
        <v>92</v>
      </c>
      <c r="D36" s="101">
        <v>45064.545138888891</v>
      </c>
      <c r="E36" s="101">
        <v>45065.177083333336</v>
      </c>
      <c r="F36" s="102">
        <v>0.2882016</v>
      </c>
      <c r="G36" s="88" t="s">
        <v>16</v>
      </c>
      <c r="H36" s="88" t="s">
        <v>16</v>
      </c>
      <c r="I36" s="88" t="s">
        <v>63</v>
      </c>
      <c r="J36" s="88" t="s">
        <v>16</v>
      </c>
    </row>
    <row r="37" spans="1:10" s="110" customFormat="1" ht="14.25" customHeight="1" x14ac:dyDescent="0.25">
      <c r="A37" s="88" t="s">
        <v>35</v>
      </c>
      <c r="B37" s="88" t="str">
        <f t="shared" si="1"/>
        <v>GARR</v>
      </c>
      <c r="C37" s="109">
        <v>93</v>
      </c>
      <c r="D37" s="101">
        <v>45066.736111111109</v>
      </c>
      <c r="E37" s="101">
        <v>45066.760416666664</v>
      </c>
      <c r="F37" s="102">
        <v>4.9248E-2</v>
      </c>
      <c r="G37" s="88" t="s">
        <v>16</v>
      </c>
      <c r="H37" s="88" t="s">
        <v>16</v>
      </c>
      <c r="I37" s="88" t="s">
        <v>63</v>
      </c>
      <c r="J37" s="88" t="s">
        <v>16</v>
      </c>
    </row>
    <row r="38" spans="1:10" s="110" customFormat="1" ht="14.25" customHeight="1" x14ac:dyDescent="0.25">
      <c r="A38" s="88" t="s">
        <v>35</v>
      </c>
      <c r="B38" s="88" t="str">
        <f t="shared" si="1"/>
        <v>GARR</v>
      </c>
      <c r="C38" s="109">
        <v>94</v>
      </c>
      <c r="D38" s="101">
        <v>45070.565972222219</v>
      </c>
      <c r="E38" s="101">
        <v>45070.621527777781</v>
      </c>
      <c r="F38" s="102">
        <v>0.85319690000000004</v>
      </c>
      <c r="G38" s="88" t="s">
        <v>16</v>
      </c>
      <c r="H38" s="88" t="s">
        <v>16</v>
      </c>
      <c r="I38" s="88" t="s">
        <v>63</v>
      </c>
      <c r="J38" s="88" t="s">
        <v>16</v>
      </c>
    </row>
    <row r="39" spans="1:10" s="110" customFormat="1" x14ac:dyDescent="0.25">
      <c r="A39" s="88" t="s">
        <v>35</v>
      </c>
      <c r="B39" s="88" t="str">
        <f t="shared" si="1"/>
        <v>GARR</v>
      </c>
      <c r="C39" s="109">
        <v>95</v>
      </c>
      <c r="D39" s="101">
        <v>45073.840277777781</v>
      </c>
      <c r="E39" s="101">
        <v>45073.961805555555</v>
      </c>
      <c r="F39" s="102">
        <v>5.4346999999999999E-2</v>
      </c>
      <c r="G39" s="88" t="s">
        <v>14</v>
      </c>
      <c r="H39" s="88" t="s">
        <v>12</v>
      </c>
      <c r="I39" s="88" t="s">
        <v>145</v>
      </c>
      <c r="J39" s="88" t="s">
        <v>15</v>
      </c>
    </row>
    <row r="40" spans="1:10" s="110" customFormat="1" x14ac:dyDescent="0.25">
      <c r="A40" s="88" t="s">
        <v>35</v>
      </c>
      <c r="B40" s="88" t="str">
        <f t="shared" si="1"/>
        <v>GARR</v>
      </c>
      <c r="C40" s="109">
        <v>96</v>
      </c>
      <c r="D40" s="101">
        <v>45076.649305555555</v>
      </c>
      <c r="E40" s="101">
        <v>45076.753472222219</v>
      </c>
      <c r="F40" s="102">
        <v>5.5445099999999997E-2</v>
      </c>
      <c r="G40" s="88" t="s">
        <v>14</v>
      </c>
      <c r="H40" s="88" t="s">
        <v>12</v>
      </c>
      <c r="I40" s="88" t="s">
        <v>145</v>
      </c>
      <c r="J40" s="88" t="s">
        <v>15</v>
      </c>
    </row>
    <row r="41" spans="1:10" s="110" customFormat="1" x14ac:dyDescent="0.25">
      <c r="A41" s="97" t="s">
        <v>35</v>
      </c>
      <c r="B41" s="88" t="str">
        <f t="shared" si="1"/>
        <v>GARR</v>
      </c>
      <c r="C41" s="109">
        <v>97</v>
      </c>
      <c r="D41" s="90">
        <v>45078.534722222219</v>
      </c>
      <c r="E41" s="90">
        <v>45078.996527777781</v>
      </c>
      <c r="F41" s="91">
        <v>0.4266665</v>
      </c>
      <c r="G41" s="88" t="s">
        <v>12</v>
      </c>
      <c r="H41" s="88" t="s">
        <v>12</v>
      </c>
      <c r="I41" s="88" t="s">
        <v>147</v>
      </c>
      <c r="J41" s="88" t="s">
        <v>18</v>
      </c>
    </row>
    <row r="42" spans="1:10" s="110" customFormat="1" x14ac:dyDescent="0.25">
      <c r="A42" s="94" t="s">
        <v>35</v>
      </c>
      <c r="B42" s="88" t="str">
        <f t="shared" si="1"/>
        <v>GARR</v>
      </c>
      <c r="C42" s="109">
        <v>98</v>
      </c>
      <c r="D42" s="90">
        <v>45079.524305555555</v>
      </c>
      <c r="E42" s="90">
        <v>45080.090277777781</v>
      </c>
      <c r="F42" s="91">
        <v>4.1031199999999997E-2</v>
      </c>
      <c r="G42" s="88" t="s">
        <v>14</v>
      </c>
      <c r="H42" s="88" t="s">
        <v>12</v>
      </c>
      <c r="I42" s="88"/>
      <c r="J42" s="88" t="s">
        <v>15</v>
      </c>
    </row>
    <row r="43" spans="1:10" s="110" customFormat="1" x14ac:dyDescent="0.25">
      <c r="A43" s="94" t="s">
        <v>35</v>
      </c>
      <c r="B43" s="88" t="str">
        <f t="shared" si="1"/>
        <v>GARR</v>
      </c>
      <c r="C43" s="109">
        <v>99</v>
      </c>
      <c r="D43" s="90">
        <v>45080.350694444445</v>
      </c>
      <c r="E43" s="90">
        <v>45080.604166666664</v>
      </c>
      <c r="F43" s="91">
        <v>7.0217399999999999E-2</v>
      </c>
      <c r="G43" s="88" t="s">
        <v>14</v>
      </c>
      <c r="H43" s="88" t="s">
        <v>12</v>
      </c>
      <c r="I43" s="88"/>
      <c r="J43" s="88" t="s">
        <v>15</v>
      </c>
    </row>
    <row r="44" spans="1:10" s="110" customFormat="1" x14ac:dyDescent="0.25">
      <c r="A44" s="94" t="s">
        <v>35</v>
      </c>
      <c r="B44" s="88" t="str">
        <f t="shared" si="1"/>
        <v>GARR</v>
      </c>
      <c r="C44" s="109">
        <v>100</v>
      </c>
      <c r="D44" s="90">
        <v>45080.881944444445</v>
      </c>
      <c r="E44" s="90">
        <v>45081.649305555555</v>
      </c>
      <c r="F44" s="102">
        <v>0.56365770000000004</v>
      </c>
      <c r="G44" s="88" t="s">
        <v>12</v>
      </c>
      <c r="H44" s="88" t="s">
        <v>12</v>
      </c>
      <c r="I44" s="88" t="s">
        <v>148</v>
      </c>
      <c r="J44" s="88" t="s">
        <v>17</v>
      </c>
    </row>
    <row r="45" spans="1:10" s="110" customFormat="1" x14ac:dyDescent="0.25">
      <c r="A45" s="94" t="s">
        <v>35</v>
      </c>
      <c r="B45" s="88" t="str">
        <f t="shared" si="1"/>
        <v>GARR</v>
      </c>
      <c r="C45" s="109">
        <v>101</v>
      </c>
      <c r="D45" s="90">
        <v>45082.583333333336</v>
      </c>
      <c r="E45" s="90">
        <v>45082.798611111109</v>
      </c>
      <c r="F45" s="91">
        <v>0.26844479999999998</v>
      </c>
      <c r="G45" s="88" t="s">
        <v>12</v>
      </c>
      <c r="H45" s="88" t="s">
        <v>12</v>
      </c>
      <c r="I45" s="88" t="s">
        <v>149</v>
      </c>
      <c r="J45" s="88" t="s">
        <v>18</v>
      </c>
    </row>
    <row r="46" spans="1:10" s="110" customFormat="1" x14ac:dyDescent="0.25">
      <c r="A46" s="94" t="s">
        <v>35</v>
      </c>
      <c r="B46" s="88" t="str">
        <f t="shared" si="1"/>
        <v>GARR</v>
      </c>
      <c r="C46" s="109">
        <v>102</v>
      </c>
      <c r="D46" s="90">
        <v>45083.652777777781</v>
      </c>
      <c r="E46" s="90">
        <v>45083.791666666664</v>
      </c>
      <c r="F46" s="91">
        <v>0.2319485</v>
      </c>
      <c r="G46" s="88" t="s">
        <v>16</v>
      </c>
      <c r="H46" s="88" t="s">
        <v>16</v>
      </c>
      <c r="I46" s="88" t="s">
        <v>93</v>
      </c>
      <c r="J46" s="88" t="s">
        <v>16</v>
      </c>
    </row>
    <row r="47" spans="1:10" s="110" customFormat="1" x14ac:dyDescent="0.25">
      <c r="A47" s="94" t="s">
        <v>35</v>
      </c>
      <c r="B47" s="88" t="str">
        <f t="shared" si="1"/>
        <v>GARR</v>
      </c>
      <c r="C47" s="109">
        <v>103</v>
      </c>
      <c r="D47" s="90">
        <v>45087.666666666664</v>
      </c>
      <c r="E47" s="90">
        <v>45087.760416666664</v>
      </c>
      <c r="F47" s="91">
        <v>0.4681323</v>
      </c>
      <c r="G47" s="88" t="s">
        <v>12</v>
      </c>
      <c r="H47" s="88" t="s">
        <v>12</v>
      </c>
      <c r="I47" s="88" t="s">
        <v>150</v>
      </c>
      <c r="J47" s="88" t="s">
        <v>18</v>
      </c>
    </row>
    <row r="48" spans="1:10" s="110" customFormat="1" ht="13.5" customHeight="1" x14ac:dyDescent="0.25">
      <c r="A48" s="88" t="s">
        <v>35</v>
      </c>
      <c r="B48" s="88" t="str">
        <f t="shared" si="1"/>
        <v>GARR</v>
      </c>
      <c r="C48" s="109">
        <v>104</v>
      </c>
      <c r="D48" s="90">
        <v>45088.628472222219</v>
      </c>
      <c r="E48" s="90">
        <v>45089.135416666664</v>
      </c>
      <c r="F48" s="91">
        <v>1.0874117000000001</v>
      </c>
      <c r="G48" s="88" t="s">
        <v>12</v>
      </c>
      <c r="H48" s="88" t="s">
        <v>12</v>
      </c>
      <c r="I48" s="88" t="s">
        <v>151</v>
      </c>
      <c r="J48" s="88" t="s">
        <v>18</v>
      </c>
    </row>
    <row r="49" spans="1:10" s="110" customFormat="1" ht="13.5" customHeight="1" x14ac:dyDescent="0.25">
      <c r="A49" s="94" t="s">
        <v>35</v>
      </c>
      <c r="B49" s="88" t="str">
        <f t="shared" si="1"/>
        <v>GARR</v>
      </c>
      <c r="C49" s="109">
        <v>105</v>
      </c>
      <c r="D49" s="90">
        <v>45089.524305555555</v>
      </c>
      <c r="E49" s="90">
        <v>45089.638888888891</v>
      </c>
      <c r="F49" s="91">
        <v>0.3545297</v>
      </c>
      <c r="G49" s="88" t="s">
        <v>12</v>
      </c>
      <c r="H49" s="88" t="s">
        <v>12</v>
      </c>
      <c r="I49" s="88" t="s">
        <v>152</v>
      </c>
      <c r="J49" s="88" t="s">
        <v>18</v>
      </c>
    </row>
    <row r="50" spans="1:10" s="110" customFormat="1" ht="13.5" customHeight="1" x14ac:dyDescent="0.25">
      <c r="A50" s="94" t="s">
        <v>35</v>
      </c>
      <c r="B50" s="88" t="str">
        <f t="shared" si="1"/>
        <v>GARR</v>
      </c>
      <c r="C50" s="109">
        <v>106</v>
      </c>
      <c r="D50" s="90">
        <v>45092.826388888891</v>
      </c>
      <c r="E50" s="90">
        <v>45093.072916666664</v>
      </c>
      <c r="F50" s="91">
        <v>0.2010699</v>
      </c>
      <c r="G50" s="88" t="s">
        <v>12</v>
      </c>
      <c r="H50" s="88" t="s">
        <v>12</v>
      </c>
      <c r="I50" s="88" t="s">
        <v>153</v>
      </c>
      <c r="J50" s="88" t="s">
        <v>17</v>
      </c>
    </row>
    <row r="51" spans="1:10" s="111" customFormat="1" ht="13.5" customHeight="1" x14ac:dyDescent="0.25">
      <c r="A51" s="94" t="s">
        <v>35</v>
      </c>
      <c r="B51" s="88" t="str">
        <f t="shared" si="1"/>
        <v>GARR</v>
      </c>
      <c r="C51" s="109">
        <v>107</v>
      </c>
      <c r="D51" s="90">
        <v>45093.524305555555</v>
      </c>
      <c r="E51" s="90">
        <v>45093.90625</v>
      </c>
      <c r="F51" s="91">
        <v>0.57927260000000003</v>
      </c>
      <c r="G51" s="88" t="s">
        <v>12</v>
      </c>
      <c r="H51" s="88" t="s">
        <v>12</v>
      </c>
      <c r="I51" s="88" t="s">
        <v>154</v>
      </c>
      <c r="J51" s="88" t="s">
        <v>18</v>
      </c>
    </row>
    <row r="52" spans="1:10" s="111" customFormat="1" x14ac:dyDescent="0.25">
      <c r="A52" s="94" t="s">
        <v>35</v>
      </c>
      <c r="B52" s="88" t="str">
        <f t="shared" si="1"/>
        <v>GARR</v>
      </c>
      <c r="C52" s="109">
        <v>108</v>
      </c>
      <c r="D52" s="90">
        <v>45098.920138888891</v>
      </c>
      <c r="E52" s="90">
        <v>45099.145833333336</v>
      </c>
      <c r="F52" s="91">
        <v>2.002345</v>
      </c>
      <c r="G52" s="88" t="s">
        <v>12</v>
      </c>
      <c r="H52" s="88" t="s">
        <v>12</v>
      </c>
      <c r="I52" s="92" t="s">
        <v>155</v>
      </c>
      <c r="J52" s="88" t="s">
        <v>18</v>
      </c>
    </row>
    <row r="53" spans="1:10" s="111" customFormat="1" x14ac:dyDescent="0.25">
      <c r="A53" s="94" t="s">
        <v>35</v>
      </c>
      <c r="B53" s="88" t="str">
        <f t="shared" si="1"/>
        <v>GARR</v>
      </c>
      <c r="C53" s="109">
        <v>109</v>
      </c>
      <c r="D53" s="90">
        <v>45099.645833333336</v>
      </c>
      <c r="E53" s="90">
        <v>45099.829861111109</v>
      </c>
      <c r="F53" s="91">
        <v>0.39930880000000002</v>
      </c>
      <c r="G53" s="88" t="s">
        <v>12</v>
      </c>
      <c r="H53" s="88" t="s">
        <v>12</v>
      </c>
      <c r="I53" s="92" t="s">
        <v>156</v>
      </c>
      <c r="J53" s="88" t="s">
        <v>18</v>
      </c>
    </row>
    <row r="54" spans="1:10" s="111" customFormat="1" x14ac:dyDescent="0.25">
      <c r="A54" s="94" t="s">
        <v>35</v>
      </c>
      <c r="B54" s="88" t="str">
        <f t="shared" si="1"/>
        <v>GARR</v>
      </c>
      <c r="C54" s="109">
        <v>110</v>
      </c>
      <c r="D54" s="90">
        <v>45107.447916666664</v>
      </c>
      <c r="E54" s="90">
        <v>45107.677083333336</v>
      </c>
      <c r="F54" s="91">
        <v>0.10817160000000001</v>
      </c>
      <c r="G54" s="88" t="s">
        <v>14</v>
      </c>
      <c r="H54" s="88" t="s">
        <v>14</v>
      </c>
      <c r="I54" s="88"/>
      <c r="J54" s="88" t="s">
        <v>15</v>
      </c>
    </row>
    <row r="55" spans="1:10" s="111" customFormat="1" x14ac:dyDescent="0.25">
      <c r="A55" s="94" t="s">
        <v>35</v>
      </c>
      <c r="B55" s="88" t="str">
        <f t="shared" si="1"/>
        <v>GARR</v>
      </c>
      <c r="C55" s="109">
        <v>111</v>
      </c>
      <c r="D55" s="101">
        <v>45111.538194444445</v>
      </c>
      <c r="E55" s="101">
        <v>45112.097222222219</v>
      </c>
      <c r="F55" s="102">
        <v>0.28979949999999999</v>
      </c>
      <c r="G55" s="88" t="s">
        <v>12</v>
      </c>
      <c r="H55" s="88" t="s">
        <v>12</v>
      </c>
      <c r="I55" s="92" t="s">
        <v>157</v>
      </c>
      <c r="J55" s="88" t="s">
        <v>17</v>
      </c>
    </row>
    <row r="56" spans="1:10" s="111" customFormat="1" x14ac:dyDescent="0.25">
      <c r="A56" s="97" t="s">
        <v>35</v>
      </c>
      <c r="B56" s="88" t="str">
        <f t="shared" si="1"/>
        <v>GARR</v>
      </c>
      <c r="C56" s="109">
        <v>112</v>
      </c>
      <c r="D56" s="101">
        <v>45113.690972222219</v>
      </c>
      <c r="E56" s="101">
        <v>45113.763888888891</v>
      </c>
      <c r="F56" s="102">
        <v>0.55375439999999998</v>
      </c>
      <c r="G56" s="88" t="s">
        <v>12</v>
      </c>
      <c r="H56" s="88" t="s">
        <v>12</v>
      </c>
      <c r="I56" s="88" t="s">
        <v>158</v>
      </c>
      <c r="J56" s="88" t="s">
        <v>18</v>
      </c>
    </row>
    <row r="57" spans="1:10" s="111" customFormat="1" x14ac:dyDescent="0.25">
      <c r="A57" s="94" t="s">
        <v>35</v>
      </c>
      <c r="B57" s="88" t="str">
        <f t="shared" si="1"/>
        <v>GARR</v>
      </c>
      <c r="C57" s="89">
        <v>113</v>
      </c>
      <c r="D57" s="90">
        <v>45114.784722222219</v>
      </c>
      <c r="E57" s="90">
        <v>45115.048611111109</v>
      </c>
      <c r="F57" s="91">
        <v>0.25314120000000001</v>
      </c>
      <c r="G57" s="88" t="s">
        <v>12</v>
      </c>
      <c r="H57" s="88" t="s">
        <v>12</v>
      </c>
      <c r="I57" s="88" t="s">
        <v>159</v>
      </c>
      <c r="J57" s="88" t="s">
        <v>17</v>
      </c>
    </row>
    <row r="58" spans="1:10" s="111" customFormat="1" x14ac:dyDescent="0.25">
      <c r="A58" s="97" t="s">
        <v>35</v>
      </c>
      <c r="B58" s="88" t="str">
        <f t="shared" si="1"/>
        <v>GARR</v>
      </c>
      <c r="C58" s="109">
        <v>114</v>
      </c>
      <c r="D58" s="101">
        <v>45115.663194444445</v>
      </c>
      <c r="E58" s="101">
        <v>45115.680555555555</v>
      </c>
      <c r="F58" s="102">
        <v>0.13466059999999999</v>
      </c>
      <c r="G58" s="88" t="s">
        <v>12</v>
      </c>
      <c r="H58" s="88" t="s">
        <v>12</v>
      </c>
      <c r="I58" s="88" t="s">
        <v>160</v>
      </c>
      <c r="J58" s="88" t="s">
        <v>18</v>
      </c>
    </row>
    <row r="59" spans="1:10" s="111" customFormat="1" x14ac:dyDescent="0.25">
      <c r="A59" s="94" t="s">
        <v>35</v>
      </c>
      <c r="B59" s="88" t="str">
        <f t="shared" si="1"/>
        <v>GARR</v>
      </c>
      <c r="C59" s="109">
        <v>115</v>
      </c>
      <c r="D59" s="101">
        <v>45122.784722222219</v>
      </c>
      <c r="E59" s="101">
        <v>45122.809027777781</v>
      </c>
      <c r="F59" s="102">
        <v>7.4257900000000002E-2</v>
      </c>
      <c r="G59" s="88" t="s">
        <v>14</v>
      </c>
      <c r="H59" s="88" t="s">
        <v>12</v>
      </c>
      <c r="I59" s="88"/>
      <c r="J59" s="88" t="s">
        <v>15</v>
      </c>
    </row>
    <row r="60" spans="1:10" s="111" customFormat="1" x14ac:dyDescent="0.25">
      <c r="A60" s="94" t="s">
        <v>35</v>
      </c>
      <c r="B60" s="88" t="str">
        <f t="shared" si="1"/>
        <v>GARR</v>
      </c>
      <c r="C60" s="109">
        <v>116</v>
      </c>
      <c r="D60" s="101">
        <v>45127.215277777781</v>
      </c>
      <c r="E60" s="101">
        <v>45127.892361111109</v>
      </c>
      <c r="F60" s="102">
        <v>0.98314959999999996</v>
      </c>
      <c r="G60" s="88" t="s">
        <v>12</v>
      </c>
      <c r="H60" s="88" t="s">
        <v>12</v>
      </c>
      <c r="I60" s="88" t="s">
        <v>161</v>
      </c>
      <c r="J60" s="88" t="s">
        <v>18</v>
      </c>
    </row>
    <row r="61" spans="1:10" s="111" customFormat="1" x14ac:dyDescent="0.25">
      <c r="A61" s="94" t="s">
        <v>35</v>
      </c>
      <c r="B61" s="88" t="str">
        <f t="shared" si="1"/>
        <v>GARR</v>
      </c>
      <c r="C61" s="109">
        <v>117</v>
      </c>
      <c r="D61" s="101">
        <v>45128.861111111109</v>
      </c>
      <c r="E61" s="101">
        <v>45128.878472222219</v>
      </c>
      <c r="F61" s="102">
        <v>0.29602610000000001</v>
      </c>
      <c r="G61" s="88" t="s">
        <v>14</v>
      </c>
      <c r="H61" s="88" t="s">
        <v>12</v>
      </c>
      <c r="I61" s="88" t="s">
        <v>145</v>
      </c>
      <c r="J61" s="88" t="s">
        <v>15</v>
      </c>
    </row>
    <row r="62" spans="1:10" s="111" customFormat="1" x14ac:dyDescent="0.25">
      <c r="A62" s="94" t="s">
        <v>35</v>
      </c>
      <c r="B62" s="88" t="str">
        <f t="shared" si="1"/>
        <v>GARR</v>
      </c>
      <c r="C62" s="109">
        <v>118</v>
      </c>
      <c r="D62" s="101">
        <v>45131.614583333336</v>
      </c>
      <c r="E62" s="101">
        <v>45131.857638888891</v>
      </c>
      <c r="F62" s="102">
        <v>0.60516999999999999</v>
      </c>
      <c r="G62" s="88" t="s">
        <v>12</v>
      </c>
      <c r="H62" s="88" t="s">
        <v>12</v>
      </c>
      <c r="I62" s="88" t="s">
        <v>162</v>
      </c>
      <c r="J62" s="88" t="s">
        <v>18</v>
      </c>
    </row>
    <row r="63" spans="1:10" s="111" customFormat="1" x14ac:dyDescent="0.25">
      <c r="A63" s="88" t="s">
        <v>35</v>
      </c>
      <c r="B63" s="88" t="str">
        <f t="shared" si="1"/>
        <v>GARR</v>
      </c>
      <c r="C63" s="109">
        <v>119</v>
      </c>
      <c r="D63" s="101">
        <v>45138.638888888891</v>
      </c>
      <c r="E63" s="101">
        <v>45139.079861111109</v>
      </c>
      <c r="F63" s="102">
        <v>0.77452580000000004</v>
      </c>
      <c r="G63" s="88" t="s">
        <v>16</v>
      </c>
      <c r="H63" s="88" t="s">
        <v>16</v>
      </c>
      <c r="I63" s="88" t="s">
        <v>93</v>
      </c>
      <c r="J63" s="88" t="s">
        <v>16</v>
      </c>
    </row>
    <row r="64" spans="1:10" s="111" customFormat="1" x14ac:dyDescent="0.25">
      <c r="A64" s="88" t="s">
        <v>35</v>
      </c>
      <c r="B64" s="88" t="str">
        <f t="shared" si="1"/>
        <v>GARR</v>
      </c>
      <c r="C64" s="109">
        <v>120</v>
      </c>
      <c r="D64" s="101">
        <v>45140.590277777781</v>
      </c>
      <c r="E64" s="101">
        <v>45140.607638888891</v>
      </c>
      <c r="F64" s="102">
        <v>4.9846000000000001E-2</v>
      </c>
      <c r="G64" s="88" t="s">
        <v>16</v>
      </c>
      <c r="H64" s="88" t="s">
        <v>16</v>
      </c>
      <c r="I64" s="88" t="s">
        <v>93</v>
      </c>
      <c r="J64" s="88" t="s">
        <v>16</v>
      </c>
    </row>
    <row r="65" spans="1:10" s="111" customFormat="1" x14ac:dyDescent="0.25">
      <c r="A65" s="88" t="s">
        <v>35</v>
      </c>
      <c r="B65" s="88" t="str">
        <f t="shared" si="1"/>
        <v>GARR</v>
      </c>
      <c r="C65" s="109">
        <v>121</v>
      </c>
      <c r="D65" s="101">
        <v>45140.857638888891</v>
      </c>
      <c r="E65" s="101">
        <v>45141.121527777781</v>
      </c>
      <c r="F65" s="102">
        <v>0.1062637</v>
      </c>
      <c r="G65" s="88" t="s">
        <v>16</v>
      </c>
      <c r="H65" s="88" t="s">
        <v>16</v>
      </c>
      <c r="I65" s="88" t="s">
        <v>93</v>
      </c>
      <c r="J65" s="88" t="s">
        <v>16</v>
      </c>
    </row>
    <row r="66" spans="1:10" s="111" customFormat="1" x14ac:dyDescent="0.25">
      <c r="A66" s="94" t="s">
        <v>35</v>
      </c>
      <c r="B66" s="88" t="str">
        <f t="shared" ref="B66:B78" si="2">IF(D66=""," ","GARR")</f>
        <v>GARR</v>
      </c>
      <c r="C66" s="109">
        <v>122</v>
      </c>
      <c r="D66" s="101">
        <v>45144.618055555555</v>
      </c>
      <c r="E66" s="101">
        <v>45144.895833333336</v>
      </c>
      <c r="F66" s="102">
        <v>0.20381460000000001</v>
      </c>
      <c r="G66" s="88" t="s">
        <v>12</v>
      </c>
      <c r="H66" s="88" t="s">
        <v>12</v>
      </c>
      <c r="I66" s="88" t="s">
        <v>163</v>
      </c>
      <c r="J66" s="88" t="s">
        <v>17</v>
      </c>
    </row>
    <row r="67" spans="1:10" s="111" customFormat="1" x14ac:dyDescent="0.25">
      <c r="A67" s="94" t="s">
        <v>35</v>
      </c>
      <c r="B67" s="88" t="str">
        <f t="shared" si="2"/>
        <v>GARR</v>
      </c>
      <c r="C67" s="109">
        <v>123</v>
      </c>
      <c r="D67" s="101">
        <v>45149.697916666664</v>
      </c>
      <c r="E67" s="101">
        <v>45149.961805555555</v>
      </c>
      <c r="F67" s="102">
        <v>7.4123599999999998E-2</v>
      </c>
      <c r="G67" s="88" t="s">
        <v>14</v>
      </c>
      <c r="H67" s="88" t="s">
        <v>12</v>
      </c>
      <c r="I67" s="88"/>
      <c r="J67" s="88" t="s">
        <v>15</v>
      </c>
    </row>
    <row r="68" spans="1:10" s="111" customFormat="1" x14ac:dyDescent="0.25">
      <c r="A68" s="94" t="s">
        <v>35</v>
      </c>
      <c r="B68" s="88" t="str">
        <f t="shared" si="2"/>
        <v>GARR</v>
      </c>
      <c r="C68" s="109">
        <v>124</v>
      </c>
      <c r="D68" s="101">
        <v>45156.694444444445</v>
      </c>
      <c r="E68" s="101">
        <v>45156.732638888891</v>
      </c>
      <c r="F68" s="102">
        <v>0.13088820000000001</v>
      </c>
      <c r="G68" s="88" t="s">
        <v>14</v>
      </c>
      <c r="H68" s="88" t="s">
        <v>12</v>
      </c>
      <c r="I68" s="88"/>
      <c r="J68" s="88" t="s">
        <v>15</v>
      </c>
    </row>
    <row r="69" spans="1:10" s="111" customFormat="1" x14ac:dyDescent="0.25">
      <c r="A69" s="94" t="s">
        <v>35</v>
      </c>
      <c r="B69" s="88" t="str">
        <f t="shared" si="2"/>
        <v>GARR</v>
      </c>
      <c r="C69" s="109">
        <v>125</v>
      </c>
      <c r="D69" s="101">
        <v>45162.829861111109</v>
      </c>
      <c r="E69" s="101">
        <v>45162.878472222219</v>
      </c>
      <c r="F69" s="102">
        <v>0.1300953</v>
      </c>
      <c r="G69" s="88" t="s">
        <v>14</v>
      </c>
      <c r="H69" s="88" t="s">
        <v>12</v>
      </c>
      <c r="I69" s="88"/>
      <c r="J69" s="88" t="s">
        <v>15</v>
      </c>
    </row>
    <row r="70" spans="1:10" s="111" customFormat="1" x14ac:dyDescent="0.25">
      <c r="A70" s="94" t="s">
        <v>35</v>
      </c>
      <c r="B70" s="88" t="str">
        <f t="shared" si="2"/>
        <v>GARR</v>
      </c>
      <c r="C70" s="109">
        <v>126</v>
      </c>
      <c r="D70" s="101">
        <v>45165.694444444445</v>
      </c>
      <c r="E70" s="101">
        <v>45166.006944444445</v>
      </c>
      <c r="F70" s="102">
        <v>1.3676329</v>
      </c>
      <c r="G70" s="88" t="s">
        <v>12</v>
      </c>
      <c r="H70" s="88" t="s">
        <v>12</v>
      </c>
      <c r="I70" s="88" t="s">
        <v>164</v>
      </c>
      <c r="J70" s="88" t="s">
        <v>18</v>
      </c>
    </row>
    <row r="71" spans="1:10" s="111" customFormat="1" x14ac:dyDescent="0.25">
      <c r="A71" s="94" t="s">
        <v>35</v>
      </c>
      <c r="B71" s="88" t="str">
        <f t="shared" si="2"/>
        <v>GARR</v>
      </c>
      <c r="C71" s="109">
        <v>127</v>
      </c>
      <c r="D71" s="101">
        <v>45172.586805555555</v>
      </c>
      <c r="E71" s="101">
        <v>45172.954861111109</v>
      </c>
      <c r="F71" s="102">
        <v>0.2485491</v>
      </c>
      <c r="G71" s="88" t="s">
        <v>14</v>
      </c>
      <c r="H71" s="88" t="s">
        <v>12</v>
      </c>
      <c r="I71" s="88"/>
      <c r="J71" s="88" t="s">
        <v>15</v>
      </c>
    </row>
    <row r="72" spans="1:10" s="111" customFormat="1" x14ac:dyDescent="0.25">
      <c r="A72" s="94" t="s">
        <v>35</v>
      </c>
      <c r="B72" s="88" t="str">
        <f t="shared" si="2"/>
        <v>GARR</v>
      </c>
      <c r="C72" s="109">
        <v>128</v>
      </c>
      <c r="D72" s="101">
        <v>45179.517361111109</v>
      </c>
      <c r="E72" s="101">
        <v>45180.201388888891</v>
      </c>
      <c r="F72" s="102">
        <v>0.63335149999999996</v>
      </c>
      <c r="G72" s="88" t="s">
        <v>14</v>
      </c>
      <c r="H72" s="88" t="s">
        <v>12</v>
      </c>
      <c r="I72" s="88" t="s">
        <v>145</v>
      </c>
      <c r="J72" s="88" t="s">
        <v>15</v>
      </c>
    </row>
    <row r="73" spans="1:10" s="111" customFormat="1" x14ac:dyDescent="0.25">
      <c r="A73" s="94" t="s">
        <v>35</v>
      </c>
      <c r="B73" s="88" t="str">
        <f t="shared" si="2"/>
        <v>GARR</v>
      </c>
      <c r="C73" s="109">
        <v>129</v>
      </c>
      <c r="D73" s="101">
        <v>45180.510416666664</v>
      </c>
      <c r="E73" s="101">
        <v>45180.572916666664</v>
      </c>
      <c r="F73" s="102">
        <v>0.17472940000000001</v>
      </c>
      <c r="G73" s="88" t="s">
        <v>12</v>
      </c>
      <c r="H73" s="88" t="s">
        <v>12</v>
      </c>
      <c r="I73" s="88"/>
      <c r="J73" s="88" t="s">
        <v>17</v>
      </c>
    </row>
    <row r="74" spans="1:10" s="111" customFormat="1" x14ac:dyDescent="0.25">
      <c r="A74" s="94" t="s">
        <v>35</v>
      </c>
      <c r="B74" s="88" t="str">
        <f t="shared" si="2"/>
        <v>GARR</v>
      </c>
      <c r="C74" s="109">
        <v>130</v>
      </c>
      <c r="D74" s="101">
        <v>45183.743055555555</v>
      </c>
      <c r="E74" s="101">
        <v>45184.53125</v>
      </c>
      <c r="F74" s="102">
        <v>0.45795829999999998</v>
      </c>
      <c r="G74" s="88" t="s">
        <v>12</v>
      </c>
      <c r="H74" s="88" t="s">
        <v>12</v>
      </c>
      <c r="I74" s="88"/>
      <c r="J74" s="88" t="s">
        <v>17</v>
      </c>
    </row>
    <row r="75" spans="1:10" s="111" customFormat="1" x14ac:dyDescent="0.25">
      <c r="A75" s="94" t="s">
        <v>35</v>
      </c>
      <c r="B75" s="88" t="str">
        <f t="shared" si="2"/>
        <v>GARR</v>
      </c>
      <c r="C75" s="109">
        <v>131</v>
      </c>
      <c r="D75" s="101">
        <v>45188.743055555555</v>
      </c>
      <c r="E75" s="101">
        <v>45188.861111111109</v>
      </c>
      <c r="F75" s="102">
        <v>4.7235800000000001E-2</v>
      </c>
      <c r="G75" s="88" t="s">
        <v>14</v>
      </c>
      <c r="H75" s="88" t="s">
        <v>12</v>
      </c>
      <c r="I75" s="88"/>
      <c r="J75" s="88" t="s">
        <v>15</v>
      </c>
    </row>
    <row r="76" spans="1:10" s="111" customFormat="1" x14ac:dyDescent="0.25">
      <c r="A76" s="94" t="s">
        <v>35</v>
      </c>
      <c r="B76" s="88" t="str">
        <f t="shared" si="2"/>
        <v>GARR</v>
      </c>
      <c r="C76" s="109">
        <v>132</v>
      </c>
      <c r="D76" s="101">
        <v>45189.652777777781</v>
      </c>
      <c r="E76" s="101">
        <v>45189.826388888891</v>
      </c>
      <c r="F76" s="102">
        <v>0.10074089999999999</v>
      </c>
      <c r="G76" s="88" t="s">
        <v>14</v>
      </c>
      <c r="H76" s="88" t="s">
        <v>14</v>
      </c>
      <c r="I76" s="88"/>
      <c r="J76" s="88" t="s">
        <v>13</v>
      </c>
    </row>
    <row r="77" spans="1:10" s="111" customFormat="1" x14ac:dyDescent="0.25">
      <c r="A77" s="94" t="s">
        <v>35</v>
      </c>
      <c r="B77" s="88" t="str">
        <f t="shared" si="2"/>
        <v>GARR</v>
      </c>
      <c r="C77" s="109">
        <v>133</v>
      </c>
      <c r="D77" s="101">
        <v>45210.565972222219</v>
      </c>
      <c r="E77" s="101">
        <v>45210.836805555555</v>
      </c>
      <c r="F77" s="102">
        <v>0.1153687</v>
      </c>
      <c r="G77" s="88" t="s">
        <v>14</v>
      </c>
      <c r="H77" s="88" t="s">
        <v>14</v>
      </c>
      <c r="I77" s="88" t="s">
        <v>145</v>
      </c>
      <c r="J77" s="88" t="s">
        <v>13</v>
      </c>
    </row>
    <row r="78" spans="1:10" s="111" customFormat="1" x14ac:dyDescent="0.25">
      <c r="A78" s="94" t="s">
        <v>35</v>
      </c>
      <c r="B78" s="88" t="str">
        <f t="shared" si="2"/>
        <v>GARR</v>
      </c>
      <c r="C78" s="109">
        <v>134</v>
      </c>
      <c r="D78" s="101">
        <v>45211.204861111109</v>
      </c>
      <c r="E78" s="101">
        <v>45211.232638888891</v>
      </c>
      <c r="F78" s="102">
        <v>4.6795400000000001E-2</v>
      </c>
      <c r="G78" s="88" t="s">
        <v>14</v>
      </c>
      <c r="H78" s="88" t="s">
        <v>14</v>
      </c>
      <c r="I78" s="88"/>
      <c r="J78" s="88" t="s">
        <v>13</v>
      </c>
    </row>
    <row r="139" spans="4:10" ht="15" customHeight="1" x14ac:dyDescent="0.25">
      <c r="D139" s="14"/>
      <c r="E139" s="14"/>
      <c r="F139" s="79"/>
      <c r="G139" s="14"/>
      <c r="H139" s="14"/>
      <c r="J139" s="14"/>
    </row>
    <row r="140" spans="4:10" ht="15" customHeight="1" x14ac:dyDescent="0.25">
      <c r="D140" s="14"/>
      <c r="E140" s="14"/>
      <c r="F140" s="79"/>
      <c r="G140" s="14"/>
      <c r="H140" s="14"/>
      <c r="J140" s="14"/>
    </row>
    <row r="151" spans="4:10" ht="15" customHeight="1" x14ac:dyDescent="0.25">
      <c r="D151" s="14"/>
      <c r="E151" s="14"/>
      <c r="F151" s="79"/>
      <c r="G151" s="14"/>
      <c r="H151" s="14"/>
      <c r="J151" s="14"/>
    </row>
    <row r="152" spans="4:10" ht="15" customHeight="1" x14ac:dyDescent="0.25">
      <c r="D152" s="14"/>
      <c r="E152" s="14"/>
      <c r="F152" s="79"/>
      <c r="G152" s="14"/>
      <c r="H152" s="14"/>
      <c r="J152" s="14"/>
    </row>
    <row r="186" spans="4:10" ht="15" customHeight="1" x14ac:dyDescent="0.25">
      <c r="D186" s="14"/>
      <c r="E186" s="14"/>
      <c r="F186" s="79"/>
      <c r="G186" s="14"/>
      <c r="H186" s="14"/>
      <c r="J186" s="14"/>
    </row>
    <row r="187" spans="4:10" ht="15" customHeight="1" x14ac:dyDescent="0.25">
      <c r="D187" s="14"/>
      <c r="E187" s="14"/>
      <c r="F187" s="79"/>
      <c r="G187" s="14"/>
      <c r="H187" s="14"/>
      <c r="J187" s="14"/>
    </row>
    <row r="206" spans="3:10" ht="15" customHeight="1" x14ac:dyDescent="0.25">
      <c r="C206" s="64"/>
      <c r="D206" s="14"/>
      <c r="E206" s="14"/>
      <c r="F206" s="79"/>
      <c r="G206" s="14"/>
      <c r="H206" s="14"/>
      <c r="J206" s="14"/>
    </row>
    <row r="207" spans="3:10" ht="15" customHeight="1" x14ac:dyDescent="0.25">
      <c r="C207" s="64"/>
      <c r="D207" s="14"/>
      <c r="E207" s="14"/>
      <c r="F207" s="79"/>
      <c r="G207" s="14"/>
      <c r="H207" s="14"/>
      <c r="J207" s="14"/>
    </row>
    <row r="208" spans="3:10" ht="15" customHeight="1" x14ac:dyDescent="0.25">
      <c r="C208" s="64"/>
      <c r="D208" s="14"/>
      <c r="E208" s="14"/>
      <c r="F208" s="79"/>
      <c r="G208" s="14"/>
      <c r="H208" s="14"/>
      <c r="J208" s="14"/>
    </row>
    <row r="209" spans="5:10" ht="15" customHeight="1" x14ac:dyDescent="0.25">
      <c r="E209" s="14"/>
      <c r="F209" s="79"/>
      <c r="G209" s="14"/>
      <c r="H209" s="14"/>
      <c r="J209" s="14"/>
    </row>
    <row r="262" spans="4:10" ht="15" customHeight="1" x14ac:dyDescent="0.25">
      <c r="D262" s="14"/>
      <c r="E262" s="14"/>
      <c r="F262" s="79"/>
      <c r="G262" s="14"/>
      <c r="H262" s="14"/>
      <c r="J262" s="14"/>
    </row>
    <row r="263" spans="4:10" ht="15" customHeight="1" x14ac:dyDescent="0.25">
      <c r="D263" s="14"/>
      <c r="E263" s="14"/>
      <c r="F263" s="79"/>
      <c r="G263" s="14"/>
      <c r="H263" s="14"/>
      <c r="J263" s="14"/>
    </row>
    <row r="321" spans="4:10" ht="15" customHeight="1" x14ac:dyDescent="0.25">
      <c r="D321" s="14"/>
      <c r="E321" s="14"/>
      <c r="F321" s="79"/>
      <c r="G321" s="14"/>
      <c r="H321" s="14"/>
      <c r="J321" s="14"/>
    </row>
    <row r="370" spans="4:10" ht="15" customHeight="1" x14ac:dyDescent="0.25">
      <c r="D370" s="14"/>
      <c r="E370" s="14"/>
      <c r="F370" s="79"/>
      <c r="G370" s="14"/>
      <c r="H370" s="14"/>
      <c r="J370" s="14"/>
    </row>
  </sheetData>
  <sortState xmlns:xlrd2="http://schemas.microsoft.com/office/spreadsheetml/2017/richdata2" ref="A2:Z78">
    <sortCondition ref="C2:C78"/>
  </sortState>
  <conditionalFormatting sqref="C65:C78 B79:C158 B160:C412">
    <cfRule type="cellIs" dxfId="9" priority="1" operator="equal">
      <formula>2730</formula>
    </cfRule>
    <cfRule type="cellIs" dxfId="8" priority="2" operator="equal">
      <formula>100280</formula>
    </cfRule>
  </conditionalFormatting>
  <pageMargins left="0" right="0" top="0" bottom="0" header="0" footer="0"/>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E37F2F8-4ED4-4381-81E5-F646570B4067}">
          <x14:formula1>
            <xm:f>README!$C$31:$C$33</xm:f>
          </x14:formula1>
          <xm:sqref>G2:H78</xm:sqref>
        </x14:dataValidation>
        <x14:dataValidation type="list" allowBlank="1" showInputMessage="1" showErrorMessage="1" xr:uid="{2D36691E-DA1E-45F5-94DD-2ACD71961F85}">
          <x14:formula1>
            <xm:f>README!$D$31:$D$36</xm:f>
          </x14:formula1>
          <xm:sqref>J2:J78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784D6-57D0-4BB6-9DA1-8FE70CAD6DAA}">
  <sheetPr>
    <outlinePr summaryBelow="0" summaryRight="0"/>
  </sheetPr>
  <dimension ref="A1:J17"/>
  <sheetViews>
    <sheetView topLeftCell="C1" zoomScale="80" zoomScaleNormal="80" workbookViewId="0">
      <pane ySplit="1" topLeftCell="A2" activePane="bottomLeft" state="frozen"/>
      <selection activeCell="A2" sqref="A2"/>
      <selection pane="bottomLeft" activeCell="I24" sqref="I24"/>
    </sheetView>
  </sheetViews>
  <sheetFormatPr defaultColWidth="14.42578125" defaultRowHeight="15" customHeight="1" x14ac:dyDescent="0.25"/>
  <cols>
    <col min="1" max="1" width="20.42578125" hidden="1" customWidth="1"/>
    <col min="2" max="2" width="9.5703125" hidden="1" customWidth="1"/>
    <col min="3" max="3" width="13" customWidth="1"/>
    <col min="4" max="5" width="17.42578125" bestFit="1" customWidth="1"/>
    <col min="6" max="6" width="14.42578125" style="68" customWidth="1"/>
    <col min="7" max="7" width="13.5703125" customWidth="1"/>
    <col min="8" max="8" width="13.5703125" style="5" customWidth="1"/>
    <col min="9" max="9" width="41.5703125" customWidth="1"/>
    <col min="10" max="10" width="22.140625" style="7" bestFit="1" customWidth="1"/>
  </cols>
  <sheetData>
    <row r="1" spans="1:10" s="4" customFormat="1" ht="46.5" customHeight="1" x14ac:dyDescent="0.25">
      <c r="A1" s="33" t="s">
        <v>20</v>
      </c>
      <c r="B1" s="33" t="s">
        <v>21</v>
      </c>
      <c r="C1" s="34" t="s">
        <v>22</v>
      </c>
      <c r="D1" s="33" t="s">
        <v>23</v>
      </c>
      <c r="E1" s="34" t="s">
        <v>24</v>
      </c>
      <c r="F1" s="52" t="s">
        <v>25</v>
      </c>
      <c r="G1" s="33" t="s">
        <v>26</v>
      </c>
      <c r="H1" s="33" t="s">
        <v>27</v>
      </c>
      <c r="I1" s="33" t="s">
        <v>28</v>
      </c>
      <c r="J1" s="33" t="s">
        <v>29</v>
      </c>
    </row>
    <row r="2" spans="1:10" s="111" customFormat="1" ht="15" customHeight="1" x14ac:dyDescent="0.25">
      <c r="A2" s="112" t="s">
        <v>35</v>
      </c>
      <c r="B2" s="112" t="s">
        <v>31</v>
      </c>
      <c r="C2" s="113">
        <v>119</v>
      </c>
      <c r="D2" s="114">
        <v>45138.638888888891</v>
      </c>
      <c r="E2" s="114">
        <v>45139.079861111109</v>
      </c>
      <c r="F2" s="115">
        <v>0.77</v>
      </c>
      <c r="G2" s="92" t="s">
        <v>12</v>
      </c>
      <c r="H2" s="92" t="s">
        <v>12</v>
      </c>
      <c r="I2" s="116" t="s">
        <v>165</v>
      </c>
      <c r="J2" s="88" t="s">
        <v>18</v>
      </c>
    </row>
    <row r="3" spans="1:10" s="111" customFormat="1" ht="15" customHeight="1" x14ac:dyDescent="0.25">
      <c r="A3" s="112" t="s">
        <v>35</v>
      </c>
      <c r="B3" s="112" t="s">
        <v>31</v>
      </c>
      <c r="C3" s="113">
        <v>120</v>
      </c>
      <c r="D3" s="114">
        <v>45140.590277777781</v>
      </c>
      <c r="E3" s="114">
        <v>45140.607638888891</v>
      </c>
      <c r="F3" s="115">
        <v>0.05</v>
      </c>
      <c r="G3" s="92" t="s">
        <v>14</v>
      </c>
      <c r="H3" s="92" t="s">
        <v>16</v>
      </c>
      <c r="I3" s="112" t="s">
        <v>166</v>
      </c>
      <c r="J3" s="88" t="s">
        <v>13</v>
      </c>
    </row>
    <row r="4" spans="1:10" s="111" customFormat="1" ht="15" customHeight="1" x14ac:dyDescent="0.25">
      <c r="A4" s="112" t="s">
        <v>35</v>
      </c>
      <c r="B4" s="112" t="s">
        <v>31</v>
      </c>
      <c r="C4" s="113">
        <v>121</v>
      </c>
      <c r="D4" s="114">
        <v>45140.857638888891</v>
      </c>
      <c r="E4" s="114">
        <v>45141.121527777781</v>
      </c>
      <c r="F4" s="115">
        <v>0.11</v>
      </c>
      <c r="G4" s="92" t="s">
        <v>14</v>
      </c>
      <c r="H4" s="92" t="s">
        <v>16</v>
      </c>
      <c r="I4" s="112" t="s">
        <v>166</v>
      </c>
      <c r="J4" s="88" t="s">
        <v>13</v>
      </c>
    </row>
    <row r="5" spans="1:10" s="111" customFormat="1" ht="15" customHeight="1" x14ac:dyDescent="0.25">
      <c r="A5" s="112" t="s">
        <v>35</v>
      </c>
      <c r="B5" s="112" t="s">
        <v>31</v>
      </c>
      <c r="C5" s="113">
        <v>122</v>
      </c>
      <c r="D5" s="114">
        <v>45144.618055555555</v>
      </c>
      <c r="E5" s="114">
        <v>45144.895833333336</v>
      </c>
      <c r="F5" s="115">
        <v>0.2</v>
      </c>
      <c r="G5" s="92" t="s">
        <v>14</v>
      </c>
      <c r="H5" s="92" t="s">
        <v>14</v>
      </c>
      <c r="I5" s="112"/>
      <c r="J5" s="88" t="s">
        <v>15</v>
      </c>
    </row>
    <row r="6" spans="1:10" s="111" customFormat="1" ht="15" customHeight="1" x14ac:dyDescent="0.25">
      <c r="A6" s="112" t="s">
        <v>35</v>
      </c>
      <c r="B6" s="112" t="s">
        <v>31</v>
      </c>
      <c r="C6" s="113">
        <v>123</v>
      </c>
      <c r="D6" s="114">
        <v>45149.697916666664</v>
      </c>
      <c r="E6" s="114">
        <v>45149.961805555555</v>
      </c>
      <c r="F6" s="115">
        <v>7.0000000000000007E-2</v>
      </c>
      <c r="G6" s="92" t="s">
        <v>14</v>
      </c>
      <c r="H6" s="92" t="s">
        <v>14</v>
      </c>
      <c r="I6" s="112"/>
      <c r="J6" s="88" t="s">
        <v>13</v>
      </c>
    </row>
    <row r="7" spans="1:10" s="111" customFormat="1" ht="15" customHeight="1" x14ac:dyDescent="0.25">
      <c r="A7" s="112" t="s">
        <v>35</v>
      </c>
      <c r="B7" s="112" t="s">
        <v>31</v>
      </c>
      <c r="C7" s="113">
        <v>124</v>
      </c>
      <c r="D7" s="114">
        <v>45156.694444444445</v>
      </c>
      <c r="E7" s="114">
        <v>45156.732638888891</v>
      </c>
      <c r="F7" s="115">
        <v>0.13</v>
      </c>
      <c r="G7" s="92" t="s">
        <v>12</v>
      </c>
      <c r="H7" s="92" t="s">
        <v>12</v>
      </c>
      <c r="I7" s="112" t="s">
        <v>167</v>
      </c>
      <c r="J7" s="88" t="s">
        <v>18</v>
      </c>
    </row>
    <row r="8" spans="1:10" s="111" customFormat="1" ht="15" customHeight="1" x14ac:dyDescent="0.25">
      <c r="A8" s="112" t="s">
        <v>35</v>
      </c>
      <c r="B8" s="112" t="s">
        <v>31</v>
      </c>
      <c r="C8" s="113">
        <v>125</v>
      </c>
      <c r="D8" s="114">
        <v>45162.829861111109</v>
      </c>
      <c r="E8" s="114">
        <v>45162.878472222219</v>
      </c>
      <c r="F8" s="115">
        <v>0.13</v>
      </c>
      <c r="G8" s="92" t="s">
        <v>14</v>
      </c>
      <c r="H8" s="92" t="s">
        <v>16</v>
      </c>
      <c r="I8" s="112" t="s">
        <v>168</v>
      </c>
      <c r="J8" s="88" t="s">
        <v>13</v>
      </c>
    </row>
    <row r="9" spans="1:10" s="111" customFormat="1" ht="15" customHeight="1" x14ac:dyDescent="0.25">
      <c r="A9" s="112" t="s">
        <v>35</v>
      </c>
      <c r="B9" s="112" t="s">
        <v>31</v>
      </c>
      <c r="C9" s="113">
        <v>126</v>
      </c>
      <c r="D9" s="114">
        <v>45165.694444444445</v>
      </c>
      <c r="E9" s="114">
        <v>45166.006944444445</v>
      </c>
      <c r="F9" s="115">
        <v>1.37</v>
      </c>
      <c r="G9" s="92" t="s">
        <v>12</v>
      </c>
      <c r="H9" s="92" t="s">
        <v>12</v>
      </c>
      <c r="I9" s="112" t="s">
        <v>169</v>
      </c>
      <c r="J9" s="88" t="s">
        <v>18</v>
      </c>
    </row>
    <row r="10" spans="1:10" s="111" customFormat="1" ht="15" customHeight="1" x14ac:dyDescent="0.25">
      <c r="A10" s="112" t="s">
        <v>35</v>
      </c>
      <c r="B10" s="112" t="s">
        <v>31</v>
      </c>
      <c r="C10" s="113">
        <v>127</v>
      </c>
      <c r="D10" s="114">
        <v>45172.586805555555</v>
      </c>
      <c r="E10" s="114">
        <v>45172.954861111109</v>
      </c>
      <c r="F10" s="115">
        <v>0.25</v>
      </c>
      <c r="G10" s="92" t="s">
        <v>14</v>
      </c>
      <c r="H10" s="92" t="s">
        <v>14</v>
      </c>
      <c r="I10" s="112"/>
      <c r="J10" s="88" t="s">
        <v>13</v>
      </c>
    </row>
    <row r="11" spans="1:10" s="111" customFormat="1" ht="15" customHeight="1" x14ac:dyDescent="0.25">
      <c r="A11" s="112" t="s">
        <v>35</v>
      </c>
      <c r="B11" s="112" t="s">
        <v>31</v>
      </c>
      <c r="C11" s="113">
        <v>128</v>
      </c>
      <c r="D11" s="114">
        <v>45179.517361111109</v>
      </c>
      <c r="E11" s="114">
        <v>45180.201388888891</v>
      </c>
      <c r="F11" s="115">
        <v>0.63</v>
      </c>
      <c r="G11" s="92" t="s">
        <v>14</v>
      </c>
      <c r="H11" s="92" t="s">
        <v>14</v>
      </c>
      <c r="I11" s="112"/>
      <c r="J11" s="88" t="s">
        <v>13</v>
      </c>
    </row>
    <row r="12" spans="1:10" s="111" customFormat="1" ht="15" customHeight="1" x14ac:dyDescent="0.25">
      <c r="A12" s="112" t="s">
        <v>35</v>
      </c>
      <c r="B12" s="112" t="s">
        <v>31</v>
      </c>
      <c r="C12" s="113">
        <v>129</v>
      </c>
      <c r="D12" s="114">
        <v>45180.510416666664</v>
      </c>
      <c r="E12" s="114">
        <v>45180.572916666664</v>
      </c>
      <c r="F12" s="115">
        <v>0.17</v>
      </c>
      <c r="G12" s="92" t="s">
        <v>12</v>
      </c>
      <c r="H12" s="92" t="s">
        <v>12</v>
      </c>
      <c r="I12" s="112" t="s">
        <v>170</v>
      </c>
      <c r="J12" s="88" t="s">
        <v>18</v>
      </c>
    </row>
    <row r="13" spans="1:10" s="111" customFormat="1" ht="15" customHeight="1" x14ac:dyDescent="0.25">
      <c r="A13" s="112" t="s">
        <v>35</v>
      </c>
      <c r="B13" s="112" t="s">
        <v>31</v>
      </c>
      <c r="C13" s="113">
        <v>130</v>
      </c>
      <c r="D13" s="114">
        <v>45183.743055555555</v>
      </c>
      <c r="E13" s="114">
        <v>45184.53125</v>
      </c>
      <c r="F13" s="115">
        <v>0.46</v>
      </c>
      <c r="G13" s="92" t="s">
        <v>12</v>
      </c>
      <c r="H13" s="92" t="s">
        <v>12</v>
      </c>
      <c r="I13" s="112" t="s">
        <v>171</v>
      </c>
      <c r="J13" s="88" t="s">
        <v>18</v>
      </c>
    </row>
    <row r="14" spans="1:10" s="111" customFormat="1" ht="15" customHeight="1" x14ac:dyDescent="0.25">
      <c r="A14" s="112" t="s">
        <v>35</v>
      </c>
      <c r="B14" s="112" t="s">
        <v>31</v>
      </c>
      <c r="C14" s="113">
        <v>131</v>
      </c>
      <c r="D14" s="114">
        <v>45188.743055555555</v>
      </c>
      <c r="E14" s="114">
        <v>45188.861111111109</v>
      </c>
      <c r="F14" s="115">
        <v>0.05</v>
      </c>
      <c r="G14" s="92" t="s">
        <v>14</v>
      </c>
      <c r="H14" s="92" t="s">
        <v>14</v>
      </c>
      <c r="I14" s="112"/>
      <c r="J14" s="88" t="s">
        <v>13</v>
      </c>
    </row>
    <row r="15" spans="1:10" s="111" customFormat="1" ht="15" customHeight="1" x14ac:dyDescent="0.25">
      <c r="A15" s="112" t="s">
        <v>35</v>
      </c>
      <c r="B15" s="112" t="s">
        <v>31</v>
      </c>
      <c r="C15" s="113">
        <v>132</v>
      </c>
      <c r="D15" s="114">
        <v>45189.652777777781</v>
      </c>
      <c r="E15" s="114">
        <v>45189.826388888891</v>
      </c>
      <c r="F15" s="115">
        <v>0.1</v>
      </c>
      <c r="G15" s="92" t="s">
        <v>14</v>
      </c>
      <c r="H15" s="92" t="s">
        <v>16</v>
      </c>
      <c r="I15" s="112" t="s">
        <v>172</v>
      </c>
      <c r="J15" s="88" t="s">
        <v>13</v>
      </c>
    </row>
    <row r="16" spans="1:10" s="111" customFormat="1" ht="15" customHeight="1" x14ac:dyDescent="0.25">
      <c r="A16" s="112" t="s">
        <v>35</v>
      </c>
      <c r="B16" s="112" t="s">
        <v>31</v>
      </c>
      <c r="C16" s="113">
        <v>133</v>
      </c>
      <c r="D16" s="114">
        <v>45210.565972222219</v>
      </c>
      <c r="E16" s="114">
        <v>45210.836805555555</v>
      </c>
      <c r="F16" s="115">
        <v>0.12</v>
      </c>
      <c r="G16" s="92" t="s">
        <v>16</v>
      </c>
      <c r="H16" s="92" t="s">
        <v>16</v>
      </c>
      <c r="I16" s="112" t="s">
        <v>173</v>
      </c>
      <c r="J16" s="88" t="s">
        <v>16</v>
      </c>
    </row>
    <row r="17" spans="1:10" s="111" customFormat="1" ht="15" customHeight="1" x14ac:dyDescent="0.25">
      <c r="A17" s="112" t="s">
        <v>35</v>
      </c>
      <c r="B17" s="112" t="s">
        <v>31</v>
      </c>
      <c r="C17" s="113">
        <v>134</v>
      </c>
      <c r="D17" s="114">
        <v>45211.204861111109</v>
      </c>
      <c r="E17" s="114">
        <v>45211.232638888891</v>
      </c>
      <c r="F17" s="115">
        <v>0.05</v>
      </c>
      <c r="G17" s="92" t="s">
        <v>16</v>
      </c>
      <c r="H17" s="92" t="s">
        <v>16</v>
      </c>
      <c r="I17" s="112" t="s">
        <v>173</v>
      </c>
      <c r="J17" s="88" t="s">
        <v>16</v>
      </c>
    </row>
  </sheetData>
  <pageMargins left="0" right="0" top="0" bottom="0" header="0" footer="0"/>
  <pageSetup orientation="portrait"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5167E204-46FE-4D87-8FF7-6A54A5DC1BDC}">
          <x14:formula1>
            <xm:f>README!$D$31:$D$36</xm:f>
          </x14:formula1>
          <xm:sqref>J2:J17</xm:sqref>
        </x14:dataValidation>
        <x14:dataValidation type="list" allowBlank="1" showInputMessage="1" showErrorMessage="1" xr:uid="{F1F4C5E3-2243-4357-B6DA-3822AAB98A52}">
          <x14:formula1>
            <xm:f>README!$C$31:$C$33</xm:f>
          </x14:formula1>
          <xm:sqref>G2:H17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2:K28"/>
  <sheetViews>
    <sheetView zoomScale="58" zoomScaleNormal="100" workbookViewId="0">
      <selection activeCell="E12" sqref="E12"/>
    </sheetView>
  </sheetViews>
  <sheetFormatPr defaultColWidth="14.42578125" defaultRowHeight="15" customHeight="1" x14ac:dyDescent="0.25"/>
  <cols>
    <col min="1" max="1" width="29.140625" bestFit="1" customWidth="1"/>
    <col min="2" max="5" width="14.85546875" customWidth="1"/>
    <col min="6" max="6" width="20.140625" customWidth="1"/>
    <col min="7" max="9" width="14.85546875" customWidth="1"/>
    <col min="10" max="11" width="14.7109375" customWidth="1"/>
  </cols>
  <sheetData>
    <row r="2" spans="1:11" ht="51.95" customHeight="1" x14ac:dyDescent="0.25">
      <c r="A2" s="8"/>
      <c r="B2" s="10" t="s">
        <v>174</v>
      </c>
      <c r="C2" s="10" t="s">
        <v>175</v>
      </c>
      <c r="D2" s="10" t="s">
        <v>176</v>
      </c>
      <c r="E2" s="10" t="s">
        <v>177</v>
      </c>
      <c r="F2" s="10" t="s">
        <v>178</v>
      </c>
      <c r="G2" s="10" t="s">
        <v>179</v>
      </c>
      <c r="H2" s="10" t="s">
        <v>180</v>
      </c>
      <c r="I2" s="10" t="s">
        <v>16</v>
      </c>
      <c r="J2" s="83" t="s">
        <v>181</v>
      </c>
      <c r="K2" s="82" t="s">
        <v>182</v>
      </c>
    </row>
    <row r="3" spans="1:11" ht="15" customHeight="1" x14ac:dyDescent="0.25">
      <c r="A3" s="11" t="s">
        <v>183</v>
      </c>
      <c r="B3" s="67">
        <v>44545</v>
      </c>
      <c r="C3" s="8">
        <f>COUNTA(WS_CamA!C2:C78)</f>
        <v>77</v>
      </c>
      <c r="D3" s="8">
        <f>COUNTIF(WS_CamA!J2:J78,"DRY")</f>
        <v>2</v>
      </c>
      <c r="E3" s="8">
        <f>COUNTIF(WS_CamA!J2:J78,"SOIL MOISTURE")</f>
        <v>24</v>
      </c>
      <c r="F3" s="8">
        <f>COUNTIF(WS_CamA!J2:J78,"WATER ACCUMULATION")</f>
        <v>0</v>
      </c>
      <c r="G3" s="8">
        <f>COUNTIF(WS_CamA!J2:J78,"WATER FLOW")</f>
        <v>23</v>
      </c>
      <c r="H3" s="8">
        <f>COUNTIF(WS_CamA!J2:J78,"SNOW")</f>
        <v>2</v>
      </c>
      <c r="I3" s="8">
        <f>COUNTIF(WS_CamA!J2:J78,"N/A")</f>
        <v>26</v>
      </c>
      <c r="J3" s="84">
        <f>SUM(D3:I3)</f>
        <v>77</v>
      </c>
      <c r="K3" s="76">
        <f>C3-J3</f>
        <v>0</v>
      </c>
    </row>
    <row r="4" spans="1:11" ht="15" customHeight="1" x14ac:dyDescent="0.25">
      <c r="A4" s="11" t="s">
        <v>184</v>
      </c>
      <c r="B4" s="67">
        <v>43989</v>
      </c>
      <c r="C4" s="8">
        <f>COUNTA(WS_CamB!C2:C126)</f>
        <v>125</v>
      </c>
      <c r="D4" s="8">
        <f>COUNTIF(WS_CamB!J2:J126,"DRY")</f>
        <v>12</v>
      </c>
      <c r="E4" s="8">
        <f>COUNTIF(WS_CamB!J2:J126,"SOIL MOISTURE")</f>
        <v>67</v>
      </c>
      <c r="F4" s="8">
        <f>COUNTIF(WS_CamB!J2:J126,"WATER ACCUMULATION")</f>
        <v>2</v>
      </c>
      <c r="G4" s="8">
        <f>COUNTIF(WS_CamB!J2:J126,"WATER FLOW")</f>
        <v>17</v>
      </c>
      <c r="H4" s="8">
        <f>COUNTIF(WS_CamB!J2:J126,"SNOW")</f>
        <v>3</v>
      </c>
      <c r="I4" s="8">
        <f>COUNTIF(WS_CamB!J2:J126,"N/A")</f>
        <v>24</v>
      </c>
      <c r="J4" s="84">
        <f t="shared" ref="J4:J7" si="0">SUM(D4:I4)</f>
        <v>125</v>
      </c>
      <c r="K4" s="76">
        <f>C4-J4</f>
        <v>0</v>
      </c>
    </row>
    <row r="5" spans="1:11" ht="15" customHeight="1" x14ac:dyDescent="0.25">
      <c r="A5" s="11" t="s">
        <v>185</v>
      </c>
      <c r="B5" s="67">
        <v>44545</v>
      </c>
      <c r="C5" s="8">
        <f>COUNTA(WS_CamC!C2:C78)</f>
        <v>77</v>
      </c>
      <c r="D5" s="8">
        <f>COUNTIF(WS_CamC!J2:J78,"DRY")</f>
        <v>3</v>
      </c>
      <c r="E5" s="8">
        <f>COUNTIF(WS_CamC!J2:J78,"SOIL MOISTURE")</f>
        <v>5</v>
      </c>
      <c r="F5" s="8">
        <f>COUNTIF(WS_CamC!J2:J78,"WATER ACCUMULATION")</f>
        <v>21</v>
      </c>
      <c r="G5" s="8">
        <f>COUNTIF(WS_CamC!J2:J78,"WATER FLOW")</f>
        <v>23</v>
      </c>
      <c r="H5" s="8">
        <f>COUNTIF(WS_CamC!J2:J78,"SNOW")</f>
        <v>1</v>
      </c>
      <c r="I5" s="8">
        <f>COUNTIF(WS_CamC!J2:J78,"N/A")</f>
        <v>24</v>
      </c>
      <c r="J5" s="84">
        <f t="shared" si="0"/>
        <v>77</v>
      </c>
      <c r="K5" s="76">
        <f>C5-J5</f>
        <v>0</v>
      </c>
    </row>
    <row r="6" spans="1:11" ht="15" customHeight="1" x14ac:dyDescent="0.25">
      <c r="A6" s="75" t="s">
        <v>186</v>
      </c>
      <c r="B6" s="72">
        <v>44653</v>
      </c>
      <c r="C6" s="8">
        <f>COUNTA('WS_H-Flume'!C2:C78)</f>
        <v>77</v>
      </c>
      <c r="D6" s="8">
        <f>COUNTIF('WS_H-Flume'!J2:J78,"DRY")</f>
        <v>14</v>
      </c>
      <c r="E6" s="8">
        <f>COUNTIF('WS_H-Flume'!J2:J78,"SOIL MOISTURE")</f>
        <v>15</v>
      </c>
      <c r="F6" s="8">
        <f>COUNTIF('WS_H-Flume'!J2:J78,"WATER ACCUMULATION")</f>
        <v>9</v>
      </c>
      <c r="G6" s="8">
        <f>COUNTIF('WS_H-Flume'!J2:J78,"WATER FLOW")</f>
        <v>14</v>
      </c>
      <c r="H6" s="8">
        <f>COUNTIF('WS_H-Flume'!J2:J78,"SNOW")</f>
        <v>1</v>
      </c>
      <c r="I6" s="8">
        <f>COUNTIF('WS_H-Flume'!J2:J78,"N/A")</f>
        <v>24</v>
      </c>
      <c r="J6" s="84">
        <f t="shared" si="0"/>
        <v>77</v>
      </c>
      <c r="K6" s="76">
        <f>C6-J6</f>
        <v>0</v>
      </c>
    </row>
    <row r="7" spans="1:11" ht="15" customHeight="1" x14ac:dyDescent="0.25">
      <c r="A7" s="73" t="s">
        <v>187</v>
      </c>
      <c r="B7" s="74">
        <v>45132</v>
      </c>
      <c r="C7" s="77">
        <f>COUNTA(WS_CamA2!C2:C17)</f>
        <v>16</v>
      </c>
      <c r="D7" s="8">
        <f>COUNTIF(WS_CamA2!J2:J17,"DRY")</f>
        <v>8</v>
      </c>
      <c r="E7" s="8">
        <f>COUNTIF(WS_CamA2!J2:J17,"SOIL MOISTURE")</f>
        <v>1</v>
      </c>
      <c r="F7" s="8">
        <f>COUNTIF(WS_CamA2!J2:J17,"WATER ACCUMULATION")</f>
        <v>0</v>
      </c>
      <c r="G7" s="8">
        <f>COUNTIF(WS_CamA2!J2:J17,"WATER FLOW")</f>
        <v>5</v>
      </c>
      <c r="H7" s="8">
        <f>COUNTIF(WS_CamA2!J2:J17,"SNOW")</f>
        <v>0</v>
      </c>
      <c r="I7" s="8">
        <f>COUNTIF(WS_CamA2!J2:J17,"N/A")</f>
        <v>2</v>
      </c>
      <c r="J7" s="84">
        <f t="shared" si="0"/>
        <v>16</v>
      </c>
      <c r="K7" s="76">
        <f>C7-J7</f>
        <v>0</v>
      </c>
    </row>
    <row r="8" spans="1:11" ht="15" customHeight="1" x14ac:dyDescent="0.25">
      <c r="B8" s="4"/>
      <c r="C8" s="76">
        <f t="shared" ref="C8:K8" si="1">SUM(C3:C7)</f>
        <v>372</v>
      </c>
      <c r="D8" s="71">
        <f t="shared" si="1"/>
        <v>39</v>
      </c>
      <c r="E8" s="9">
        <f t="shared" si="1"/>
        <v>112</v>
      </c>
      <c r="F8" s="9">
        <f t="shared" si="1"/>
        <v>32</v>
      </c>
      <c r="G8" s="9">
        <f t="shared" si="1"/>
        <v>82</v>
      </c>
      <c r="H8" s="9">
        <f t="shared" si="1"/>
        <v>7</v>
      </c>
      <c r="I8" s="9">
        <f t="shared" si="1"/>
        <v>100</v>
      </c>
      <c r="J8" s="84">
        <f t="shared" si="1"/>
        <v>372</v>
      </c>
      <c r="K8" s="84">
        <f t="shared" si="1"/>
        <v>0</v>
      </c>
    </row>
    <row r="9" spans="1:11" ht="15" customHeight="1" x14ac:dyDescent="0.25">
      <c r="B9" s="4"/>
      <c r="C9" s="4"/>
      <c r="D9" s="4"/>
      <c r="E9" s="4"/>
      <c r="F9" s="4"/>
      <c r="G9" s="4"/>
      <c r="H9" s="4"/>
      <c r="I9" s="4"/>
      <c r="J9" s="4"/>
      <c r="K9" s="4"/>
    </row>
    <row r="10" spans="1:11" ht="15" customHeight="1" x14ac:dyDescent="0.25">
      <c r="B10" s="4"/>
      <c r="C10" s="4"/>
      <c r="D10" s="4"/>
      <c r="E10" s="4"/>
      <c r="F10" s="4"/>
      <c r="G10" s="4"/>
      <c r="H10" s="4"/>
      <c r="I10" s="4"/>
      <c r="J10" s="4"/>
      <c r="K10" s="4"/>
    </row>
    <row r="11" spans="1:11" ht="15" customHeight="1" x14ac:dyDescent="0.25">
      <c r="B11" s="4"/>
      <c r="C11" s="4"/>
      <c r="D11" s="4"/>
      <c r="E11" s="4"/>
      <c r="F11" s="4"/>
      <c r="G11" s="4"/>
      <c r="H11" s="4"/>
      <c r="I11" s="4"/>
      <c r="J11" s="4"/>
      <c r="K11" s="4"/>
    </row>
    <row r="12" spans="1:11" ht="15" customHeight="1" x14ac:dyDescent="0.25">
      <c r="B12" s="4"/>
      <c r="C12" s="4"/>
      <c r="D12" s="4"/>
      <c r="E12" s="4"/>
      <c r="F12" s="4"/>
      <c r="G12" s="4"/>
      <c r="H12" s="4"/>
      <c r="I12" s="4"/>
      <c r="J12" s="4"/>
      <c r="K12" s="4"/>
    </row>
    <row r="13" spans="1:11" ht="15" customHeight="1" x14ac:dyDescent="0.25">
      <c r="B13" s="4"/>
      <c r="C13" s="4"/>
      <c r="D13" s="4"/>
      <c r="E13" s="4"/>
      <c r="F13" s="4"/>
      <c r="G13" s="4"/>
      <c r="H13" s="4"/>
      <c r="I13" s="4"/>
      <c r="J13" s="4"/>
      <c r="K13" s="4"/>
    </row>
    <row r="14" spans="1:11" ht="15" customHeight="1" x14ac:dyDescent="0.25">
      <c r="B14" s="4"/>
      <c r="C14" s="4"/>
      <c r="D14" s="4"/>
      <c r="E14" s="4"/>
      <c r="F14" s="4"/>
      <c r="G14" s="4"/>
      <c r="H14" s="4"/>
      <c r="I14" s="4"/>
      <c r="J14" s="4"/>
      <c r="K14" s="4"/>
    </row>
    <row r="15" spans="1:11" ht="15" customHeight="1" x14ac:dyDescent="0.25">
      <c r="B15" s="4"/>
      <c r="C15" s="4"/>
      <c r="D15" s="4"/>
      <c r="E15" s="4"/>
      <c r="F15" s="4"/>
      <c r="G15" s="4"/>
      <c r="H15" s="4"/>
      <c r="I15" s="4"/>
      <c r="J15" s="4"/>
      <c r="K15" s="4"/>
    </row>
    <row r="23" spans="5:5" ht="15" customHeight="1" x14ac:dyDescent="0.25">
      <c r="E23" t="s">
        <v>13</v>
      </c>
    </row>
    <row r="24" spans="5:5" ht="15" customHeight="1" x14ac:dyDescent="0.25">
      <c r="E24" s="17" t="s">
        <v>15</v>
      </c>
    </row>
    <row r="25" spans="5:5" ht="15" customHeight="1" x14ac:dyDescent="0.25">
      <c r="E25" s="17" t="s">
        <v>188</v>
      </c>
    </row>
    <row r="26" spans="5:5" ht="15" customHeight="1" x14ac:dyDescent="0.25">
      <c r="E26" s="17" t="s">
        <v>189</v>
      </c>
    </row>
    <row r="27" spans="5:5" ht="15" customHeight="1" x14ac:dyDescent="0.25">
      <c r="E27" s="17" t="s">
        <v>19</v>
      </c>
    </row>
    <row r="28" spans="5:5" ht="15" customHeight="1" x14ac:dyDescent="0.25">
      <c r="E28" s="17" t="s">
        <v>16</v>
      </c>
    </row>
  </sheetData>
  <pageMargins left="0" right="0" top="0" bottom="0" header="0" footer="0"/>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6576-CD67-489D-84AF-0D4B68968A6F}">
  <dimension ref="A1:AE133"/>
  <sheetViews>
    <sheetView zoomScale="55" zoomScaleNormal="55" workbookViewId="0">
      <pane xSplit="2" ySplit="1" topLeftCell="C2" activePane="bottomRight" state="frozen"/>
      <selection pane="topRight" activeCell="C1" sqref="C1"/>
      <selection pane="bottomLeft" activeCell="A2" sqref="A2"/>
      <selection pane="bottomRight" activeCell="W27" sqref="W27"/>
    </sheetView>
  </sheetViews>
  <sheetFormatPr defaultRowHeight="15" x14ac:dyDescent="0.25"/>
  <cols>
    <col min="2" max="3" width="17" bestFit="1" customWidth="1"/>
    <col min="4" max="4" width="9.28515625" bestFit="1" customWidth="1"/>
    <col min="5" max="12" width="9.140625" customWidth="1"/>
    <col min="13" max="13" width="8.28515625" customWidth="1"/>
    <col min="14" max="17" width="7.7109375" customWidth="1"/>
    <col min="18" max="18" width="4.5703125" customWidth="1"/>
    <col min="19" max="22" width="11.7109375" customWidth="1"/>
    <col min="23" max="26" width="23.140625" bestFit="1" customWidth="1"/>
    <col min="27" max="27" width="15" bestFit="1" customWidth="1"/>
    <col min="28" max="29" width="11.7109375" customWidth="1"/>
    <col min="30" max="30" width="23.140625" bestFit="1" customWidth="1"/>
  </cols>
  <sheetData>
    <row r="1" spans="1:31" s="29" customFormat="1" ht="15.75" x14ac:dyDescent="0.25">
      <c r="A1" s="119" t="s">
        <v>190</v>
      </c>
      <c r="B1" s="119" t="s">
        <v>191</v>
      </c>
      <c r="C1" s="119" t="s">
        <v>192</v>
      </c>
      <c r="D1" s="119" t="s">
        <v>193</v>
      </c>
      <c r="E1" s="119" t="s">
        <v>194</v>
      </c>
      <c r="F1" s="119" t="s">
        <v>195</v>
      </c>
      <c r="G1" s="119" t="s">
        <v>196</v>
      </c>
      <c r="H1" s="119" t="s">
        <v>197</v>
      </c>
      <c r="I1" s="119" t="s">
        <v>198</v>
      </c>
      <c r="J1" s="119" t="s">
        <v>199</v>
      </c>
      <c r="K1" s="119" t="s">
        <v>200</v>
      </c>
      <c r="L1" s="119" t="s">
        <v>201</v>
      </c>
      <c r="M1" s="119" t="s">
        <v>202</v>
      </c>
      <c r="N1" s="119" t="s">
        <v>203</v>
      </c>
      <c r="O1" s="119" t="s">
        <v>204</v>
      </c>
      <c r="P1" s="119" t="s">
        <v>205</v>
      </c>
      <c r="Q1" s="119" t="s">
        <v>206</v>
      </c>
      <c r="R1" s="119" t="s">
        <v>207</v>
      </c>
      <c r="S1" s="119" t="s">
        <v>208</v>
      </c>
      <c r="T1" s="119" t="s">
        <v>209</v>
      </c>
      <c r="U1" s="119" t="s">
        <v>210</v>
      </c>
      <c r="V1" s="119" t="s">
        <v>211</v>
      </c>
      <c r="W1" s="120" t="s">
        <v>212</v>
      </c>
      <c r="X1" s="120" t="s">
        <v>213</v>
      </c>
      <c r="Y1" s="120" t="s">
        <v>214</v>
      </c>
      <c r="Z1" s="120" t="s">
        <v>215</v>
      </c>
      <c r="AA1" s="120" t="s">
        <v>216</v>
      </c>
      <c r="AB1" s="120" t="s">
        <v>217</v>
      </c>
      <c r="AC1" s="120" t="s">
        <v>218</v>
      </c>
      <c r="AD1" s="120" t="s">
        <v>219</v>
      </c>
    </row>
    <row r="2" spans="1:31" s="148" customFormat="1" x14ac:dyDescent="0.25">
      <c r="A2" s="144">
        <v>10</v>
      </c>
      <c r="B2" s="145">
        <v>43991.020833333336</v>
      </c>
      <c r="C2" s="145">
        <v>43991.371527777781</v>
      </c>
      <c r="D2" s="146">
        <v>0.33</v>
      </c>
      <c r="E2" s="144">
        <v>8.42</v>
      </c>
      <c r="F2" s="144">
        <v>0.04</v>
      </c>
      <c r="G2" s="144">
        <v>0.13</v>
      </c>
      <c r="H2" s="144">
        <v>0.12</v>
      </c>
      <c r="I2" s="144">
        <v>0.12</v>
      </c>
      <c r="J2" s="144">
        <v>0.1</v>
      </c>
      <c r="K2" s="144">
        <v>0.08</v>
      </c>
      <c r="L2" s="144">
        <v>7.0000000000000007E-2</v>
      </c>
      <c r="M2" s="144">
        <v>63.75</v>
      </c>
      <c r="N2" s="144">
        <v>0</v>
      </c>
      <c r="O2" s="144">
        <v>0</v>
      </c>
      <c r="P2" s="144">
        <v>0.13</v>
      </c>
      <c r="Q2" s="144">
        <v>0.13</v>
      </c>
      <c r="R2" s="144">
        <v>161</v>
      </c>
      <c r="S2" s="144">
        <v>25.6</v>
      </c>
      <c r="T2" s="144">
        <v>28.35</v>
      </c>
      <c r="U2" s="144">
        <v>28.7</v>
      </c>
      <c r="V2" s="144">
        <v>30.31429</v>
      </c>
      <c r="W2" s="147">
        <f>IF(B2&lt;Summary!$B$6,99,VLOOKUP(A2,'WS_H-Flume'!$C$2:$J$78,8,FALSE))</f>
        <v>99</v>
      </c>
      <c r="X2" s="147">
        <f>IF(B2&lt;Summary!$B$3,99,VLOOKUP(A2,WS_CamA!$C$2:$J$78,8,FALSE))</f>
        <v>99</v>
      </c>
      <c r="Y2" s="147" t="str">
        <f>IF(B2&lt;Summary!$B$4,99,VLOOKUP(A2,WS_CamB!$C$2:$J$126,8,FALSE))</f>
        <v>N/A</v>
      </c>
      <c r="Z2" s="147">
        <f>IF(B2&lt;Summary!$B$5,99,VLOOKUP(A2,WS_CamC!$C$2:$J$78,8,FALSE))</f>
        <v>99</v>
      </c>
      <c r="AA2" s="147">
        <f>IF(B2&lt;Summary!$B$7,99,VLOOKUP(A2,WS_CamA2!$C$2:$J$17,8,FALSE))</f>
        <v>99</v>
      </c>
      <c r="AB2" s="147">
        <f>COUNTIF(W2:AA2,"&lt;&gt;99")</f>
        <v>1</v>
      </c>
      <c r="AC2" s="147">
        <f>COUNTIF(Y2,"&lt;&gt;N/A")</f>
        <v>0</v>
      </c>
      <c r="AD2" s="147" t="str">
        <f>IF(Y2="WATER FLOW","WATER FLOW",IF(Y2="N/A","N/A","NO FLOW"))</f>
        <v>N/A</v>
      </c>
      <c r="AE2" s="148" t="str">
        <f>IF(AD2="WATER FLOW","Yes",IF(AD2="NO FLOW","No","00"))</f>
        <v>00</v>
      </c>
    </row>
    <row r="3" spans="1:31" s="148" customFormat="1" x14ac:dyDescent="0.25">
      <c r="A3" s="144">
        <v>11</v>
      </c>
      <c r="B3" s="145">
        <v>44008.597222222219</v>
      </c>
      <c r="C3" s="145">
        <v>44008.885416666664</v>
      </c>
      <c r="D3" s="146">
        <v>0.43</v>
      </c>
      <c r="E3" s="144">
        <v>6.92</v>
      </c>
      <c r="F3" s="144">
        <v>0.06</v>
      </c>
      <c r="G3" s="144">
        <v>1.1499999999999999</v>
      </c>
      <c r="H3" s="144">
        <v>0.96</v>
      </c>
      <c r="I3" s="144">
        <v>0.66</v>
      </c>
      <c r="J3" s="144">
        <v>0.35</v>
      </c>
      <c r="K3" s="144">
        <v>0.18</v>
      </c>
      <c r="L3" s="144">
        <v>0.12</v>
      </c>
      <c r="M3" s="144">
        <v>420.33</v>
      </c>
      <c r="N3" s="144">
        <v>0</v>
      </c>
      <c r="O3" s="144">
        <v>0</v>
      </c>
      <c r="P3" s="144">
        <v>0</v>
      </c>
      <c r="Q3" s="144">
        <v>0</v>
      </c>
      <c r="R3" s="144">
        <v>178</v>
      </c>
      <c r="S3" s="144">
        <v>31.7</v>
      </c>
      <c r="T3" s="144">
        <v>32.25</v>
      </c>
      <c r="U3" s="144">
        <v>31.7</v>
      </c>
      <c r="V3" s="144">
        <v>28.514289999999999</v>
      </c>
      <c r="W3" s="147">
        <f>IF(B3&lt;Summary!$B$6,99,VLOOKUP(A3,'WS_H-Flume'!$C$2:$J$78,8,FALSE))</f>
        <v>99</v>
      </c>
      <c r="X3" s="147">
        <f>IF(B3&lt;Summary!$B$3,99,VLOOKUP(A3,WS_CamA!$C$2:$J$78,8,FALSE))</f>
        <v>99</v>
      </c>
      <c r="Y3" s="147" t="str">
        <f>IF(B3&lt;Summary!$B$4,99,VLOOKUP(A3,WS_CamB!$C$2:$J$126,8,FALSE))</f>
        <v>N/A</v>
      </c>
      <c r="Z3" s="147">
        <f>IF(B3&lt;Summary!$B$5,99,VLOOKUP(A3,WS_CamC!$C$2:$J$78,8,FALSE))</f>
        <v>99</v>
      </c>
      <c r="AA3" s="147">
        <f>IF(B3&lt;Summary!$B$7,99,VLOOKUP(A3,WS_CamA2!$C$2:$J$17,8,FALSE))</f>
        <v>99</v>
      </c>
      <c r="AB3" s="147">
        <f t="shared" ref="AB3:AB66" si="0">COUNTIF(W3:AA3,"&lt;&gt;99")</f>
        <v>1</v>
      </c>
      <c r="AC3" s="147">
        <f t="shared" ref="AC3:AC49" si="1">COUNTIF(Y3,"&lt;&gt;N/A")</f>
        <v>0</v>
      </c>
      <c r="AD3" s="147" t="str">
        <f t="shared" ref="AD3:AD49" si="2">IF(Y3="WATER FLOW","WATER FLOW",IF(Y3="N/A","N/A","NO FLOW"))</f>
        <v>N/A</v>
      </c>
      <c r="AE3" s="148" t="str">
        <f t="shared" ref="AE3:AE66" si="3">IF(AD3="WATER FLOW","Yes",IF(AD3="NO FLOW","No","00"))</f>
        <v>00</v>
      </c>
    </row>
    <row r="4" spans="1:31" s="148" customFormat="1" x14ac:dyDescent="0.25">
      <c r="A4" s="144">
        <v>12</v>
      </c>
      <c r="B4" s="145">
        <v>44015.618055555555</v>
      </c>
      <c r="C4" s="145">
        <v>44015.736111111109</v>
      </c>
      <c r="D4" s="146">
        <v>0.04</v>
      </c>
      <c r="E4" s="144">
        <v>2.83</v>
      </c>
      <c r="F4" s="144">
        <v>0.01</v>
      </c>
      <c r="G4" s="144">
        <v>0.06</v>
      </c>
      <c r="H4" s="144">
        <v>0.05</v>
      </c>
      <c r="I4" s="144">
        <v>0.04</v>
      </c>
      <c r="J4" s="144">
        <v>0.02</v>
      </c>
      <c r="K4" s="144">
        <v>0.01</v>
      </c>
      <c r="L4" s="144">
        <v>0.01</v>
      </c>
      <c r="M4" s="144">
        <v>164.42</v>
      </c>
      <c r="N4" s="144">
        <v>0</v>
      </c>
      <c r="O4" s="144">
        <v>0</v>
      </c>
      <c r="P4" s="144">
        <v>0</v>
      </c>
      <c r="Q4" s="144">
        <v>0.43</v>
      </c>
      <c r="R4" s="144">
        <v>185</v>
      </c>
      <c r="S4" s="144">
        <v>34.4</v>
      </c>
      <c r="T4" s="144">
        <v>31.9</v>
      </c>
      <c r="U4" s="144">
        <v>30.7</v>
      </c>
      <c r="V4" s="144">
        <v>31.171430000000001</v>
      </c>
      <c r="W4" s="147">
        <f>IF(B4&lt;Summary!$B$6,99,VLOOKUP(A4,'WS_H-Flume'!$C$2:$J$78,8,FALSE))</f>
        <v>99</v>
      </c>
      <c r="X4" s="147">
        <f>IF(B4&lt;Summary!$B$3,99,VLOOKUP(A4,WS_CamA!$C$2:$J$78,8,FALSE))</f>
        <v>99</v>
      </c>
      <c r="Y4" s="147" t="str">
        <f>IF(B4&lt;Summary!$B$4,99,VLOOKUP(A4,WS_CamB!$C$2:$J$126,8,FALSE))</f>
        <v>SOIL MOISTURE</v>
      </c>
      <c r="Z4" s="147">
        <f>IF(B4&lt;Summary!$B$5,99,VLOOKUP(A4,WS_CamC!$C$2:$J$78,8,FALSE))</f>
        <v>99</v>
      </c>
      <c r="AA4" s="147">
        <f>IF(B4&lt;Summary!$B$7,99,VLOOKUP(A4,WS_CamA2!$C$2:$J$17,8,FALSE))</f>
        <v>99</v>
      </c>
      <c r="AB4" s="147">
        <f t="shared" si="0"/>
        <v>1</v>
      </c>
      <c r="AC4" s="147">
        <f t="shared" si="1"/>
        <v>1</v>
      </c>
      <c r="AD4" s="147" t="str">
        <f t="shared" si="2"/>
        <v>NO FLOW</v>
      </c>
      <c r="AE4" s="148" t="str">
        <f t="shared" si="3"/>
        <v>No</v>
      </c>
    </row>
    <row r="5" spans="1:31" s="148" customFormat="1" x14ac:dyDescent="0.25">
      <c r="A5" s="144">
        <v>13</v>
      </c>
      <c r="B5" s="145">
        <v>44025.600694444445</v>
      </c>
      <c r="C5" s="145">
        <v>44025.850694444445</v>
      </c>
      <c r="D5" s="146">
        <v>0.08</v>
      </c>
      <c r="E5" s="144">
        <v>6</v>
      </c>
      <c r="F5" s="144">
        <v>0.01</v>
      </c>
      <c r="G5" s="144">
        <v>0.09</v>
      </c>
      <c r="H5" s="144">
        <v>0.08</v>
      </c>
      <c r="I5" s="144">
        <v>0.06</v>
      </c>
      <c r="J5" s="144">
        <v>0.03</v>
      </c>
      <c r="K5" s="144">
        <v>0.02</v>
      </c>
      <c r="L5" s="144">
        <v>0.02</v>
      </c>
      <c r="M5" s="144">
        <v>242.75</v>
      </c>
      <c r="N5" s="144">
        <v>0</v>
      </c>
      <c r="O5" s="144">
        <v>0</v>
      </c>
      <c r="P5" s="144">
        <v>0</v>
      </c>
      <c r="Q5" s="144">
        <v>0</v>
      </c>
      <c r="R5" s="144">
        <v>195</v>
      </c>
      <c r="S5" s="144">
        <v>36.1</v>
      </c>
      <c r="T5" s="144">
        <v>35.25</v>
      </c>
      <c r="U5" s="144">
        <v>35.733330000000002</v>
      </c>
      <c r="V5" s="144">
        <v>35.071429999999999</v>
      </c>
      <c r="W5" s="147">
        <f>IF(B5&lt;Summary!$B$6,99,VLOOKUP(A5,'WS_H-Flume'!$C$2:$J$78,8,FALSE))</f>
        <v>99</v>
      </c>
      <c r="X5" s="147">
        <f>IF(B5&lt;Summary!$B$3,99,VLOOKUP(A5,WS_CamA!$C$2:$J$78,8,FALSE))</f>
        <v>99</v>
      </c>
      <c r="Y5" s="147" t="str">
        <f>IF(B5&lt;Summary!$B$4,99,VLOOKUP(A5,WS_CamB!$C$2:$J$126,8,FALSE))</f>
        <v>SOIL MOISTURE</v>
      </c>
      <c r="Z5" s="147">
        <f>IF(B5&lt;Summary!$B$5,99,VLOOKUP(A5,WS_CamC!$C$2:$J$78,8,FALSE))</f>
        <v>99</v>
      </c>
      <c r="AA5" s="147">
        <f>IF(B5&lt;Summary!$B$7,99,VLOOKUP(A5,WS_CamA2!$C$2:$J$17,8,FALSE))</f>
        <v>99</v>
      </c>
      <c r="AB5" s="147">
        <f t="shared" si="0"/>
        <v>1</v>
      </c>
      <c r="AC5" s="147">
        <f t="shared" si="1"/>
        <v>1</v>
      </c>
      <c r="AD5" s="147" t="str">
        <f t="shared" si="2"/>
        <v>NO FLOW</v>
      </c>
      <c r="AE5" s="148" t="str">
        <f t="shared" si="3"/>
        <v>No</v>
      </c>
    </row>
    <row r="6" spans="1:31" s="148" customFormat="1" x14ac:dyDescent="0.25">
      <c r="A6" s="144">
        <v>14</v>
      </c>
      <c r="B6" s="145">
        <v>44026.555555555555</v>
      </c>
      <c r="C6" s="145">
        <v>44027.024305555555</v>
      </c>
      <c r="D6" s="146">
        <v>0.17</v>
      </c>
      <c r="E6" s="144">
        <v>11.25</v>
      </c>
      <c r="F6" s="144">
        <v>0.02</v>
      </c>
      <c r="G6" s="144">
        <v>0.56000000000000005</v>
      </c>
      <c r="H6" s="144">
        <v>0.41</v>
      </c>
      <c r="I6" s="144">
        <v>0.18</v>
      </c>
      <c r="J6" s="144">
        <v>0.09</v>
      </c>
      <c r="K6" s="144">
        <v>0.05</v>
      </c>
      <c r="L6" s="144">
        <v>0.04</v>
      </c>
      <c r="M6" s="144">
        <v>28.17</v>
      </c>
      <c r="N6" s="144">
        <v>0.08</v>
      </c>
      <c r="O6" s="144">
        <v>0.08</v>
      </c>
      <c r="P6" s="144">
        <v>0.08</v>
      </c>
      <c r="Q6" s="144">
        <v>0.08</v>
      </c>
      <c r="R6" s="144">
        <v>196</v>
      </c>
      <c r="S6" s="144">
        <v>35.6</v>
      </c>
      <c r="T6" s="144">
        <v>35.85</v>
      </c>
      <c r="U6" s="144">
        <v>35.366669999999999</v>
      </c>
      <c r="V6" s="144">
        <v>35.157139999999998</v>
      </c>
      <c r="W6" s="147">
        <f>IF(B6&lt;Summary!$B$6,99,VLOOKUP(A6,'WS_H-Flume'!$C$2:$J$78,8,FALSE))</f>
        <v>99</v>
      </c>
      <c r="X6" s="147">
        <f>IF(B6&lt;Summary!$B$3,99,VLOOKUP(A6,WS_CamA!$C$2:$J$78,8,FALSE))</f>
        <v>99</v>
      </c>
      <c r="Y6" s="147" t="str">
        <f>IF(B6&lt;Summary!$B$4,99,VLOOKUP(A6,WS_CamB!$C$2:$J$126,8,FALSE))</f>
        <v>SOIL MOISTURE</v>
      </c>
      <c r="Z6" s="147">
        <f>IF(B6&lt;Summary!$B$5,99,VLOOKUP(A6,WS_CamC!$C$2:$J$78,8,FALSE))</f>
        <v>99</v>
      </c>
      <c r="AA6" s="147">
        <f>IF(B6&lt;Summary!$B$7,99,VLOOKUP(A6,WS_CamA2!$C$2:$J$17,8,FALSE))</f>
        <v>99</v>
      </c>
      <c r="AB6" s="147">
        <f t="shared" si="0"/>
        <v>1</v>
      </c>
      <c r="AC6" s="147">
        <f t="shared" si="1"/>
        <v>1</v>
      </c>
      <c r="AD6" s="147" t="str">
        <f t="shared" si="2"/>
        <v>NO FLOW</v>
      </c>
      <c r="AE6" s="148" t="str">
        <f t="shared" si="3"/>
        <v>No</v>
      </c>
    </row>
    <row r="7" spans="1:31" s="148" customFormat="1" x14ac:dyDescent="0.25">
      <c r="A7" s="144">
        <v>15</v>
      </c>
      <c r="B7" s="145">
        <v>44028.527777777781</v>
      </c>
      <c r="C7" s="145">
        <v>44028.6875</v>
      </c>
      <c r="D7" s="146">
        <v>0.04</v>
      </c>
      <c r="E7" s="144">
        <v>3.83</v>
      </c>
      <c r="F7" s="144">
        <v>0.01</v>
      </c>
      <c r="G7" s="144">
        <v>0.06</v>
      </c>
      <c r="H7" s="144">
        <v>0.05</v>
      </c>
      <c r="I7" s="144">
        <v>0.04</v>
      </c>
      <c r="J7" s="144">
        <v>0.03</v>
      </c>
      <c r="K7" s="144">
        <v>0.02</v>
      </c>
      <c r="L7" s="144">
        <v>0.01</v>
      </c>
      <c r="M7" s="144">
        <v>39.92</v>
      </c>
      <c r="N7" s="144">
        <v>0</v>
      </c>
      <c r="O7" s="144">
        <v>0.17</v>
      </c>
      <c r="P7" s="144">
        <v>0.25</v>
      </c>
      <c r="Q7" s="144">
        <v>0.25</v>
      </c>
      <c r="R7" s="144">
        <v>198</v>
      </c>
      <c r="S7" s="144">
        <v>25.6</v>
      </c>
      <c r="T7" s="144">
        <v>25.6</v>
      </c>
      <c r="U7" s="144">
        <v>28.933330000000002</v>
      </c>
      <c r="V7" s="144">
        <v>32.557139999999997</v>
      </c>
      <c r="W7" s="147">
        <f>IF(B7&lt;Summary!$B$6,99,VLOOKUP(A7,'WS_H-Flume'!$C$2:$J$78,8,FALSE))</f>
        <v>99</v>
      </c>
      <c r="X7" s="147">
        <f>IF(B7&lt;Summary!$B$3,99,VLOOKUP(A7,WS_CamA!$C$2:$J$78,8,FALSE))</f>
        <v>99</v>
      </c>
      <c r="Y7" s="147" t="str">
        <f>IF(B7&lt;Summary!$B$4,99,VLOOKUP(A7,WS_CamB!$C$2:$J$126,8,FALSE))</f>
        <v>SOIL MOISTURE</v>
      </c>
      <c r="Z7" s="147">
        <f>IF(B7&lt;Summary!$B$5,99,VLOOKUP(A7,WS_CamC!$C$2:$J$78,8,FALSE))</f>
        <v>99</v>
      </c>
      <c r="AA7" s="147">
        <f>IF(B7&lt;Summary!$B$7,99,VLOOKUP(A7,WS_CamA2!$C$2:$J$17,8,FALSE))</f>
        <v>99</v>
      </c>
      <c r="AB7" s="147">
        <f t="shared" si="0"/>
        <v>1</v>
      </c>
      <c r="AC7" s="147">
        <f t="shared" si="1"/>
        <v>1</v>
      </c>
      <c r="AD7" s="147" t="str">
        <f t="shared" si="2"/>
        <v>NO FLOW</v>
      </c>
      <c r="AE7" s="148" t="str">
        <f t="shared" si="3"/>
        <v>No</v>
      </c>
    </row>
    <row r="8" spans="1:31" s="148" customFormat="1" x14ac:dyDescent="0.25">
      <c r="A8" s="144">
        <v>16</v>
      </c>
      <c r="B8" s="145">
        <v>44031.569444444445</v>
      </c>
      <c r="C8" s="145">
        <v>44031.600694444445</v>
      </c>
      <c r="D8" s="146">
        <v>0.05</v>
      </c>
      <c r="E8" s="144">
        <v>0.75</v>
      </c>
      <c r="F8" s="144">
        <v>0.06</v>
      </c>
      <c r="G8" s="144">
        <v>0.18</v>
      </c>
      <c r="H8" s="144">
        <v>0.16</v>
      </c>
      <c r="I8" s="144">
        <v>0.09</v>
      </c>
      <c r="J8" s="144">
        <v>0.05</v>
      </c>
      <c r="K8" s="144">
        <v>0.02</v>
      </c>
      <c r="L8" s="144">
        <v>0.02</v>
      </c>
      <c r="M8" s="144">
        <v>69.92</v>
      </c>
      <c r="N8" s="144">
        <v>0</v>
      </c>
      <c r="O8" s="144">
        <v>0</v>
      </c>
      <c r="P8" s="144">
        <v>0.04</v>
      </c>
      <c r="Q8" s="144">
        <v>0.3</v>
      </c>
      <c r="R8" s="144">
        <v>201</v>
      </c>
      <c r="S8" s="144">
        <v>35.6</v>
      </c>
      <c r="T8" s="144">
        <v>35</v>
      </c>
      <c r="U8" s="144">
        <v>34.433329999999998</v>
      </c>
      <c r="V8" s="144">
        <v>32.31429</v>
      </c>
      <c r="W8" s="147">
        <f>IF(B8&lt;Summary!$B$6,99,VLOOKUP(A8,'WS_H-Flume'!$C$2:$J$78,8,FALSE))</f>
        <v>99</v>
      </c>
      <c r="X8" s="147">
        <f>IF(B8&lt;Summary!$B$3,99,VLOOKUP(A8,WS_CamA!$C$2:$J$78,8,FALSE))</f>
        <v>99</v>
      </c>
      <c r="Y8" s="147" t="str">
        <f>IF(B8&lt;Summary!$B$4,99,VLOOKUP(A8,WS_CamB!$C$2:$J$126,8,FALSE))</f>
        <v>SOIL MOISTURE</v>
      </c>
      <c r="Z8" s="147">
        <f>IF(B8&lt;Summary!$B$5,99,VLOOKUP(A8,WS_CamC!$C$2:$J$78,8,FALSE))</f>
        <v>99</v>
      </c>
      <c r="AA8" s="147">
        <f>IF(B8&lt;Summary!$B$7,99,VLOOKUP(A8,WS_CamA2!$C$2:$J$17,8,FALSE))</f>
        <v>99</v>
      </c>
      <c r="AB8" s="147">
        <f t="shared" si="0"/>
        <v>1</v>
      </c>
      <c r="AC8" s="147">
        <f t="shared" si="1"/>
        <v>1</v>
      </c>
      <c r="AD8" s="147" t="str">
        <f t="shared" si="2"/>
        <v>NO FLOW</v>
      </c>
      <c r="AE8" s="148" t="str">
        <f t="shared" si="3"/>
        <v>No</v>
      </c>
    </row>
    <row r="9" spans="1:31" s="148" customFormat="1" x14ac:dyDescent="0.25">
      <c r="A9" s="144">
        <v>17</v>
      </c>
      <c r="B9" s="145">
        <v>44036.555555555555</v>
      </c>
      <c r="C9" s="145">
        <v>44036.680555555555</v>
      </c>
      <c r="D9" s="146">
        <v>0.08</v>
      </c>
      <c r="E9" s="144">
        <v>3</v>
      </c>
      <c r="F9" s="144">
        <v>0.03</v>
      </c>
      <c r="G9" s="144">
        <v>0.32</v>
      </c>
      <c r="H9" s="144">
        <v>0.26</v>
      </c>
      <c r="I9" s="144">
        <v>0.12</v>
      </c>
      <c r="J9" s="144">
        <v>0.06</v>
      </c>
      <c r="K9" s="144">
        <v>0.03</v>
      </c>
      <c r="L9" s="144">
        <v>0.03</v>
      </c>
      <c r="M9" s="144">
        <v>121.92</v>
      </c>
      <c r="N9" s="144">
        <v>0</v>
      </c>
      <c r="O9" s="144">
        <v>0</v>
      </c>
      <c r="P9" s="144">
        <v>0</v>
      </c>
      <c r="Q9" s="144">
        <v>0.05</v>
      </c>
      <c r="R9" s="144">
        <v>206</v>
      </c>
      <c r="S9" s="144">
        <v>33.299999999999997</v>
      </c>
      <c r="T9" s="144">
        <v>34.15</v>
      </c>
      <c r="U9" s="144">
        <v>32.766669999999998</v>
      </c>
      <c r="V9" s="144">
        <v>33.414290000000001</v>
      </c>
      <c r="W9" s="147">
        <f>IF(B9&lt;Summary!$B$6,99,VLOOKUP(A9,'WS_H-Flume'!$C$2:$J$78,8,FALSE))</f>
        <v>99</v>
      </c>
      <c r="X9" s="147">
        <f>IF(B9&lt;Summary!$B$3,99,VLOOKUP(A9,WS_CamA!$C$2:$J$78,8,FALSE))</f>
        <v>99</v>
      </c>
      <c r="Y9" s="147" t="str">
        <f>IF(B9&lt;Summary!$B$4,99,VLOOKUP(A9,WS_CamB!$C$2:$J$126,8,FALSE))</f>
        <v>SOIL MOISTURE</v>
      </c>
      <c r="Z9" s="147">
        <f>IF(B9&lt;Summary!$B$5,99,VLOOKUP(A9,WS_CamC!$C$2:$J$78,8,FALSE))</f>
        <v>99</v>
      </c>
      <c r="AA9" s="147">
        <f>IF(B9&lt;Summary!$B$7,99,VLOOKUP(A9,WS_CamA2!$C$2:$J$17,8,FALSE))</f>
        <v>99</v>
      </c>
      <c r="AB9" s="147">
        <f t="shared" si="0"/>
        <v>1</v>
      </c>
      <c r="AC9" s="147">
        <f t="shared" si="1"/>
        <v>1</v>
      </c>
      <c r="AD9" s="147" t="str">
        <f t="shared" si="2"/>
        <v>NO FLOW</v>
      </c>
      <c r="AE9" s="148" t="str">
        <f t="shared" si="3"/>
        <v>No</v>
      </c>
    </row>
    <row r="10" spans="1:31" s="148" customFormat="1" x14ac:dyDescent="0.25">
      <c r="A10" s="144">
        <v>18</v>
      </c>
      <c r="B10" s="145">
        <v>44037.548611111109</v>
      </c>
      <c r="C10" s="145">
        <v>44037.819444444445</v>
      </c>
      <c r="D10" s="146">
        <v>7.0000000000000007E-2</v>
      </c>
      <c r="E10" s="144">
        <v>6.5</v>
      </c>
      <c r="F10" s="144">
        <v>0.01</v>
      </c>
      <c r="G10" s="144">
        <v>0.06</v>
      </c>
      <c r="H10" s="144">
        <v>0.06</v>
      </c>
      <c r="I10" s="144">
        <v>0.04</v>
      </c>
      <c r="J10" s="144">
        <v>0.03</v>
      </c>
      <c r="K10" s="144">
        <v>0.02</v>
      </c>
      <c r="L10" s="144">
        <v>0.01</v>
      </c>
      <c r="M10" s="144">
        <v>27.33</v>
      </c>
      <c r="N10" s="144">
        <v>0.08</v>
      </c>
      <c r="O10" s="144">
        <v>0.08</v>
      </c>
      <c r="P10" s="144">
        <v>0.08</v>
      </c>
      <c r="Q10" s="144">
        <v>0.13</v>
      </c>
      <c r="R10" s="144">
        <v>207</v>
      </c>
      <c r="S10" s="144">
        <v>31.7</v>
      </c>
      <c r="T10" s="144">
        <v>32.5</v>
      </c>
      <c r="U10" s="144">
        <v>33.333329999999997</v>
      </c>
      <c r="V10" s="144">
        <v>33.028570000000002</v>
      </c>
      <c r="W10" s="147">
        <f>IF(B10&lt;Summary!$B$6,99,VLOOKUP(A10,'WS_H-Flume'!$C$2:$J$78,8,FALSE))</f>
        <v>99</v>
      </c>
      <c r="X10" s="147">
        <f>IF(B10&lt;Summary!$B$3,99,VLOOKUP(A10,WS_CamA!$C$2:$J$78,8,FALSE))</f>
        <v>99</v>
      </c>
      <c r="Y10" s="147" t="str">
        <f>IF(B10&lt;Summary!$B$4,99,VLOOKUP(A10,WS_CamB!$C$2:$J$126,8,FALSE))</f>
        <v>SOIL MOISTURE</v>
      </c>
      <c r="Z10" s="147">
        <f>IF(B10&lt;Summary!$B$5,99,VLOOKUP(A10,WS_CamC!$C$2:$J$78,8,FALSE))</f>
        <v>99</v>
      </c>
      <c r="AA10" s="147">
        <f>IF(B10&lt;Summary!$B$7,99,VLOOKUP(A10,WS_CamA2!$C$2:$J$17,8,FALSE))</f>
        <v>99</v>
      </c>
      <c r="AB10" s="147">
        <f t="shared" si="0"/>
        <v>1</v>
      </c>
      <c r="AC10" s="147">
        <f t="shared" si="1"/>
        <v>1</v>
      </c>
      <c r="AD10" s="147" t="str">
        <f t="shared" si="2"/>
        <v>NO FLOW</v>
      </c>
      <c r="AE10" s="148" t="str">
        <f t="shared" si="3"/>
        <v>No</v>
      </c>
    </row>
    <row r="11" spans="1:31" s="148" customFormat="1" x14ac:dyDescent="0.25">
      <c r="A11" s="144">
        <v>19</v>
      </c>
      <c r="B11" s="145">
        <v>44048.576388888891</v>
      </c>
      <c r="C11" s="145">
        <v>44048.732638888891</v>
      </c>
      <c r="D11" s="146">
        <v>0.08</v>
      </c>
      <c r="E11" s="144">
        <v>3.75</v>
      </c>
      <c r="F11" s="144">
        <v>0.02</v>
      </c>
      <c r="G11" s="144">
        <v>0.28999999999999998</v>
      </c>
      <c r="H11" s="144">
        <v>0.23</v>
      </c>
      <c r="I11" s="144">
        <v>0.11</v>
      </c>
      <c r="J11" s="144">
        <v>0.06</v>
      </c>
      <c r="K11" s="144">
        <v>0.03</v>
      </c>
      <c r="L11" s="144">
        <v>0.02</v>
      </c>
      <c r="M11" s="144">
        <v>261.92</v>
      </c>
      <c r="N11" s="144">
        <v>0</v>
      </c>
      <c r="O11" s="144">
        <v>0</v>
      </c>
      <c r="P11" s="144">
        <v>0</v>
      </c>
      <c r="Q11" s="144">
        <v>0</v>
      </c>
      <c r="R11" s="144">
        <v>218</v>
      </c>
      <c r="S11" s="144">
        <v>32.799999999999997</v>
      </c>
      <c r="T11" s="144">
        <v>32.25</v>
      </c>
      <c r="U11" s="144">
        <v>31.3</v>
      </c>
      <c r="V11" s="144">
        <v>30.957139999999999</v>
      </c>
      <c r="W11" s="147">
        <f>IF(B11&lt;Summary!$B$6,99,VLOOKUP(A11,'WS_H-Flume'!$C$2:$J$78,8,FALSE))</f>
        <v>99</v>
      </c>
      <c r="X11" s="147">
        <f>IF(B11&lt;Summary!$B$3,99,VLOOKUP(A11,WS_CamA!$C$2:$J$78,8,FALSE))</f>
        <v>99</v>
      </c>
      <c r="Y11" s="147" t="str">
        <f>IF(B11&lt;Summary!$B$4,99,VLOOKUP(A11,WS_CamB!$C$2:$J$126,8,FALSE))</f>
        <v>SOIL MOISTURE</v>
      </c>
      <c r="Z11" s="147">
        <f>IF(B11&lt;Summary!$B$5,99,VLOOKUP(A11,WS_CamC!$C$2:$J$78,8,FALSE))</f>
        <v>99</v>
      </c>
      <c r="AA11" s="147">
        <f>IF(B11&lt;Summary!$B$7,99,VLOOKUP(A11,WS_CamA2!$C$2:$J$17,8,FALSE))</f>
        <v>99</v>
      </c>
      <c r="AB11" s="147">
        <f t="shared" si="0"/>
        <v>1</v>
      </c>
      <c r="AC11" s="147">
        <f t="shared" si="1"/>
        <v>1</v>
      </c>
      <c r="AD11" s="147" t="str">
        <f t="shared" si="2"/>
        <v>NO FLOW</v>
      </c>
      <c r="AE11" s="148" t="str">
        <f t="shared" si="3"/>
        <v>No</v>
      </c>
    </row>
    <row r="12" spans="1:31" s="148" customFormat="1" x14ac:dyDescent="0.25">
      <c r="A12" s="144">
        <v>20</v>
      </c>
      <c r="B12" s="145">
        <v>44049.545138888891</v>
      </c>
      <c r="C12" s="145">
        <v>44049.607638888891</v>
      </c>
      <c r="D12" s="146">
        <v>0.05</v>
      </c>
      <c r="E12" s="144">
        <v>1.5</v>
      </c>
      <c r="F12" s="144">
        <v>0.03</v>
      </c>
      <c r="G12" s="144">
        <v>0.19</v>
      </c>
      <c r="H12" s="144">
        <v>0.15</v>
      </c>
      <c r="I12" s="144">
        <v>7.0000000000000007E-2</v>
      </c>
      <c r="J12" s="144">
        <v>0.04</v>
      </c>
      <c r="K12" s="144">
        <v>0.02</v>
      </c>
      <c r="L12" s="144">
        <v>0.02</v>
      </c>
      <c r="M12" s="144">
        <v>21</v>
      </c>
      <c r="N12" s="144">
        <v>0.08</v>
      </c>
      <c r="O12" s="144">
        <v>0.08</v>
      </c>
      <c r="P12" s="144">
        <v>0.08</v>
      </c>
      <c r="Q12" s="144">
        <v>0.08</v>
      </c>
      <c r="R12" s="144">
        <v>219</v>
      </c>
      <c r="S12" s="144">
        <v>32.799999999999997</v>
      </c>
      <c r="T12" s="144">
        <v>32.799999999999997</v>
      </c>
      <c r="U12" s="144">
        <v>32.433329999999998</v>
      </c>
      <c r="V12" s="144">
        <v>30.728570000000001</v>
      </c>
      <c r="W12" s="147">
        <f>IF(B12&lt;Summary!$B$6,99,VLOOKUP(A12,'WS_H-Flume'!$C$2:$J$78,8,FALSE))</f>
        <v>99</v>
      </c>
      <c r="X12" s="147">
        <f>IF(B12&lt;Summary!$B$3,99,VLOOKUP(A12,WS_CamA!$C$2:$J$78,8,FALSE))</f>
        <v>99</v>
      </c>
      <c r="Y12" s="147" t="str">
        <f>IF(B12&lt;Summary!$B$4,99,VLOOKUP(A12,WS_CamB!$C$2:$J$126,8,FALSE))</f>
        <v>SOIL MOISTURE</v>
      </c>
      <c r="Z12" s="147">
        <f>IF(B12&lt;Summary!$B$5,99,VLOOKUP(A12,WS_CamC!$C$2:$J$78,8,FALSE))</f>
        <v>99</v>
      </c>
      <c r="AA12" s="147">
        <f>IF(B12&lt;Summary!$B$7,99,VLOOKUP(A12,WS_CamA2!$C$2:$J$17,8,FALSE))</f>
        <v>99</v>
      </c>
      <c r="AB12" s="147">
        <f t="shared" si="0"/>
        <v>1</v>
      </c>
      <c r="AC12" s="147">
        <f t="shared" si="1"/>
        <v>1</v>
      </c>
      <c r="AD12" s="147" t="str">
        <f t="shared" si="2"/>
        <v>NO FLOW</v>
      </c>
      <c r="AE12" s="148" t="str">
        <f t="shared" si="3"/>
        <v>No</v>
      </c>
    </row>
    <row r="13" spans="1:31" s="148" customFormat="1" x14ac:dyDescent="0.25">
      <c r="A13" s="144">
        <v>21</v>
      </c>
      <c r="B13" s="145">
        <v>44069.739583333336</v>
      </c>
      <c r="C13" s="145">
        <v>44069.895833333336</v>
      </c>
      <c r="D13" s="146">
        <v>0.17</v>
      </c>
      <c r="E13" s="144">
        <v>3.75</v>
      </c>
      <c r="F13" s="144">
        <v>0.05</v>
      </c>
      <c r="G13" s="144">
        <v>0.21</v>
      </c>
      <c r="H13" s="144">
        <v>0.2</v>
      </c>
      <c r="I13" s="144">
        <v>0.12</v>
      </c>
      <c r="J13" s="144">
        <v>0.08</v>
      </c>
      <c r="K13" s="144">
        <v>0.08</v>
      </c>
      <c r="L13" s="144">
        <v>0.05</v>
      </c>
      <c r="M13" s="144">
        <v>486.92</v>
      </c>
      <c r="N13" s="144">
        <v>0</v>
      </c>
      <c r="O13" s="144">
        <v>0</v>
      </c>
      <c r="P13" s="144">
        <v>0</v>
      </c>
      <c r="Q13" s="144">
        <v>0</v>
      </c>
      <c r="R13" s="144">
        <v>239</v>
      </c>
      <c r="S13" s="144">
        <v>35</v>
      </c>
      <c r="T13" s="144">
        <v>34.450000000000003</v>
      </c>
      <c r="U13" s="144">
        <v>35</v>
      </c>
      <c r="V13" s="144">
        <v>34.214289999999998</v>
      </c>
      <c r="W13" s="147">
        <f>IF(B13&lt;Summary!$B$6,99,VLOOKUP(A13,'WS_H-Flume'!$C$2:$J$78,8,FALSE))</f>
        <v>99</v>
      </c>
      <c r="X13" s="147">
        <f>IF(B13&lt;Summary!$B$3,99,VLOOKUP(A13,WS_CamA!$C$2:$J$78,8,FALSE))</f>
        <v>99</v>
      </c>
      <c r="Y13" s="147" t="str">
        <f>IF(B13&lt;Summary!$B$4,99,VLOOKUP(A13,WS_CamB!$C$2:$J$126,8,FALSE))</f>
        <v>SOIL MOISTURE</v>
      </c>
      <c r="Z13" s="147">
        <f>IF(B13&lt;Summary!$B$5,99,VLOOKUP(A13,WS_CamC!$C$2:$J$78,8,FALSE))</f>
        <v>99</v>
      </c>
      <c r="AA13" s="147">
        <f>IF(B13&lt;Summary!$B$7,99,VLOOKUP(A13,WS_CamA2!$C$2:$J$17,8,FALSE))</f>
        <v>99</v>
      </c>
      <c r="AB13" s="147">
        <f t="shared" si="0"/>
        <v>1</v>
      </c>
      <c r="AC13" s="147">
        <f t="shared" si="1"/>
        <v>1</v>
      </c>
      <c r="AD13" s="147" t="str">
        <f t="shared" si="2"/>
        <v>NO FLOW</v>
      </c>
      <c r="AE13" s="148" t="str">
        <f t="shared" si="3"/>
        <v>No</v>
      </c>
    </row>
    <row r="14" spans="1:31" s="148" customFormat="1" x14ac:dyDescent="0.25">
      <c r="A14" s="144">
        <v>22</v>
      </c>
      <c r="B14" s="145">
        <v>44071.59375</v>
      </c>
      <c r="C14" s="145">
        <v>44071.868055555555</v>
      </c>
      <c r="D14" s="146">
        <v>0.12</v>
      </c>
      <c r="E14" s="144">
        <v>6.58</v>
      </c>
      <c r="F14" s="144">
        <v>0.02</v>
      </c>
      <c r="G14" s="144">
        <v>0.2</v>
      </c>
      <c r="H14" s="144">
        <v>0.19</v>
      </c>
      <c r="I14" s="144">
        <v>0.11</v>
      </c>
      <c r="J14" s="144">
        <v>0.09</v>
      </c>
      <c r="K14" s="144">
        <v>0.05</v>
      </c>
      <c r="L14" s="144">
        <v>0.04</v>
      </c>
      <c r="M14" s="144">
        <v>47.33</v>
      </c>
      <c r="N14" s="144">
        <v>0</v>
      </c>
      <c r="O14" s="144">
        <v>0.17</v>
      </c>
      <c r="P14" s="144">
        <v>0.17</v>
      </c>
      <c r="Q14" s="144">
        <v>0.17</v>
      </c>
      <c r="R14" s="144">
        <v>241</v>
      </c>
      <c r="S14" s="144">
        <v>33.9</v>
      </c>
      <c r="T14" s="144">
        <v>33.9</v>
      </c>
      <c r="U14" s="144">
        <v>34.266669999999998</v>
      </c>
      <c r="V14" s="144">
        <v>34.371429999999997</v>
      </c>
      <c r="W14" s="147">
        <f>IF(B14&lt;Summary!$B$6,99,VLOOKUP(A14,'WS_H-Flume'!$C$2:$J$78,8,FALSE))</f>
        <v>99</v>
      </c>
      <c r="X14" s="147">
        <f>IF(B14&lt;Summary!$B$3,99,VLOOKUP(A14,WS_CamA!$C$2:$J$78,8,FALSE))</f>
        <v>99</v>
      </c>
      <c r="Y14" s="147" t="str">
        <f>IF(B14&lt;Summary!$B$4,99,VLOOKUP(A14,WS_CamB!$C$2:$J$126,8,FALSE))</f>
        <v>SOIL MOISTURE</v>
      </c>
      <c r="Z14" s="147">
        <f>IF(B14&lt;Summary!$B$5,99,VLOOKUP(A14,WS_CamC!$C$2:$J$78,8,FALSE))</f>
        <v>99</v>
      </c>
      <c r="AA14" s="147">
        <f>IF(B14&lt;Summary!$B$7,99,VLOOKUP(A14,WS_CamA2!$C$2:$J$17,8,FALSE))</f>
        <v>99</v>
      </c>
      <c r="AB14" s="147">
        <f t="shared" si="0"/>
        <v>1</v>
      </c>
      <c r="AC14" s="147">
        <f t="shared" si="1"/>
        <v>1</v>
      </c>
      <c r="AD14" s="147" t="str">
        <f t="shared" si="2"/>
        <v>NO FLOW</v>
      </c>
      <c r="AE14" s="148" t="str">
        <f t="shared" si="3"/>
        <v>No</v>
      </c>
    </row>
    <row r="15" spans="1:31" s="148" customFormat="1" x14ac:dyDescent="0.25">
      <c r="A15" s="144">
        <v>23</v>
      </c>
      <c r="B15" s="145">
        <v>44072.559027777781</v>
      </c>
      <c r="C15" s="145">
        <v>44072.673611111109</v>
      </c>
      <c r="D15" s="146">
        <v>0.08</v>
      </c>
      <c r="E15" s="144">
        <v>2.75</v>
      </c>
      <c r="F15" s="144">
        <v>0.03</v>
      </c>
      <c r="G15" s="144">
        <v>0.14000000000000001</v>
      </c>
      <c r="H15" s="144">
        <v>0.13</v>
      </c>
      <c r="I15" s="144">
        <v>0.1</v>
      </c>
      <c r="J15" s="144">
        <v>7.0000000000000007E-2</v>
      </c>
      <c r="K15" s="144">
        <v>0.04</v>
      </c>
      <c r="L15" s="144">
        <v>0.03</v>
      </c>
      <c r="M15" s="144">
        <v>19.329999999999998</v>
      </c>
      <c r="N15" s="144">
        <v>0.12</v>
      </c>
      <c r="O15" s="144">
        <v>0.12</v>
      </c>
      <c r="P15" s="144">
        <v>0.28999999999999998</v>
      </c>
      <c r="Q15" s="144">
        <v>0.28999999999999998</v>
      </c>
      <c r="R15" s="144">
        <v>242</v>
      </c>
      <c r="S15" s="144">
        <v>25.6</v>
      </c>
      <c r="T15" s="144">
        <v>29.75</v>
      </c>
      <c r="U15" s="144">
        <v>31.133330000000001</v>
      </c>
      <c r="V15" s="144">
        <v>33.342860000000002</v>
      </c>
      <c r="W15" s="147">
        <f>IF(B15&lt;Summary!$B$6,99,VLOOKUP(A15,'WS_H-Flume'!$C$2:$J$78,8,FALSE))</f>
        <v>99</v>
      </c>
      <c r="X15" s="147">
        <f>IF(B15&lt;Summary!$B$3,99,VLOOKUP(A15,WS_CamA!$C$2:$J$78,8,FALSE))</f>
        <v>99</v>
      </c>
      <c r="Y15" s="147" t="str">
        <f>IF(B15&lt;Summary!$B$4,99,VLOOKUP(A15,WS_CamB!$C$2:$J$126,8,FALSE))</f>
        <v>SOIL MOISTURE</v>
      </c>
      <c r="Z15" s="147">
        <f>IF(B15&lt;Summary!$B$5,99,VLOOKUP(A15,WS_CamC!$C$2:$J$78,8,FALSE))</f>
        <v>99</v>
      </c>
      <c r="AA15" s="147">
        <f>IF(B15&lt;Summary!$B$7,99,VLOOKUP(A15,WS_CamA2!$C$2:$J$17,8,FALSE))</f>
        <v>99</v>
      </c>
      <c r="AB15" s="147">
        <f t="shared" si="0"/>
        <v>1</v>
      </c>
      <c r="AC15" s="147">
        <f t="shared" si="1"/>
        <v>1</v>
      </c>
      <c r="AD15" s="147" t="str">
        <f t="shared" si="2"/>
        <v>NO FLOW</v>
      </c>
      <c r="AE15" s="148" t="str">
        <f t="shared" si="3"/>
        <v>No</v>
      </c>
    </row>
    <row r="16" spans="1:31" s="148" customFormat="1" x14ac:dyDescent="0.25">
      <c r="A16" s="144">
        <v>24</v>
      </c>
      <c r="B16" s="145">
        <v>44082.684027777781</v>
      </c>
      <c r="C16" s="145">
        <v>44083.072916666664</v>
      </c>
      <c r="D16" s="146">
        <v>0.06</v>
      </c>
      <c r="E16" s="144">
        <v>9.33</v>
      </c>
      <c r="F16" s="144">
        <v>0.01</v>
      </c>
      <c r="G16" s="144">
        <v>0.03</v>
      </c>
      <c r="H16" s="144">
        <v>0.03</v>
      </c>
      <c r="I16" s="144">
        <v>0.02</v>
      </c>
      <c r="J16" s="144">
        <v>0.02</v>
      </c>
      <c r="K16" s="144">
        <v>0.02</v>
      </c>
      <c r="L16" s="144">
        <v>0.01</v>
      </c>
      <c r="M16" s="144">
        <v>249.58</v>
      </c>
      <c r="N16" s="144">
        <v>0</v>
      </c>
      <c r="O16" s="144">
        <v>0</v>
      </c>
      <c r="P16" s="144">
        <v>0</v>
      </c>
      <c r="Q16" s="144">
        <v>0</v>
      </c>
      <c r="R16" s="144">
        <v>252</v>
      </c>
      <c r="S16" s="144">
        <v>32.799999999999997</v>
      </c>
      <c r="T16" s="144">
        <v>34.200000000000003</v>
      </c>
      <c r="U16" s="144">
        <v>34.833329999999997</v>
      </c>
      <c r="V16" s="144">
        <v>32.228569999999998</v>
      </c>
      <c r="W16" s="147">
        <f>IF(B16&lt;Summary!$B$6,99,VLOOKUP(A16,'WS_H-Flume'!$C$2:$J$78,8,FALSE))</f>
        <v>99</v>
      </c>
      <c r="X16" s="147">
        <f>IF(B16&lt;Summary!$B$3,99,VLOOKUP(A16,WS_CamA!$C$2:$J$78,8,FALSE))</f>
        <v>99</v>
      </c>
      <c r="Y16" s="147" t="str">
        <f>IF(B16&lt;Summary!$B$4,99,VLOOKUP(A16,WS_CamB!$C$2:$J$126,8,FALSE))</f>
        <v>SNOW</v>
      </c>
      <c r="Z16" s="147">
        <f>IF(B16&lt;Summary!$B$5,99,VLOOKUP(A16,WS_CamC!$C$2:$J$78,8,FALSE))</f>
        <v>99</v>
      </c>
      <c r="AA16" s="147">
        <f>IF(B16&lt;Summary!$B$7,99,VLOOKUP(A16,WS_CamA2!$C$2:$J$17,8,FALSE))</f>
        <v>99</v>
      </c>
      <c r="AB16" s="147">
        <f t="shared" si="0"/>
        <v>1</v>
      </c>
      <c r="AC16" s="147">
        <f t="shared" si="1"/>
        <v>1</v>
      </c>
      <c r="AD16" s="147" t="str">
        <f t="shared" si="2"/>
        <v>NO FLOW</v>
      </c>
      <c r="AE16" s="148" t="str">
        <f t="shared" si="3"/>
        <v>No</v>
      </c>
    </row>
    <row r="17" spans="1:31" x14ac:dyDescent="0.25">
      <c r="A17" s="30">
        <v>25</v>
      </c>
      <c r="B17" s="31">
        <v>44292.663194444445</v>
      </c>
      <c r="C17" s="31">
        <v>44292.798611111109</v>
      </c>
      <c r="D17" s="32">
        <v>0.27</v>
      </c>
      <c r="E17" s="30">
        <v>3.25</v>
      </c>
      <c r="F17" s="30">
        <v>0.08</v>
      </c>
      <c r="G17" s="30">
        <v>0.24</v>
      </c>
      <c r="H17" s="30">
        <v>0.24</v>
      </c>
      <c r="I17" s="30">
        <v>0.21</v>
      </c>
      <c r="J17" s="30">
        <v>0.17</v>
      </c>
      <c r="K17" s="30">
        <v>0.13</v>
      </c>
      <c r="L17" s="30">
        <v>0.09</v>
      </c>
      <c r="M17" s="30" t="s">
        <v>16</v>
      </c>
      <c r="N17" s="30">
        <v>0</v>
      </c>
      <c r="O17" s="30">
        <v>0</v>
      </c>
      <c r="P17" s="30">
        <v>0</v>
      </c>
      <c r="Q17" s="30">
        <v>0</v>
      </c>
      <c r="R17" s="30">
        <v>96</v>
      </c>
      <c r="S17" s="30">
        <v>25.6</v>
      </c>
      <c r="T17" s="30">
        <v>25</v>
      </c>
      <c r="U17" s="30">
        <v>24.8</v>
      </c>
      <c r="V17" s="30">
        <v>18.957139999999999</v>
      </c>
      <c r="W17" s="117">
        <f>IF(B17&lt;Summary!$B$6,99,VLOOKUP(A17,'WS_H-Flume'!$C$2:$J$78,8,FALSE))</f>
        <v>99</v>
      </c>
      <c r="X17" s="117">
        <f>IF(B17&lt;Summary!$B$3,99,VLOOKUP(A17,WS_CamA!$C$2:$J$78,8,FALSE))</f>
        <v>99</v>
      </c>
      <c r="Y17" s="117" t="str">
        <f>IF(B17&lt;Summary!$B$4,99,VLOOKUP(A17,WS_CamB!$C$2:$J$126,8,FALSE))</f>
        <v>SNOW</v>
      </c>
      <c r="Z17" s="117">
        <f>IF(B17&lt;Summary!$B$5,99,VLOOKUP(A17,WS_CamC!$C$2:$J$78,8,FALSE))</f>
        <v>99</v>
      </c>
      <c r="AA17" s="117">
        <f>IF(B17&lt;Summary!$B$7,99,VLOOKUP(A17,WS_CamA2!$C$2:$J$17,8,FALSE))</f>
        <v>99</v>
      </c>
      <c r="AB17" s="117">
        <f t="shared" si="0"/>
        <v>1</v>
      </c>
      <c r="AC17" s="117">
        <f t="shared" si="1"/>
        <v>1</v>
      </c>
      <c r="AD17" s="117" t="str">
        <f t="shared" si="2"/>
        <v>NO FLOW</v>
      </c>
      <c r="AE17" t="str">
        <f t="shared" si="3"/>
        <v>No</v>
      </c>
    </row>
    <row r="18" spans="1:31" x14ac:dyDescent="0.25">
      <c r="A18" s="30">
        <v>26</v>
      </c>
      <c r="B18" s="31">
        <v>44313.465277777781</v>
      </c>
      <c r="C18" s="31">
        <v>44313.892361111109</v>
      </c>
      <c r="D18" s="32">
        <v>0.41</v>
      </c>
      <c r="E18" s="30">
        <v>10.25</v>
      </c>
      <c r="F18" s="30">
        <v>0.04</v>
      </c>
      <c r="G18" s="30">
        <v>0.51</v>
      </c>
      <c r="H18" s="30">
        <v>0.44</v>
      </c>
      <c r="I18" s="30">
        <v>0.28000000000000003</v>
      </c>
      <c r="J18" s="30">
        <v>0.16</v>
      </c>
      <c r="K18" s="30">
        <v>0.1</v>
      </c>
      <c r="L18" s="30">
        <v>0.09</v>
      </c>
      <c r="M18" s="30">
        <v>506.25</v>
      </c>
      <c r="N18" s="30">
        <v>0</v>
      </c>
      <c r="O18" s="30">
        <v>0</v>
      </c>
      <c r="P18" s="30">
        <v>0</v>
      </c>
      <c r="Q18" s="30">
        <v>0</v>
      </c>
      <c r="R18" s="30">
        <v>117</v>
      </c>
      <c r="S18" s="30">
        <v>25</v>
      </c>
      <c r="T18" s="30">
        <v>25.3</v>
      </c>
      <c r="U18" s="30">
        <v>23.33333</v>
      </c>
      <c r="V18" s="30">
        <v>14.042859999999999</v>
      </c>
      <c r="W18" s="117">
        <f>IF(B18&lt;Summary!$B$6,99,VLOOKUP(A18,'WS_H-Flume'!$C$2:$J$78,8,FALSE))</f>
        <v>99</v>
      </c>
      <c r="X18" s="117">
        <f>IF(B18&lt;Summary!$B$3,99,VLOOKUP(A18,WS_CamA!$C$2:$J$78,8,FALSE))</f>
        <v>99</v>
      </c>
      <c r="Y18" s="117" t="str">
        <f>IF(B18&lt;Summary!$B$4,99,VLOOKUP(A18,WS_CamB!$C$2:$J$126,8,FALSE))</f>
        <v>SOIL MOISTURE</v>
      </c>
      <c r="Z18" s="117">
        <f>IF(B18&lt;Summary!$B$5,99,VLOOKUP(A18,WS_CamC!$C$2:$J$78,8,FALSE))</f>
        <v>99</v>
      </c>
      <c r="AA18" s="117">
        <f>IF(B18&lt;Summary!$B$7,99,VLOOKUP(A18,WS_CamA2!$C$2:$J$17,8,FALSE))</f>
        <v>99</v>
      </c>
      <c r="AB18" s="117">
        <f t="shared" si="0"/>
        <v>1</v>
      </c>
      <c r="AC18" s="117">
        <f t="shared" si="1"/>
        <v>1</v>
      </c>
      <c r="AD18" s="117" t="str">
        <f t="shared" si="2"/>
        <v>NO FLOW</v>
      </c>
      <c r="AE18" t="str">
        <f t="shared" si="3"/>
        <v>No</v>
      </c>
    </row>
    <row r="19" spans="1:31" x14ac:dyDescent="0.25">
      <c r="A19" s="30">
        <v>27</v>
      </c>
      <c r="B19" s="31">
        <v>44318.569444444445</v>
      </c>
      <c r="C19" s="31">
        <v>44319.6875</v>
      </c>
      <c r="D19" s="32">
        <v>0.76</v>
      </c>
      <c r="E19" s="30">
        <v>26.83</v>
      </c>
      <c r="F19" s="30">
        <v>0.03</v>
      </c>
      <c r="G19" s="30">
        <v>0.3</v>
      </c>
      <c r="H19" s="30">
        <v>0.28999999999999998</v>
      </c>
      <c r="I19" s="30">
        <v>0.19</v>
      </c>
      <c r="J19" s="30">
        <v>0.16</v>
      </c>
      <c r="K19" s="30">
        <v>0.12</v>
      </c>
      <c r="L19" s="30">
        <v>0.09</v>
      </c>
      <c r="M19" s="30">
        <v>139.08000000000001</v>
      </c>
      <c r="N19" s="30">
        <v>0</v>
      </c>
      <c r="O19" s="30">
        <v>0</v>
      </c>
      <c r="P19" s="30">
        <v>0</v>
      </c>
      <c r="Q19" s="30">
        <v>0.41</v>
      </c>
      <c r="R19" s="30">
        <v>122</v>
      </c>
      <c r="S19" s="30">
        <v>28.3</v>
      </c>
      <c r="T19" s="30">
        <v>26.65</v>
      </c>
      <c r="U19" s="30">
        <v>24.233329999999999</v>
      </c>
      <c r="V19" s="30">
        <v>21.5</v>
      </c>
      <c r="W19" s="117">
        <f>IF(B19&lt;Summary!$B$6,99,VLOOKUP(A19,'WS_H-Flume'!$C$2:$J$78,8,FALSE))</f>
        <v>99</v>
      </c>
      <c r="X19" s="117">
        <f>IF(B19&lt;Summary!$B$3,99,VLOOKUP(A19,WS_CamA!$C$2:$J$78,8,FALSE))</f>
        <v>99</v>
      </c>
      <c r="Y19" s="117" t="str">
        <f>IF(B19&lt;Summary!$B$4,99,VLOOKUP(A19,WS_CamB!$C$2:$J$126,8,FALSE))</f>
        <v>SOIL MOISTURE</v>
      </c>
      <c r="Z19" s="117">
        <f>IF(B19&lt;Summary!$B$5,99,VLOOKUP(A19,WS_CamC!$C$2:$J$78,8,FALSE))</f>
        <v>99</v>
      </c>
      <c r="AA19" s="117">
        <f>IF(B19&lt;Summary!$B$7,99,VLOOKUP(A19,WS_CamA2!$C$2:$J$17,8,FALSE))</f>
        <v>99</v>
      </c>
      <c r="AB19" s="117">
        <f t="shared" si="0"/>
        <v>1</v>
      </c>
      <c r="AC19" s="117">
        <f t="shared" si="1"/>
        <v>1</v>
      </c>
      <c r="AD19" s="117" t="str">
        <f t="shared" si="2"/>
        <v>NO FLOW</v>
      </c>
      <c r="AE19" t="str">
        <f t="shared" si="3"/>
        <v>No</v>
      </c>
    </row>
    <row r="20" spans="1:31" x14ac:dyDescent="0.25">
      <c r="A20" s="30">
        <v>28</v>
      </c>
      <c r="B20" s="31">
        <v>44321.545138888891</v>
      </c>
      <c r="C20" s="31">
        <v>44321.59375</v>
      </c>
      <c r="D20" s="32">
        <v>0.13</v>
      </c>
      <c r="E20" s="30">
        <v>1.17</v>
      </c>
      <c r="F20" s="30">
        <v>0.11</v>
      </c>
      <c r="G20" s="30">
        <v>0.75</v>
      </c>
      <c r="H20" s="30">
        <v>0.56999999999999995</v>
      </c>
      <c r="I20" s="30">
        <v>0.22</v>
      </c>
      <c r="J20" s="30">
        <v>0.13</v>
      </c>
      <c r="K20" s="30">
        <v>0.06</v>
      </c>
      <c r="L20" s="30">
        <v>0.04</v>
      </c>
      <c r="M20" s="30">
        <v>45.75</v>
      </c>
      <c r="N20" s="30">
        <v>0</v>
      </c>
      <c r="O20" s="30">
        <v>0.76</v>
      </c>
      <c r="P20" s="30">
        <v>0.76</v>
      </c>
      <c r="Q20" s="30">
        <v>0.76</v>
      </c>
      <c r="R20" s="30">
        <v>125</v>
      </c>
      <c r="S20" s="30">
        <v>15.6</v>
      </c>
      <c r="T20" s="30">
        <v>11.15</v>
      </c>
      <c r="U20" s="30">
        <v>13.9</v>
      </c>
      <c r="V20" s="30">
        <v>18.24286</v>
      </c>
      <c r="W20" s="117">
        <f>IF(B20&lt;Summary!$B$6,99,VLOOKUP(A20,'WS_H-Flume'!$C$2:$J$78,8,FALSE))</f>
        <v>99</v>
      </c>
      <c r="X20" s="117">
        <f>IF(B20&lt;Summary!$B$3,99,VLOOKUP(A20,WS_CamA!$C$2:$J$78,8,FALSE))</f>
        <v>99</v>
      </c>
      <c r="Y20" s="117" t="str">
        <f>IF(B20&lt;Summary!$B$4,99,VLOOKUP(A20,WS_CamB!$C$2:$J$126,8,FALSE))</f>
        <v>DRY</v>
      </c>
      <c r="Z20" s="117">
        <f>IF(B20&lt;Summary!$B$5,99,VLOOKUP(A20,WS_CamC!$C$2:$J$78,8,FALSE))</f>
        <v>99</v>
      </c>
      <c r="AA20" s="117">
        <f>IF(B20&lt;Summary!$B$7,99,VLOOKUP(A20,WS_CamA2!$C$2:$J$17,8,FALSE))</f>
        <v>99</v>
      </c>
      <c r="AB20" s="117">
        <f t="shared" si="0"/>
        <v>1</v>
      </c>
      <c r="AC20" s="117">
        <f t="shared" si="1"/>
        <v>1</v>
      </c>
      <c r="AD20" s="117" t="str">
        <f t="shared" si="2"/>
        <v>NO FLOW</v>
      </c>
      <c r="AE20" t="str">
        <f t="shared" si="3"/>
        <v>No</v>
      </c>
    </row>
    <row r="21" spans="1:31" x14ac:dyDescent="0.25">
      <c r="A21" s="30">
        <v>29</v>
      </c>
      <c r="B21" s="31">
        <v>44324.552083333336</v>
      </c>
      <c r="C21" s="31">
        <v>44325.086805555555</v>
      </c>
      <c r="D21" s="32">
        <v>0.23</v>
      </c>
      <c r="E21" s="30">
        <v>12.83</v>
      </c>
      <c r="F21" s="30">
        <v>0.02</v>
      </c>
      <c r="G21" s="30">
        <v>0.24</v>
      </c>
      <c r="H21" s="30">
        <v>0.2</v>
      </c>
      <c r="I21" s="30">
        <v>0.12</v>
      </c>
      <c r="J21" s="30">
        <v>7.0000000000000007E-2</v>
      </c>
      <c r="K21" s="30">
        <v>0.04</v>
      </c>
      <c r="L21" s="30">
        <v>0.04</v>
      </c>
      <c r="M21" s="30">
        <v>83.83</v>
      </c>
      <c r="N21" s="30">
        <v>0</v>
      </c>
      <c r="O21" s="30">
        <v>0</v>
      </c>
      <c r="P21" s="30">
        <v>0.13</v>
      </c>
      <c r="Q21" s="30">
        <v>0.88</v>
      </c>
      <c r="R21" s="30">
        <v>128</v>
      </c>
      <c r="S21" s="30">
        <v>27.8</v>
      </c>
      <c r="T21" s="30">
        <v>25</v>
      </c>
      <c r="U21" s="30">
        <v>21.1</v>
      </c>
      <c r="V21" s="30">
        <v>19.042860000000001</v>
      </c>
      <c r="W21" s="117">
        <f>IF(B21&lt;Summary!$B$6,99,VLOOKUP(A21,'WS_H-Flume'!$C$2:$J$78,8,FALSE))</f>
        <v>99</v>
      </c>
      <c r="X21" s="117">
        <f>IF(B21&lt;Summary!$B$3,99,VLOOKUP(A21,WS_CamA!$C$2:$J$78,8,FALSE))</f>
        <v>99</v>
      </c>
      <c r="Y21" s="117" t="str">
        <f>IF(B21&lt;Summary!$B$4,99,VLOOKUP(A21,WS_CamB!$C$2:$J$126,8,FALSE))</f>
        <v>SOIL MOISTURE</v>
      </c>
      <c r="Z21" s="117">
        <f>IF(B21&lt;Summary!$B$5,99,VLOOKUP(A21,WS_CamC!$C$2:$J$78,8,FALSE))</f>
        <v>99</v>
      </c>
      <c r="AA21" s="117">
        <f>IF(B21&lt;Summary!$B$7,99,VLOOKUP(A21,WS_CamA2!$C$2:$J$17,8,FALSE))</f>
        <v>99</v>
      </c>
      <c r="AB21" s="117">
        <f t="shared" si="0"/>
        <v>1</v>
      </c>
      <c r="AC21" s="117">
        <f t="shared" si="1"/>
        <v>1</v>
      </c>
      <c r="AD21" s="117" t="str">
        <f t="shared" si="2"/>
        <v>NO FLOW</v>
      </c>
      <c r="AE21" t="str">
        <f t="shared" si="3"/>
        <v>No</v>
      </c>
    </row>
    <row r="22" spans="1:31" x14ac:dyDescent="0.25">
      <c r="A22" s="30">
        <v>30</v>
      </c>
      <c r="B22" s="31">
        <v>44326.527777777781</v>
      </c>
      <c r="C22" s="31">
        <v>44327.034722222219</v>
      </c>
      <c r="D22" s="32">
        <v>0.09</v>
      </c>
      <c r="E22" s="30">
        <v>12.17</v>
      </c>
      <c r="F22" s="30">
        <v>0.01</v>
      </c>
      <c r="G22" s="30">
        <v>0.12</v>
      </c>
      <c r="H22" s="30">
        <v>0.11</v>
      </c>
      <c r="I22" s="30">
        <v>0.08</v>
      </c>
      <c r="J22" s="30">
        <v>7.0000000000000007E-2</v>
      </c>
      <c r="K22" s="30">
        <v>0.04</v>
      </c>
      <c r="L22" s="30">
        <v>0.03</v>
      </c>
      <c r="M22" s="30">
        <v>46.75</v>
      </c>
      <c r="N22" s="30">
        <v>0</v>
      </c>
      <c r="O22" s="30">
        <v>0.23</v>
      </c>
      <c r="P22" s="30">
        <v>0.23</v>
      </c>
      <c r="Q22" s="30">
        <v>1.1200000000000001</v>
      </c>
      <c r="R22" s="30">
        <v>130</v>
      </c>
      <c r="S22" s="30">
        <v>7.8</v>
      </c>
      <c r="T22" s="30">
        <v>15</v>
      </c>
      <c r="U22" s="30">
        <v>19.266670000000001</v>
      </c>
      <c r="V22" s="30">
        <v>16.514289999999999</v>
      </c>
      <c r="W22" s="117">
        <f>IF(B22&lt;Summary!$B$6,99,VLOOKUP(A22,'WS_H-Flume'!$C$2:$J$78,8,FALSE))</f>
        <v>99</v>
      </c>
      <c r="X22" s="117">
        <f>IF(B22&lt;Summary!$B$3,99,VLOOKUP(A22,WS_CamA!$C$2:$J$78,8,FALSE))</f>
        <v>99</v>
      </c>
      <c r="Y22" s="117" t="str">
        <f>IF(B22&lt;Summary!$B$4,99,VLOOKUP(A22,WS_CamB!$C$2:$J$126,8,FALSE))</f>
        <v>SOIL MOISTURE</v>
      </c>
      <c r="Z22" s="117">
        <f>IF(B22&lt;Summary!$B$5,99,VLOOKUP(A22,WS_CamC!$C$2:$J$78,8,FALSE))</f>
        <v>99</v>
      </c>
      <c r="AA22" s="117">
        <f>IF(B22&lt;Summary!$B$7,99,VLOOKUP(A22,WS_CamA2!$C$2:$J$17,8,FALSE))</f>
        <v>99</v>
      </c>
      <c r="AB22" s="117">
        <f t="shared" si="0"/>
        <v>1</v>
      </c>
      <c r="AC22" s="117">
        <f t="shared" si="1"/>
        <v>1</v>
      </c>
      <c r="AD22" s="117" t="str">
        <f t="shared" si="2"/>
        <v>NO FLOW</v>
      </c>
      <c r="AE22" t="str">
        <f t="shared" si="3"/>
        <v>No</v>
      </c>
    </row>
    <row r="23" spans="1:31" x14ac:dyDescent="0.25">
      <c r="A23" s="30">
        <v>31</v>
      </c>
      <c r="B23" s="31">
        <v>44333.763888888891</v>
      </c>
      <c r="C23" s="31">
        <v>44333.888888888891</v>
      </c>
      <c r="D23" s="32">
        <v>0.15</v>
      </c>
      <c r="E23" s="30">
        <v>3</v>
      </c>
      <c r="F23" s="30">
        <v>0.05</v>
      </c>
      <c r="G23" s="30">
        <v>0.3</v>
      </c>
      <c r="H23" s="30">
        <v>0.28000000000000003</v>
      </c>
      <c r="I23" s="30">
        <v>0.16</v>
      </c>
      <c r="J23" s="30">
        <v>0.09</v>
      </c>
      <c r="K23" s="30">
        <v>0.04</v>
      </c>
      <c r="L23" s="30">
        <v>0.05</v>
      </c>
      <c r="M23" s="30">
        <v>164.5</v>
      </c>
      <c r="N23" s="30">
        <v>0</v>
      </c>
      <c r="O23" s="30">
        <v>0</v>
      </c>
      <c r="P23" s="30">
        <v>0</v>
      </c>
      <c r="Q23" s="30">
        <v>0.09</v>
      </c>
      <c r="R23" s="30">
        <v>137</v>
      </c>
      <c r="S23" s="30">
        <v>12.8</v>
      </c>
      <c r="T23" s="30">
        <v>16.399999999999999</v>
      </c>
      <c r="U23" s="30">
        <v>18.16667</v>
      </c>
      <c r="V23" s="30">
        <v>15.085710000000001</v>
      </c>
      <c r="W23" s="117">
        <f>IF(B23&lt;Summary!$B$6,99,VLOOKUP(A23,'WS_H-Flume'!$C$2:$J$78,8,FALSE))</f>
        <v>99</v>
      </c>
      <c r="X23" s="117">
        <f>IF(B23&lt;Summary!$B$3,99,VLOOKUP(A23,WS_CamA!$C$2:$J$78,8,FALSE))</f>
        <v>99</v>
      </c>
      <c r="Y23" s="117" t="str">
        <f>IF(B23&lt;Summary!$B$4,99,VLOOKUP(A23,WS_CamB!$C$2:$J$126,8,FALSE))</f>
        <v>SOIL MOISTURE</v>
      </c>
      <c r="Z23" s="117">
        <f>IF(B23&lt;Summary!$B$5,99,VLOOKUP(A23,WS_CamC!$C$2:$J$78,8,FALSE))</f>
        <v>99</v>
      </c>
      <c r="AA23" s="117">
        <f>IF(B23&lt;Summary!$B$7,99,VLOOKUP(A23,WS_CamA2!$C$2:$J$17,8,FALSE))</f>
        <v>99</v>
      </c>
      <c r="AB23" s="117">
        <f t="shared" si="0"/>
        <v>1</v>
      </c>
      <c r="AC23" s="117">
        <f t="shared" si="1"/>
        <v>1</v>
      </c>
      <c r="AD23" s="117" t="str">
        <f t="shared" si="2"/>
        <v>NO FLOW</v>
      </c>
      <c r="AE23" t="str">
        <f t="shared" si="3"/>
        <v>No</v>
      </c>
    </row>
    <row r="24" spans="1:31" x14ac:dyDescent="0.25">
      <c r="A24" s="30">
        <v>32</v>
      </c>
      <c r="B24" s="31">
        <v>44334.309027777781</v>
      </c>
      <c r="C24" s="31">
        <v>44334.572916666664</v>
      </c>
      <c r="D24" s="32">
        <v>0.11</v>
      </c>
      <c r="E24" s="30">
        <v>6.33</v>
      </c>
      <c r="F24" s="30">
        <v>0.02</v>
      </c>
      <c r="G24" s="30">
        <v>0.11</v>
      </c>
      <c r="H24" s="30">
        <v>0.11</v>
      </c>
      <c r="I24" s="30">
        <v>0.08</v>
      </c>
      <c r="J24" s="30">
        <v>0.06</v>
      </c>
      <c r="K24" s="30">
        <v>0.05</v>
      </c>
      <c r="L24" s="30">
        <v>0.03</v>
      </c>
      <c r="M24" s="30">
        <v>16.420000000000002</v>
      </c>
      <c r="N24" s="30">
        <v>0.15</v>
      </c>
      <c r="O24" s="30">
        <v>0.15</v>
      </c>
      <c r="P24" s="30">
        <v>0.15</v>
      </c>
      <c r="Q24" s="30">
        <v>0.15</v>
      </c>
      <c r="R24" s="30">
        <v>138</v>
      </c>
      <c r="S24" s="30">
        <v>18.899999999999999</v>
      </c>
      <c r="T24" s="30">
        <v>15.85</v>
      </c>
      <c r="U24" s="30">
        <v>17.233329999999999</v>
      </c>
      <c r="V24" s="30">
        <v>16.75714</v>
      </c>
      <c r="W24" s="117">
        <f>IF(B24&lt;Summary!$B$6,99,VLOOKUP(A24,'WS_H-Flume'!$C$2:$J$78,8,FALSE))</f>
        <v>99</v>
      </c>
      <c r="X24" s="117">
        <f>IF(B24&lt;Summary!$B$3,99,VLOOKUP(A24,WS_CamA!$C$2:$J$78,8,FALSE))</f>
        <v>99</v>
      </c>
      <c r="Y24" s="117" t="str">
        <f>IF(B24&lt;Summary!$B$4,99,VLOOKUP(A24,WS_CamB!$C$2:$J$126,8,FALSE))</f>
        <v>SOIL MOISTURE</v>
      </c>
      <c r="Z24" s="117">
        <f>IF(B24&lt;Summary!$B$5,99,VLOOKUP(A24,WS_CamC!$C$2:$J$78,8,FALSE))</f>
        <v>99</v>
      </c>
      <c r="AA24" s="117">
        <f>IF(B24&lt;Summary!$B$7,99,VLOOKUP(A24,WS_CamA2!$C$2:$J$17,8,FALSE))</f>
        <v>99</v>
      </c>
      <c r="AB24" s="117">
        <f t="shared" si="0"/>
        <v>1</v>
      </c>
      <c r="AC24" s="117">
        <f t="shared" si="1"/>
        <v>1</v>
      </c>
      <c r="AD24" s="117" t="str">
        <f t="shared" si="2"/>
        <v>NO FLOW</v>
      </c>
      <c r="AE24" t="str">
        <f t="shared" si="3"/>
        <v>No</v>
      </c>
    </row>
    <row r="25" spans="1:31" x14ac:dyDescent="0.25">
      <c r="A25" s="30">
        <v>33</v>
      </c>
      <c r="B25" s="31">
        <v>44338.513888888891</v>
      </c>
      <c r="C25" s="31">
        <v>44338.621527777781</v>
      </c>
      <c r="D25" s="32">
        <v>0.25</v>
      </c>
      <c r="E25" s="30">
        <v>2.58</v>
      </c>
      <c r="F25" s="30">
        <v>0.1</v>
      </c>
      <c r="G25" s="30">
        <v>1.22</v>
      </c>
      <c r="H25" s="30">
        <v>0.96</v>
      </c>
      <c r="I25" s="30">
        <v>0.45</v>
      </c>
      <c r="J25" s="30">
        <v>0.24</v>
      </c>
      <c r="K25" s="30">
        <v>0.12</v>
      </c>
      <c r="L25" s="30">
        <v>0.08</v>
      </c>
      <c r="M25" s="30">
        <v>97.17</v>
      </c>
      <c r="N25" s="30">
        <v>0</v>
      </c>
      <c r="O25" s="30">
        <v>0</v>
      </c>
      <c r="P25" s="30">
        <v>0</v>
      </c>
      <c r="Q25" s="30">
        <v>0.26</v>
      </c>
      <c r="R25" s="30">
        <v>142</v>
      </c>
      <c r="S25" s="30">
        <v>26.7</v>
      </c>
      <c r="T25" s="30">
        <v>26.7</v>
      </c>
      <c r="U25" s="30">
        <v>25.2</v>
      </c>
      <c r="V25" s="30">
        <v>20.328569999999999</v>
      </c>
      <c r="W25" s="117">
        <f>IF(B25&lt;Summary!$B$6,99,VLOOKUP(A25,'WS_H-Flume'!$C$2:$J$78,8,FALSE))</f>
        <v>99</v>
      </c>
      <c r="X25" s="117">
        <f>IF(B25&lt;Summary!$B$3,99,VLOOKUP(A25,WS_CamA!$C$2:$J$78,8,FALSE))</f>
        <v>99</v>
      </c>
      <c r="Y25" s="117" t="str">
        <f>IF(B25&lt;Summary!$B$4,99,VLOOKUP(A25,WS_CamB!$C$2:$J$126,8,FALSE))</f>
        <v>N/A</v>
      </c>
      <c r="Z25" s="117">
        <f>IF(B25&lt;Summary!$B$5,99,VLOOKUP(A25,WS_CamC!$C$2:$J$78,8,FALSE))</f>
        <v>99</v>
      </c>
      <c r="AA25" s="117">
        <f>IF(B25&lt;Summary!$B$7,99,VLOOKUP(A25,WS_CamA2!$C$2:$J$17,8,FALSE))</f>
        <v>99</v>
      </c>
      <c r="AB25" s="117">
        <f t="shared" si="0"/>
        <v>1</v>
      </c>
      <c r="AC25" s="117">
        <f t="shared" si="1"/>
        <v>0</v>
      </c>
      <c r="AD25" s="117" t="str">
        <f t="shared" si="2"/>
        <v>N/A</v>
      </c>
      <c r="AE25" t="str">
        <f t="shared" si="3"/>
        <v>00</v>
      </c>
    </row>
    <row r="26" spans="1:31" x14ac:dyDescent="0.25">
      <c r="A26" s="30">
        <v>34</v>
      </c>
      <c r="B26" s="31">
        <v>44339.111111111109</v>
      </c>
      <c r="C26" s="31">
        <v>44339.163194444445</v>
      </c>
      <c r="D26" s="32">
        <v>0.11</v>
      </c>
      <c r="E26" s="30">
        <v>1.25</v>
      </c>
      <c r="F26" s="30">
        <v>0.08</v>
      </c>
      <c r="G26" s="30">
        <v>0.45</v>
      </c>
      <c r="H26" s="30">
        <v>0.38</v>
      </c>
      <c r="I26" s="30">
        <v>0.2</v>
      </c>
      <c r="J26" s="30">
        <v>0.1</v>
      </c>
      <c r="K26" s="30">
        <v>0.05</v>
      </c>
      <c r="L26" s="30">
        <v>0.04</v>
      </c>
      <c r="M26" s="30">
        <v>13</v>
      </c>
      <c r="N26" s="30">
        <v>0.25</v>
      </c>
      <c r="O26" s="30">
        <v>0.25</v>
      </c>
      <c r="P26" s="30">
        <v>0.25</v>
      </c>
      <c r="Q26" s="30">
        <v>0.51</v>
      </c>
      <c r="R26" s="30">
        <v>143</v>
      </c>
      <c r="S26" s="30">
        <v>18.899999999999999</v>
      </c>
      <c r="T26" s="30">
        <v>22.8</v>
      </c>
      <c r="U26" s="30">
        <v>24.1</v>
      </c>
      <c r="V26" s="30">
        <v>20.171430000000001</v>
      </c>
      <c r="W26" s="117">
        <f>IF(B26&lt;Summary!$B$6,99,VLOOKUP(A26,'WS_H-Flume'!$C$2:$J$78,8,FALSE))</f>
        <v>99</v>
      </c>
      <c r="X26" s="117">
        <f>IF(B26&lt;Summary!$B$3,99,VLOOKUP(A26,WS_CamA!$C$2:$J$78,8,FALSE))</f>
        <v>99</v>
      </c>
      <c r="Y26" s="117" t="str">
        <f>IF(B26&lt;Summary!$B$4,99,VLOOKUP(A26,WS_CamB!$C$2:$J$126,8,FALSE))</f>
        <v>N/A</v>
      </c>
      <c r="Z26" s="117">
        <f>IF(B26&lt;Summary!$B$5,99,VLOOKUP(A26,WS_CamC!$C$2:$J$78,8,FALSE))</f>
        <v>99</v>
      </c>
      <c r="AA26" s="117">
        <f>IF(B26&lt;Summary!$B$7,99,VLOOKUP(A26,WS_CamA2!$C$2:$J$17,8,FALSE))</f>
        <v>99</v>
      </c>
      <c r="AB26" s="117">
        <f t="shared" si="0"/>
        <v>1</v>
      </c>
      <c r="AC26" s="117">
        <f t="shared" si="1"/>
        <v>0</v>
      </c>
      <c r="AD26" s="117" t="str">
        <f t="shared" si="2"/>
        <v>N/A</v>
      </c>
      <c r="AE26" t="str">
        <f t="shared" si="3"/>
        <v>00</v>
      </c>
    </row>
    <row r="27" spans="1:31" x14ac:dyDescent="0.25">
      <c r="A27" s="30">
        <v>35</v>
      </c>
      <c r="B27" s="31">
        <v>44346.503472222219</v>
      </c>
      <c r="C27" s="31">
        <v>44346.805555555555</v>
      </c>
      <c r="D27" s="32">
        <v>0.54</v>
      </c>
      <c r="E27" s="30">
        <v>7.25</v>
      </c>
      <c r="F27" s="30">
        <v>7.0000000000000007E-2</v>
      </c>
      <c r="G27" s="30">
        <v>0.73</v>
      </c>
      <c r="H27" s="30">
        <v>0.63</v>
      </c>
      <c r="I27" s="30">
        <v>0.41</v>
      </c>
      <c r="J27" s="30">
        <v>0.28999999999999998</v>
      </c>
      <c r="K27" s="30">
        <v>0.21</v>
      </c>
      <c r="L27" s="30">
        <v>0.17</v>
      </c>
      <c r="M27" s="30">
        <v>183.42</v>
      </c>
      <c r="N27" s="30">
        <v>0</v>
      </c>
      <c r="O27" s="30">
        <v>0</v>
      </c>
      <c r="P27" s="30">
        <v>0</v>
      </c>
      <c r="Q27" s="30">
        <v>0</v>
      </c>
      <c r="R27" s="30">
        <v>150</v>
      </c>
      <c r="S27" s="30">
        <v>21.1</v>
      </c>
      <c r="T27" s="30">
        <v>24.45</v>
      </c>
      <c r="U27" s="30">
        <v>23.9</v>
      </c>
      <c r="V27" s="30">
        <v>23.485710000000001</v>
      </c>
      <c r="W27" s="117">
        <f>IF(B27&lt;Summary!$B$6,99,VLOOKUP(A27,'WS_H-Flume'!$C$2:$J$78,8,FALSE))</f>
        <v>99</v>
      </c>
      <c r="X27" s="117">
        <f>IF(B27&lt;Summary!$B$3,99,VLOOKUP(A27,WS_CamA!$C$2:$J$78,8,FALSE))</f>
        <v>99</v>
      </c>
      <c r="Y27" s="117" t="str">
        <f>IF(B27&lt;Summary!$B$4,99,VLOOKUP(A27,WS_CamB!$C$2:$J$126,8,FALSE))</f>
        <v>N/A</v>
      </c>
      <c r="Z27" s="117">
        <f>IF(B27&lt;Summary!$B$5,99,VLOOKUP(A27,WS_CamC!$C$2:$J$78,8,FALSE))</f>
        <v>99</v>
      </c>
      <c r="AA27" s="117">
        <f>IF(B27&lt;Summary!$B$7,99,VLOOKUP(A27,WS_CamA2!$C$2:$J$17,8,FALSE))</f>
        <v>99</v>
      </c>
      <c r="AB27" s="117">
        <f t="shared" si="0"/>
        <v>1</v>
      </c>
      <c r="AC27" s="117">
        <f t="shared" si="1"/>
        <v>0</v>
      </c>
      <c r="AD27" s="117" t="str">
        <f t="shared" si="2"/>
        <v>N/A</v>
      </c>
      <c r="AE27" t="str">
        <f t="shared" si="3"/>
        <v>00</v>
      </c>
    </row>
    <row r="28" spans="1:31" x14ac:dyDescent="0.25">
      <c r="A28" s="30">
        <v>36</v>
      </c>
      <c r="B28" s="31">
        <v>44360.746527777781</v>
      </c>
      <c r="C28" s="31">
        <v>44360.930555555555</v>
      </c>
      <c r="D28" s="32">
        <v>0.05</v>
      </c>
      <c r="E28" s="30">
        <v>4.42</v>
      </c>
      <c r="F28" s="30">
        <v>0.01</v>
      </c>
      <c r="G28" s="30">
        <v>0.15</v>
      </c>
      <c r="H28" s="30">
        <v>0.14000000000000001</v>
      </c>
      <c r="I28" s="30">
        <v>7.0000000000000007E-2</v>
      </c>
      <c r="J28" s="30">
        <v>0.04</v>
      </c>
      <c r="K28" s="30">
        <v>0.02</v>
      </c>
      <c r="L28" s="30">
        <v>0.01</v>
      </c>
      <c r="M28" s="30">
        <v>339</v>
      </c>
      <c r="N28" s="30">
        <v>0</v>
      </c>
      <c r="O28" s="30">
        <v>0</v>
      </c>
      <c r="P28" s="30">
        <v>0</v>
      </c>
      <c r="Q28" s="30">
        <v>0</v>
      </c>
      <c r="R28" s="30">
        <v>164</v>
      </c>
      <c r="S28" s="30">
        <v>32.200000000000003</v>
      </c>
      <c r="T28" s="30">
        <v>28.9</v>
      </c>
      <c r="U28" s="30">
        <v>30.733329999999999</v>
      </c>
      <c r="V28" s="30">
        <v>30.94286</v>
      </c>
      <c r="W28" s="117">
        <f>IF(B28&lt;Summary!$B$6,99,VLOOKUP(A28,'WS_H-Flume'!$C$2:$J$78,8,FALSE))</f>
        <v>99</v>
      </c>
      <c r="X28" s="117">
        <f>IF(B28&lt;Summary!$B$3,99,VLOOKUP(A28,WS_CamA!$C$2:$J$78,8,FALSE))</f>
        <v>99</v>
      </c>
      <c r="Y28" s="117" t="str">
        <f>IF(B28&lt;Summary!$B$4,99,VLOOKUP(A28,WS_CamB!$C$2:$J$126,8,FALSE))</f>
        <v>N/A</v>
      </c>
      <c r="Z28" s="117">
        <f>IF(B28&lt;Summary!$B$5,99,VLOOKUP(A28,WS_CamC!$C$2:$J$78,8,FALSE))</f>
        <v>99</v>
      </c>
      <c r="AA28" s="117">
        <f>IF(B28&lt;Summary!$B$7,99,VLOOKUP(A28,WS_CamA2!$C$2:$J$17,8,FALSE))</f>
        <v>99</v>
      </c>
      <c r="AB28" s="117">
        <f t="shared" si="0"/>
        <v>1</v>
      </c>
      <c r="AC28" s="117">
        <f t="shared" si="1"/>
        <v>0</v>
      </c>
      <c r="AD28" s="117" t="str">
        <f t="shared" si="2"/>
        <v>N/A</v>
      </c>
      <c r="AE28" t="str">
        <f t="shared" si="3"/>
        <v>00</v>
      </c>
    </row>
    <row r="29" spans="1:31" x14ac:dyDescent="0.25">
      <c r="A29" s="30">
        <v>37</v>
      </c>
      <c r="B29" s="31">
        <v>44371.072916666664</v>
      </c>
      <c r="C29" s="31">
        <v>44371.284722222219</v>
      </c>
      <c r="D29" s="32">
        <v>0.06</v>
      </c>
      <c r="E29" s="30">
        <v>5.08</v>
      </c>
      <c r="F29" s="30">
        <v>0.01</v>
      </c>
      <c r="G29" s="30">
        <v>0.13</v>
      </c>
      <c r="H29" s="30">
        <v>0.12</v>
      </c>
      <c r="I29" s="30">
        <v>7.0000000000000007E-2</v>
      </c>
      <c r="J29" s="30">
        <v>0.04</v>
      </c>
      <c r="K29" s="30">
        <v>0.02</v>
      </c>
      <c r="L29" s="30">
        <v>0.02</v>
      </c>
      <c r="M29" s="30">
        <v>248.5</v>
      </c>
      <c r="N29" s="30">
        <v>0</v>
      </c>
      <c r="O29" s="30">
        <v>0</v>
      </c>
      <c r="P29" s="30">
        <v>0</v>
      </c>
      <c r="Q29" s="30">
        <v>0</v>
      </c>
      <c r="R29" s="30">
        <v>175</v>
      </c>
      <c r="S29" s="30">
        <v>34.4</v>
      </c>
      <c r="T29" s="30">
        <v>33.85</v>
      </c>
      <c r="U29" s="30">
        <v>29.6</v>
      </c>
      <c r="V29" s="30">
        <v>30.471430000000002</v>
      </c>
      <c r="W29" s="117">
        <f>IF(B29&lt;Summary!$B$6,99,VLOOKUP(A29,'WS_H-Flume'!$C$2:$J$78,8,FALSE))</f>
        <v>99</v>
      </c>
      <c r="X29" s="117">
        <f>IF(B29&lt;Summary!$B$3,99,VLOOKUP(A29,WS_CamA!$C$2:$J$78,8,FALSE))</f>
        <v>99</v>
      </c>
      <c r="Y29" s="117" t="str">
        <f>IF(B29&lt;Summary!$B$4,99,VLOOKUP(A29,WS_CamB!$C$2:$J$126,8,FALSE))</f>
        <v>DRY</v>
      </c>
      <c r="Z29" s="117">
        <f>IF(B29&lt;Summary!$B$5,99,VLOOKUP(A29,WS_CamC!$C$2:$J$78,8,FALSE))</f>
        <v>99</v>
      </c>
      <c r="AA29" s="117">
        <f>IF(B29&lt;Summary!$B$7,99,VLOOKUP(A29,WS_CamA2!$C$2:$J$17,8,FALSE))</f>
        <v>99</v>
      </c>
      <c r="AB29" s="117">
        <f t="shared" si="0"/>
        <v>1</v>
      </c>
      <c r="AC29" s="117">
        <f t="shared" si="1"/>
        <v>1</v>
      </c>
      <c r="AD29" s="117" t="str">
        <f>IF(Y29="WATER FLOW","WATER FLOW",IF(Y29="N/A","N/A","NO FLOW"))</f>
        <v>NO FLOW</v>
      </c>
      <c r="AE29" t="str">
        <f t="shared" si="3"/>
        <v>No</v>
      </c>
    </row>
    <row r="30" spans="1:31" x14ac:dyDescent="0.25">
      <c r="A30" s="30">
        <v>38</v>
      </c>
      <c r="B30" s="31">
        <v>44372.677083333336</v>
      </c>
      <c r="C30" s="31">
        <v>44373.149305555555</v>
      </c>
      <c r="D30" s="32">
        <v>1.04</v>
      </c>
      <c r="E30" s="30">
        <v>11.33</v>
      </c>
      <c r="F30" s="30">
        <v>0.09</v>
      </c>
      <c r="G30" s="30">
        <v>1.4</v>
      </c>
      <c r="H30" s="30">
        <v>1.29</v>
      </c>
      <c r="I30" s="30">
        <v>0.8</v>
      </c>
      <c r="J30" s="30">
        <v>0.5</v>
      </c>
      <c r="K30" s="30">
        <v>0.27</v>
      </c>
      <c r="L30" s="30">
        <v>0.22</v>
      </c>
      <c r="M30" s="30">
        <v>44.75</v>
      </c>
      <c r="N30" s="30">
        <v>0</v>
      </c>
      <c r="O30" s="30">
        <v>0.06</v>
      </c>
      <c r="P30" s="30">
        <v>0.06</v>
      </c>
      <c r="Q30" s="30">
        <v>0.06</v>
      </c>
      <c r="R30" s="30">
        <v>176</v>
      </c>
      <c r="S30" s="30">
        <v>27.8</v>
      </c>
      <c r="T30" s="30">
        <v>31.1</v>
      </c>
      <c r="U30" s="30">
        <v>31.83333</v>
      </c>
      <c r="V30" s="30">
        <v>29.2</v>
      </c>
      <c r="W30" s="117">
        <f>IF(B30&lt;Summary!$B$6,99,VLOOKUP(A30,'WS_H-Flume'!$C$2:$J$78,8,FALSE))</f>
        <v>99</v>
      </c>
      <c r="X30" s="117">
        <f>IF(B30&lt;Summary!$B$3,99,VLOOKUP(A30,WS_CamA!$C$2:$J$78,8,FALSE))</f>
        <v>99</v>
      </c>
      <c r="Y30" s="117" t="str">
        <f>IF(B30&lt;Summary!$B$4,99,VLOOKUP(A30,WS_CamB!$C$2:$J$126,8,FALSE))</f>
        <v>WATER FLOW</v>
      </c>
      <c r="Z30" s="117">
        <f>IF(B30&lt;Summary!$B$5,99,VLOOKUP(A30,WS_CamC!$C$2:$J$78,8,FALSE))</f>
        <v>99</v>
      </c>
      <c r="AA30" s="117">
        <f>IF(B30&lt;Summary!$B$7,99,VLOOKUP(A30,WS_CamA2!$C$2:$J$17,8,FALSE))</f>
        <v>99</v>
      </c>
      <c r="AB30" s="117">
        <f t="shared" si="0"/>
        <v>1</v>
      </c>
      <c r="AC30" s="117">
        <f t="shared" si="1"/>
        <v>1</v>
      </c>
      <c r="AD30" s="117" t="str">
        <f t="shared" si="2"/>
        <v>WATER FLOW</v>
      </c>
      <c r="AE30" t="str">
        <f t="shared" si="3"/>
        <v>Yes</v>
      </c>
    </row>
    <row r="31" spans="1:31" x14ac:dyDescent="0.25">
      <c r="A31" s="30">
        <v>39</v>
      </c>
      <c r="B31" s="31">
        <v>44373.659722222219</v>
      </c>
      <c r="C31" s="31">
        <v>44373.722222222219</v>
      </c>
      <c r="D31" s="32">
        <v>0.14000000000000001</v>
      </c>
      <c r="E31" s="30">
        <v>1.5</v>
      </c>
      <c r="F31" s="30">
        <v>0.09</v>
      </c>
      <c r="G31" s="30">
        <v>0.23</v>
      </c>
      <c r="H31" s="30">
        <v>0.22</v>
      </c>
      <c r="I31" s="30">
        <v>0.16</v>
      </c>
      <c r="J31" s="30">
        <v>0.12</v>
      </c>
      <c r="K31" s="30">
        <v>7.0000000000000007E-2</v>
      </c>
      <c r="L31" s="30">
        <v>0.05</v>
      </c>
      <c r="M31" s="30">
        <v>13.75</v>
      </c>
      <c r="N31" s="30">
        <v>1.04</v>
      </c>
      <c r="O31" s="30">
        <v>1.04</v>
      </c>
      <c r="P31" s="30">
        <v>1.1000000000000001</v>
      </c>
      <c r="Q31" s="30">
        <v>1.1000000000000001</v>
      </c>
      <c r="R31" s="30">
        <v>177</v>
      </c>
      <c r="S31" s="30">
        <v>27.2</v>
      </c>
      <c r="T31" s="30">
        <v>27.5</v>
      </c>
      <c r="U31" s="30">
        <v>29.8</v>
      </c>
      <c r="V31" s="30">
        <v>28.714289999999998</v>
      </c>
      <c r="W31" s="117">
        <f>IF(B31&lt;Summary!$B$6,99,VLOOKUP(A31,'WS_H-Flume'!$C$2:$J$78,8,FALSE))</f>
        <v>99</v>
      </c>
      <c r="X31" s="117">
        <f>IF(B31&lt;Summary!$B$3,99,VLOOKUP(A31,WS_CamA!$C$2:$J$78,8,FALSE))</f>
        <v>99</v>
      </c>
      <c r="Y31" s="117" t="str">
        <f>IF(B31&lt;Summary!$B$4,99,VLOOKUP(A31,WS_CamB!$C$2:$J$126,8,FALSE))</f>
        <v>WATER ACCUMULATION</v>
      </c>
      <c r="Z31" s="117">
        <f>IF(B31&lt;Summary!$B$5,99,VLOOKUP(A31,WS_CamC!$C$2:$J$78,8,FALSE))</f>
        <v>99</v>
      </c>
      <c r="AA31" s="117">
        <f>IF(B31&lt;Summary!$B$7,99,VLOOKUP(A31,WS_CamA2!$C$2:$J$17,8,FALSE))</f>
        <v>99</v>
      </c>
      <c r="AB31" s="117">
        <f t="shared" si="0"/>
        <v>1</v>
      </c>
      <c r="AC31" s="117">
        <f t="shared" si="1"/>
        <v>1</v>
      </c>
      <c r="AD31" s="117" t="str">
        <f t="shared" si="2"/>
        <v>NO FLOW</v>
      </c>
      <c r="AE31" t="str">
        <f t="shared" si="3"/>
        <v>No</v>
      </c>
    </row>
    <row r="32" spans="1:31" x14ac:dyDescent="0.25">
      <c r="A32" s="30">
        <v>40</v>
      </c>
      <c r="B32" s="31">
        <v>44374.635416666664</v>
      </c>
      <c r="C32" s="31">
        <v>44374.868055555555</v>
      </c>
      <c r="D32" s="32">
        <v>0.13</v>
      </c>
      <c r="E32" s="30">
        <v>5.58</v>
      </c>
      <c r="F32" s="30">
        <v>0.02</v>
      </c>
      <c r="G32" s="30">
        <v>0.26</v>
      </c>
      <c r="H32" s="30">
        <v>0.24</v>
      </c>
      <c r="I32" s="30">
        <v>0.15</v>
      </c>
      <c r="J32" s="30">
        <v>0.09</v>
      </c>
      <c r="K32" s="30">
        <v>0.05</v>
      </c>
      <c r="L32" s="30">
        <v>0.04</v>
      </c>
      <c r="M32" s="30">
        <v>27.5</v>
      </c>
      <c r="N32" s="30">
        <v>0.14000000000000001</v>
      </c>
      <c r="O32" s="30">
        <v>1.18</v>
      </c>
      <c r="P32" s="30">
        <v>1.18</v>
      </c>
      <c r="Q32" s="30">
        <v>1.23</v>
      </c>
      <c r="R32" s="30">
        <v>178</v>
      </c>
      <c r="S32" s="30">
        <v>20.6</v>
      </c>
      <c r="T32" s="30">
        <v>23.9</v>
      </c>
      <c r="U32" s="30">
        <v>25.2</v>
      </c>
      <c r="V32" s="30">
        <v>27.457139999999999</v>
      </c>
      <c r="W32" s="117">
        <f>IF(B32&lt;Summary!$B$6,99,VLOOKUP(A32,'WS_H-Flume'!$C$2:$J$78,8,FALSE))</f>
        <v>99</v>
      </c>
      <c r="X32" s="117">
        <f>IF(B32&lt;Summary!$B$3,99,VLOOKUP(A32,WS_CamA!$C$2:$J$78,8,FALSE))</f>
        <v>99</v>
      </c>
      <c r="Y32" s="117" t="str">
        <f>IF(B32&lt;Summary!$B$4,99,VLOOKUP(A32,WS_CamB!$C$2:$J$126,8,FALSE))</f>
        <v>SOIL MOISTURE</v>
      </c>
      <c r="Z32" s="117">
        <f>IF(B32&lt;Summary!$B$5,99,VLOOKUP(A32,WS_CamC!$C$2:$J$78,8,FALSE))</f>
        <v>99</v>
      </c>
      <c r="AA32" s="117">
        <f>IF(B32&lt;Summary!$B$7,99,VLOOKUP(A32,WS_CamA2!$C$2:$J$17,8,FALSE))</f>
        <v>99</v>
      </c>
      <c r="AB32" s="117">
        <f t="shared" si="0"/>
        <v>1</v>
      </c>
      <c r="AC32" s="117">
        <f t="shared" si="1"/>
        <v>1</v>
      </c>
      <c r="AD32" s="117" t="str">
        <f t="shared" si="2"/>
        <v>NO FLOW</v>
      </c>
      <c r="AE32" t="str">
        <f t="shared" si="3"/>
        <v>No</v>
      </c>
    </row>
    <row r="33" spans="1:31" x14ac:dyDescent="0.25">
      <c r="A33" s="30">
        <v>41</v>
      </c>
      <c r="B33" s="31">
        <v>44378.631944444445</v>
      </c>
      <c r="C33" s="31">
        <v>44378.819444444445</v>
      </c>
      <c r="D33" s="32">
        <v>0.06</v>
      </c>
      <c r="E33" s="30">
        <v>4.5</v>
      </c>
      <c r="F33" s="30">
        <v>0.01</v>
      </c>
      <c r="G33" s="30">
        <v>0.08</v>
      </c>
      <c r="H33" s="30">
        <v>0.08</v>
      </c>
      <c r="I33" s="30">
        <v>0.06</v>
      </c>
      <c r="J33" s="30">
        <v>0.04</v>
      </c>
      <c r="K33" s="30">
        <v>0.02</v>
      </c>
      <c r="L33" s="30">
        <v>0.02</v>
      </c>
      <c r="M33" s="30">
        <v>94.83</v>
      </c>
      <c r="N33" s="30">
        <v>0</v>
      </c>
      <c r="O33" s="30">
        <v>0</v>
      </c>
      <c r="P33" s="30">
        <v>0</v>
      </c>
      <c r="Q33" s="30">
        <v>1.31</v>
      </c>
      <c r="R33" s="30">
        <v>182</v>
      </c>
      <c r="S33" s="30">
        <v>27.8</v>
      </c>
      <c r="T33" s="30">
        <v>26.1</v>
      </c>
      <c r="U33" s="30">
        <v>24.433330000000002</v>
      </c>
      <c r="V33" s="30">
        <v>24.37143</v>
      </c>
      <c r="W33" s="117">
        <f>IF(B33&lt;Summary!$B$6,99,VLOOKUP(A33,'WS_H-Flume'!$C$2:$J$78,8,FALSE))</f>
        <v>99</v>
      </c>
      <c r="X33" s="117">
        <f>IF(B33&lt;Summary!$B$3,99,VLOOKUP(A33,WS_CamA!$C$2:$J$78,8,FALSE))</f>
        <v>99</v>
      </c>
      <c r="Y33" s="117" t="str">
        <f>IF(B33&lt;Summary!$B$4,99,VLOOKUP(A33,WS_CamB!$C$2:$J$126,8,FALSE))</f>
        <v>SOIL MOISTURE</v>
      </c>
      <c r="Z33" s="117">
        <f>IF(B33&lt;Summary!$B$5,99,VLOOKUP(A33,WS_CamC!$C$2:$J$78,8,FALSE))</f>
        <v>99</v>
      </c>
      <c r="AA33" s="117">
        <f>IF(B33&lt;Summary!$B$7,99,VLOOKUP(A33,WS_CamA2!$C$2:$J$17,8,FALSE))</f>
        <v>99</v>
      </c>
      <c r="AB33" s="117">
        <f t="shared" si="0"/>
        <v>1</v>
      </c>
      <c r="AC33" s="117">
        <f t="shared" si="1"/>
        <v>1</v>
      </c>
      <c r="AD33" s="117" t="str">
        <f t="shared" si="2"/>
        <v>NO FLOW</v>
      </c>
      <c r="AE33" t="str">
        <f t="shared" si="3"/>
        <v>No</v>
      </c>
    </row>
    <row r="34" spans="1:31" x14ac:dyDescent="0.25">
      <c r="A34" s="30">
        <v>42</v>
      </c>
      <c r="B34" s="31">
        <v>44381.618055555555</v>
      </c>
      <c r="C34" s="31">
        <v>44381.715277777781</v>
      </c>
      <c r="D34" s="32">
        <v>0.08</v>
      </c>
      <c r="E34" s="30">
        <v>2.33</v>
      </c>
      <c r="F34" s="30">
        <v>0.04</v>
      </c>
      <c r="G34" s="30">
        <v>0.15</v>
      </c>
      <c r="H34" s="30">
        <v>0.15</v>
      </c>
      <c r="I34" s="30">
        <v>0.11</v>
      </c>
      <c r="J34" s="30">
        <v>0.06</v>
      </c>
      <c r="K34" s="30">
        <v>0.04</v>
      </c>
      <c r="L34" s="30">
        <v>0.03</v>
      </c>
      <c r="M34" s="30">
        <v>69.5</v>
      </c>
      <c r="N34" s="30">
        <v>0</v>
      </c>
      <c r="O34" s="30">
        <v>0</v>
      </c>
      <c r="P34" s="30">
        <v>0.06</v>
      </c>
      <c r="Q34" s="30">
        <v>0.19</v>
      </c>
      <c r="R34" s="30">
        <v>185</v>
      </c>
      <c r="S34" s="30">
        <v>31.7</v>
      </c>
      <c r="T34" s="30">
        <v>30.3</v>
      </c>
      <c r="U34" s="30">
        <v>28.733329999999999</v>
      </c>
      <c r="V34" s="30">
        <v>25.88571</v>
      </c>
      <c r="W34" s="117">
        <f>IF(B34&lt;Summary!$B$6,99,VLOOKUP(A34,'WS_H-Flume'!$C$2:$J$78,8,FALSE))</f>
        <v>99</v>
      </c>
      <c r="X34" s="117">
        <f>IF(B34&lt;Summary!$B$3,99,VLOOKUP(A34,WS_CamA!$C$2:$J$78,8,FALSE))</f>
        <v>99</v>
      </c>
      <c r="Y34" s="117" t="str">
        <f>IF(B34&lt;Summary!$B$4,99,VLOOKUP(A34,WS_CamB!$C$2:$J$126,8,FALSE))</f>
        <v>SOIL MOISTURE</v>
      </c>
      <c r="Z34" s="117">
        <f>IF(B34&lt;Summary!$B$5,99,VLOOKUP(A34,WS_CamC!$C$2:$J$78,8,FALSE))</f>
        <v>99</v>
      </c>
      <c r="AA34" s="117">
        <f>IF(B34&lt;Summary!$B$7,99,VLOOKUP(A34,WS_CamA2!$C$2:$J$17,8,FALSE))</f>
        <v>99</v>
      </c>
      <c r="AB34" s="117">
        <f t="shared" si="0"/>
        <v>1</v>
      </c>
      <c r="AC34" s="117">
        <f t="shared" si="1"/>
        <v>1</v>
      </c>
      <c r="AD34" s="117" t="str">
        <f t="shared" si="2"/>
        <v>NO FLOW</v>
      </c>
      <c r="AE34" t="str">
        <f t="shared" si="3"/>
        <v>No</v>
      </c>
    </row>
    <row r="35" spans="1:31" x14ac:dyDescent="0.25">
      <c r="A35" s="30">
        <v>43</v>
      </c>
      <c r="B35" s="31">
        <v>44382.722222222219</v>
      </c>
      <c r="C35" s="31">
        <v>44382.798611111109</v>
      </c>
      <c r="D35" s="32">
        <v>0.06</v>
      </c>
      <c r="E35" s="30">
        <v>1.83</v>
      </c>
      <c r="F35" s="30">
        <v>0.03</v>
      </c>
      <c r="G35" s="30">
        <v>0.13</v>
      </c>
      <c r="H35" s="30">
        <v>0.12</v>
      </c>
      <c r="I35" s="30">
        <v>7.0000000000000007E-2</v>
      </c>
      <c r="J35" s="30">
        <v>0.05</v>
      </c>
      <c r="K35" s="30">
        <v>0.03</v>
      </c>
      <c r="L35" s="30">
        <v>0.02</v>
      </c>
      <c r="M35" s="30">
        <v>26</v>
      </c>
      <c r="N35" s="30">
        <v>0</v>
      </c>
      <c r="O35" s="30">
        <v>0.08</v>
      </c>
      <c r="P35" s="30">
        <v>0.08</v>
      </c>
      <c r="Q35" s="30">
        <v>0.14000000000000001</v>
      </c>
      <c r="R35" s="30">
        <v>186</v>
      </c>
      <c r="S35" s="30">
        <v>31.1</v>
      </c>
      <c r="T35" s="30">
        <v>31.4</v>
      </c>
      <c r="U35" s="30">
        <v>30.566669999999998</v>
      </c>
      <c r="V35" s="30">
        <v>27.228570000000001</v>
      </c>
      <c r="W35" s="117">
        <f>IF(B35&lt;Summary!$B$6,99,VLOOKUP(A35,'WS_H-Flume'!$C$2:$J$78,8,FALSE))</f>
        <v>99</v>
      </c>
      <c r="X35" s="117">
        <f>IF(B35&lt;Summary!$B$3,99,VLOOKUP(A35,WS_CamA!$C$2:$J$78,8,FALSE))</f>
        <v>99</v>
      </c>
      <c r="Y35" s="117" t="str">
        <f>IF(B35&lt;Summary!$B$4,99,VLOOKUP(A35,WS_CamB!$C$2:$J$126,8,FALSE))</f>
        <v>SOIL MOISTURE</v>
      </c>
      <c r="Z35" s="117">
        <f>IF(B35&lt;Summary!$B$5,99,VLOOKUP(A35,WS_CamC!$C$2:$J$78,8,FALSE))</f>
        <v>99</v>
      </c>
      <c r="AA35" s="117">
        <f>IF(B35&lt;Summary!$B$7,99,VLOOKUP(A35,WS_CamA2!$C$2:$J$17,8,FALSE))</f>
        <v>99</v>
      </c>
      <c r="AB35" s="117">
        <f t="shared" si="0"/>
        <v>1</v>
      </c>
      <c r="AC35" s="117">
        <f t="shared" si="1"/>
        <v>1</v>
      </c>
      <c r="AD35" s="117" t="str">
        <f t="shared" si="2"/>
        <v>NO FLOW</v>
      </c>
      <c r="AE35" t="str">
        <f t="shared" si="3"/>
        <v>No</v>
      </c>
    </row>
    <row r="36" spans="1:31" x14ac:dyDescent="0.25">
      <c r="A36" s="30">
        <v>44</v>
      </c>
      <c r="B36" s="31">
        <v>44383.927083333336</v>
      </c>
      <c r="C36" s="31">
        <v>44383.982638888891</v>
      </c>
      <c r="D36" s="32">
        <v>0.34</v>
      </c>
      <c r="E36" s="30">
        <v>1.33</v>
      </c>
      <c r="F36" s="30">
        <v>0.26</v>
      </c>
      <c r="G36" s="30">
        <v>1.61</v>
      </c>
      <c r="H36" s="30">
        <v>1.34</v>
      </c>
      <c r="I36" s="30">
        <v>0.63</v>
      </c>
      <c r="J36" s="30">
        <v>0.34</v>
      </c>
      <c r="K36" s="30">
        <v>0.17</v>
      </c>
      <c r="L36" s="30">
        <v>0.11</v>
      </c>
      <c r="M36" s="30">
        <v>28.42</v>
      </c>
      <c r="N36" s="30">
        <v>0</v>
      </c>
      <c r="O36" s="30">
        <v>0.06</v>
      </c>
      <c r="P36" s="30">
        <v>0.14000000000000001</v>
      </c>
      <c r="Q36" s="30">
        <v>0.2</v>
      </c>
      <c r="R36" s="30">
        <v>187</v>
      </c>
      <c r="S36" s="30">
        <v>30.6</v>
      </c>
      <c r="T36" s="30">
        <v>30.85</v>
      </c>
      <c r="U36" s="30">
        <v>31.133330000000001</v>
      </c>
      <c r="V36" s="30">
        <v>28.585709999999999</v>
      </c>
      <c r="W36" s="117">
        <f>IF(B36&lt;Summary!$B$6,99,VLOOKUP(A36,'WS_H-Flume'!$C$2:$J$78,8,FALSE))</f>
        <v>99</v>
      </c>
      <c r="X36" s="117">
        <f>IF(B36&lt;Summary!$B$3,99,VLOOKUP(A36,WS_CamA!$C$2:$J$78,8,FALSE))</f>
        <v>99</v>
      </c>
      <c r="Y36" s="117" t="str">
        <f>IF(B36&lt;Summary!$B$4,99,VLOOKUP(A36,WS_CamB!$C$2:$J$126,8,FALSE))</f>
        <v>SOIL MOISTURE</v>
      </c>
      <c r="Z36" s="117">
        <f>IF(B36&lt;Summary!$B$5,99,VLOOKUP(A36,WS_CamC!$C$2:$J$78,8,FALSE))</f>
        <v>99</v>
      </c>
      <c r="AA36" s="117">
        <f>IF(B36&lt;Summary!$B$7,99,VLOOKUP(A36,WS_CamA2!$C$2:$J$17,8,FALSE))</f>
        <v>99</v>
      </c>
      <c r="AB36" s="117">
        <f t="shared" si="0"/>
        <v>1</v>
      </c>
      <c r="AC36" s="117">
        <f t="shared" si="1"/>
        <v>1</v>
      </c>
      <c r="AD36" s="117" t="str">
        <f t="shared" si="2"/>
        <v>NO FLOW</v>
      </c>
      <c r="AE36" t="str">
        <f t="shared" si="3"/>
        <v>No</v>
      </c>
    </row>
    <row r="37" spans="1:31" x14ac:dyDescent="0.25">
      <c r="A37" s="30">
        <v>45</v>
      </c>
      <c r="B37" s="31">
        <v>44392.847222222219</v>
      </c>
      <c r="C37" s="31">
        <v>44392.895833333336</v>
      </c>
      <c r="D37" s="32">
        <v>0.06</v>
      </c>
      <c r="E37" s="30">
        <v>1.17</v>
      </c>
      <c r="F37" s="30">
        <v>0.05</v>
      </c>
      <c r="G37" s="30">
        <v>0.17</v>
      </c>
      <c r="H37" s="30">
        <v>0.13</v>
      </c>
      <c r="I37" s="30">
        <v>0.11</v>
      </c>
      <c r="J37" s="30">
        <v>0.06</v>
      </c>
      <c r="K37" s="30">
        <v>0.03</v>
      </c>
      <c r="L37" s="30">
        <v>0.02</v>
      </c>
      <c r="M37" s="30">
        <v>213.92</v>
      </c>
      <c r="N37" s="30">
        <v>0</v>
      </c>
      <c r="O37" s="30">
        <v>0</v>
      </c>
      <c r="P37" s="30">
        <v>0</v>
      </c>
      <c r="Q37" s="30">
        <v>0</v>
      </c>
      <c r="R37" s="30">
        <v>196</v>
      </c>
      <c r="S37" s="30">
        <v>23.3</v>
      </c>
      <c r="T37" s="30">
        <v>25.55</v>
      </c>
      <c r="U37" s="30">
        <v>27.033329999999999</v>
      </c>
      <c r="V37" s="30">
        <v>29.271429999999999</v>
      </c>
      <c r="W37" s="117">
        <f>IF(B37&lt;Summary!$B$6,99,VLOOKUP(A37,'WS_H-Flume'!$C$2:$J$78,8,FALSE))</f>
        <v>99</v>
      </c>
      <c r="X37" s="117">
        <f>IF(B37&lt;Summary!$B$3,99,VLOOKUP(A37,WS_CamA!$C$2:$J$78,8,FALSE))</f>
        <v>99</v>
      </c>
      <c r="Y37" s="117" t="str">
        <f>IF(B37&lt;Summary!$B$4,99,VLOOKUP(A37,WS_CamB!$C$2:$J$126,8,FALSE))</f>
        <v>SOIL MOISTURE</v>
      </c>
      <c r="Z37" s="117">
        <f>IF(B37&lt;Summary!$B$5,99,VLOOKUP(A37,WS_CamC!$C$2:$J$78,8,FALSE))</f>
        <v>99</v>
      </c>
      <c r="AA37" s="117">
        <f>IF(B37&lt;Summary!$B$7,99,VLOOKUP(A37,WS_CamA2!$C$2:$J$17,8,FALSE))</f>
        <v>99</v>
      </c>
      <c r="AB37" s="117">
        <f t="shared" si="0"/>
        <v>1</v>
      </c>
      <c r="AC37" s="117">
        <f t="shared" si="1"/>
        <v>1</v>
      </c>
      <c r="AD37" s="117" t="str">
        <f t="shared" si="2"/>
        <v>NO FLOW</v>
      </c>
      <c r="AE37" t="str">
        <f t="shared" si="3"/>
        <v>No</v>
      </c>
    </row>
    <row r="38" spans="1:31" x14ac:dyDescent="0.25">
      <c r="A38" s="30">
        <v>46</v>
      </c>
      <c r="B38" s="31">
        <v>44399.711805555555</v>
      </c>
      <c r="C38" s="31">
        <v>44399.833333333336</v>
      </c>
      <c r="D38" s="32">
        <v>7.0000000000000007E-2</v>
      </c>
      <c r="E38" s="30">
        <v>2.92</v>
      </c>
      <c r="F38" s="30">
        <v>0.03</v>
      </c>
      <c r="G38" s="30">
        <v>0.12</v>
      </c>
      <c r="H38" s="30">
        <v>0.12</v>
      </c>
      <c r="I38" s="30">
        <v>0.08</v>
      </c>
      <c r="J38" s="30">
        <v>0.04</v>
      </c>
      <c r="K38" s="30">
        <v>0.03</v>
      </c>
      <c r="L38" s="30">
        <v>0.02</v>
      </c>
      <c r="M38" s="30">
        <v>166.5</v>
      </c>
      <c r="N38" s="30">
        <v>0</v>
      </c>
      <c r="O38" s="30">
        <v>0</v>
      </c>
      <c r="P38" s="30">
        <v>0</v>
      </c>
      <c r="Q38" s="30">
        <v>0.06</v>
      </c>
      <c r="R38" s="30">
        <v>203</v>
      </c>
      <c r="S38" s="30">
        <v>32.200000000000003</v>
      </c>
      <c r="T38" s="30">
        <v>32.5</v>
      </c>
      <c r="U38" s="30">
        <v>32.4</v>
      </c>
      <c r="V38" s="30">
        <v>31.914290000000001</v>
      </c>
      <c r="W38" s="117">
        <f>IF(B38&lt;Summary!$B$6,99,VLOOKUP(A38,'WS_H-Flume'!$C$2:$J$78,8,FALSE))</f>
        <v>99</v>
      </c>
      <c r="X38" s="117">
        <f>IF(B38&lt;Summary!$B$3,99,VLOOKUP(A38,WS_CamA!$C$2:$J$78,8,FALSE))</f>
        <v>99</v>
      </c>
      <c r="Y38" s="117" t="str">
        <f>IF(B38&lt;Summary!$B$4,99,VLOOKUP(A38,WS_CamB!$C$2:$J$126,8,FALSE))</f>
        <v>SOIL MOISTURE</v>
      </c>
      <c r="Z38" s="117">
        <f>IF(B38&lt;Summary!$B$5,99,VLOOKUP(A38,WS_CamC!$C$2:$J$78,8,FALSE))</f>
        <v>99</v>
      </c>
      <c r="AA38" s="117">
        <f>IF(B38&lt;Summary!$B$7,99,VLOOKUP(A38,WS_CamA2!$C$2:$J$17,8,FALSE))</f>
        <v>99</v>
      </c>
      <c r="AB38" s="117">
        <f t="shared" si="0"/>
        <v>1</v>
      </c>
      <c r="AC38" s="117">
        <f t="shared" si="1"/>
        <v>1</v>
      </c>
      <c r="AD38" s="117" t="str">
        <f t="shared" si="2"/>
        <v>NO FLOW</v>
      </c>
      <c r="AE38" t="str">
        <f t="shared" si="3"/>
        <v>No</v>
      </c>
    </row>
    <row r="39" spans="1:31" x14ac:dyDescent="0.25">
      <c r="A39" s="30">
        <v>47</v>
      </c>
      <c r="B39" s="31">
        <v>44407.763888888891</v>
      </c>
      <c r="C39" s="31">
        <v>44407.864583333336</v>
      </c>
      <c r="D39" s="32">
        <v>0.56000000000000005</v>
      </c>
      <c r="E39" s="30">
        <v>2.42</v>
      </c>
      <c r="F39" s="30">
        <v>0.23</v>
      </c>
      <c r="G39" s="30">
        <v>1.1299999999999999</v>
      </c>
      <c r="H39" s="30">
        <v>0.87</v>
      </c>
      <c r="I39" s="30">
        <v>0.73</v>
      </c>
      <c r="J39" s="30">
        <v>0.53</v>
      </c>
      <c r="K39" s="30">
        <v>0.28000000000000003</v>
      </c>
      <c r="L39" s="30">
        <v>0.19</v>
      </c>
      <c r="M39" s="30">
        <v>192.75</v>
      </c>
      <c r="N39" s="30">
        <v>0</v>
      </c>
      <c r="O39" s="30">
        <v>0</v>
      </c>
      <c r="P39" s="30">
        <v>0</v>
      </c>
      <c r="Q39" s="30">
        <v>0</v>
      </c>
      <c r="R39" s="30">
        <v>211</v>
      </c>
      <c r="S39" s="30">
        <v>32.799999999999997</v>
      </c>
      <c r="T39" s="30">
        <v>34.200000000000003</v>
      </c>
      <c r="U39" s="30">
        <v>34.1</v>
      </c>
      <c r="V39" s="30">
        <v>32.628570000000003</v>
      </c>
      <c r="W39" s="117">
        <f>IF(B39&lt;Summary!$B$6,99,VLOOKUP(A39,'WS_H-Flume'!$C$2:$J$78,8,FALSE))</f>
        <v>99</v>
      </c>
      <c r="X39" s="117">
        <f>IF(B39&lt;Summary!$B$3,99,VLOOKUP(A39,WS_CamA!$C$2:$J$78,8,FALSE))</f>
        <v>99</v>
      </c>
      <c r="Y39" s="117" t="str">
        <f>IF(B39&lt;Summary!$B$4,99,VLOOKUP(A39,WS_CamB!$C$2:$J$126,8,FALSE))</f>
        <v>N/A</v>
      </c>
      <c r="Z39" s="117">
        <f>IF(B39&lt;Summary!$B$5,99,VLOOKUP(A39,WS_CamC!$C$2:$J$78,8,FALSE))</f>
        <v>99</v>
      </c>
      <c r="AA39" s="117">
        <f>IF(B39&lt;Summary!$B$7,99,VLOOKUP(A39,WS_CamA2!$C$2:$J$17,8,FALSE))</f>
        <v>99</v>
      </c>
      <c r="AB39" s="117">
        <f t="shared" si="0"/>
        <v>1</v>
      </c>
      <c r="AC39" s="117">
        <f t="shared" si="1"/>
        <v>0</v>
      </c>
      <c r="AD39" s="117" t="str">
        <f t="shared" si="2"/>
        <v>N/A</v>
      </c>
      <c r="AE39" t="str">
        <f t="shared" si="3"/>
        <v>00</v>
      </c>
    </row>
    <row r="40" spans="1:31" x14ac:dyDescent="0.25">
      <c r="A40" s="30">
        <v>48</v>
      </c>
      <c r="B40" s="31">
        <v>44408.701388888891</v>
      </c>
      <c r="C40" s="31">
        <v>44408.90625</v>
      </c>
      <c r="D40" s="32">
        <v>0.15</v>
      </c>
      <c r="E40" s="30">
        <v>4.92</v>
      </c>
      <c r="F40" s="30">
        <v>0.03</v>
      </c>
      <c r="G40" s="30">
        <v>0.23</v>
      </c>
      <c r="H40" s="30">
        <v>0.21</v>
      </c>
      <c r="I40" s="30">
        <v>0.13</v>
      </c>
      <c r="J40" s="30">
        <v>0.08</v>
      </c>
      <c r="K40" s="30">
        <v>0.04</v>
      </c>
      <c r="L40" s="30">
        <v>0.03</v>
      </c>
      <c r="M40" s="30">
        <v>25</v>
      </c>
      <c r="N40" s="30">
        <v>0.56000000000000005</v>
      </c>
      <c r="O40" s="30">
        <v>0.56000000000000005</v>
      </c>
      <c r="P40" s="30">
        <v>0.56000000000000005</v>
      </c>
      <c r="Q40" s="30">
        <v>0.56000000000000005</v>
      </c>
      <c r="R40" s="30">
        <v>212</v>
      </c>
      <c r="S40" s="30">
        <v>32.799999999999997</v>
      </c>
      <c r="T40" s="30">
        <v>32.799999999999997</v>
      </c>
      <c r="U40" s="30">
        <v>33.733330000000002</v>
      </c>
      <c r="V40" s="30">
        <v>32.557139999999997</v>
      </c>
      <c r="W40" s="117">
        <f>IF(B40&lt;Summary!$B$6,99,VLOOKUP(A40,'WS_H-Flume'!$C$2:$J$78,8,FALSE))</f>
        <v>99</v>
      </c>
      <c r="X40" s="117">
        <f>IF(B40&lt;Summary!$B$3,99,VLOOKUP(A40,WS_CamA!$C$2:$J$78,8,FALSE))</f>
        <v>99</v>
      </c>
      <c r="Y40" s="117" t="str">
        <f>IF(B40&lt;Summary!$B$4,99,VLOOKUP(A40,WS_CamB!$C$2:$J$126,8,FALSE))</f>
        <v>N/A</v>
      </c>
      <c r="Z40" s="117">
        <f>IF(B40&lt;Summary!$B$5,99,VLOOKUP(A40,WS_CamC!$C$2:$J$78,8,FALSE))</f>
        <v>99</v>
      </c>
      <c r="AA40" s="117">
        <f>IF(B40&lt;Summary!$B$7,99,VLOOKUP(A40,WS_CamA2!$C$2:$J$17,8,FALSE))</f>
        <v>99</v>
      </c>
      <c r="AB40" s="117">
        <f t="shared" si="0"/>
        <v>1</v>
      </c>
      <c r="AC40" s="117">
        <f t="shared" si="1"/>
        <v>0</v>
      </c>
      <c r="AD40" s="117" t="str">
        <f t="shared" si="2"/>
        <v>N/A</v>
      </c>
      <c r="AE40" t="str">
        <f t="shared" si="3"/>
        <v>00</v>
      </c>
    </row>
    <row r="41" spans="1:31" x14ac:dyDescent="0.25">
      <c r="A41" s="30">
        <v>49</v>
      </c>
      <c r="B41" s="31">
        <v>44411.677083333336</v>
      </c>
      <c r="C41" s="31">
        <v>44411.760416666664</v>
      </c>
      <c r="D41" s="32">
        <v>0.08</v>
      </c>
      <c r="E41" s="30">
        <v>2</v>
      </c>
      <c r="F41" s="30">
        <v>0.04</v>
      </c>
      <c r="G41" s="30">
        <v>0.11</v>
      </c>
      <c r="H41" s="30">
        <v>0.1</v>
      </c>
      <c r="I41" s="30">
        <v>0.09</v>
      </c>
      <c r="J41" s="30">
        <v>7.0000000000000007E-2</v>
      </c>
      <c r="K41" s="30">
        <v>0.04</v>
      </c>
      <c r="L41" s="30">
        <v>0.03</v>
      </c>
      <c r="M41" s="30">
        <v>68.5</v>
      </c>
      <c r="N41" s="30">
        <v>0</v>
      </c>
      <c r="O41" s="30">
        <v>0</v>
      </c>
      <c r="P41" s="30">
        <v>0.15</v>
      </c>
      <c r="Q41" s="30">
        <v>0.71</v>
      </c>
      <c r="R41" s="30">
        <v>215</v>
      </c>
      <c r="S41" s="30">
        <v>30.6</v>
      </c>
      <c r="T41" s="30">
        <v>28.1</v>
      </c>
      <c r="U41" s="30">
        <v>26.7</v>
      </c>
      <c r="V41" s="30">
        <v>30.74286</v>
      </c>
      <c r="W41" s="117">
        <f>IF(B41&lt;Summary!$B$6,99,VLOOKUP(A41,'WS_H-Flume'!$C$2:$J$78,8,FALSE))</f>
        <v>99</v>
      </c>
      <c r="X41" s="117">
        <f>IF(B41&lt;Summary!$B$3,99,VLOOKUP(A41,WS_CamA!$C$2:$J$78,8,FALSE))</f>
        <v>99</v>
      </c>
      <c r="Y41" s="117" t="str">
        <f>IF(B41&lt;Summary!$B$4,99,VLOOKUP(A41,WS_CamB!$C$2:$J$126,8,FALSE))</f>
        <v>N/A</v>
      </c>
      <c r="Z41" s="117">
        <f>IF(B41&lt;Summary!$B$5,99,VLOOKUP(A41,WS_CamC!$C$2:$J$78,8,FALSE))</f>
        <v>99</v>
      </c>
      <c r="AA41" s="117">
        <f>IF(B41&lt;Summary!$B$7,99,VLOOKUP(A41,WS_CamA2!$C$2:$J$17,8,FALSE))</f>
        <v>99</v>
      </c>
      <c r="AB41" s="117">
        <f t="shared" si="0"/>
        <v>1</v>
      </c>
      <c r="AC41" s="117">
        <f t="shared" si="1"/>
        <v>0</v>
      </c>
      <c r="AD41" s="117" t="str">
        <f t="shared" si="2"/>
        <v>N/A</v>
      </c>
      <c r="AE41" t="str">
        <f t="shared" si="3"/>
        <v>00</v>
      </c>
    </row>
    <row r="42" spans="1:31" x14ac:dyDescent="0.25">
      <c r="A42" s="30">
        <v>50</v>
      </c>
      <c r="B42" s="31">
        <v>44414.975694444445</v>
      </c>
      <c r="C42" s="31">
        <v>44414.989583333336</v>
      </c>
      <c r="D42" s="32">
        <v>0.14000000000000001</v>
      </c>
      <c r="E42" s="30">
        <v>0.33</v>
      </c>
      <c r="F42" s="30">
        <v>0.42</v>
      </c>
      <c r="G42" s="30">
        <v>1.1100000000000001</v>
      </c>
      <c r="H42" s="30">
        <v>0.81</v>
      </c>
      <c r="I42" s="30">
        <v>0.28000000000000003</v>
      </c>
      <c r="J42" s="30">
        <v>0.14000000000000001</v>
      </c>
      <c r="K42" s="30">
        <v>7.0000000000000007E-2</v>
      </c>
      <c r="L42" s="30">
        <v>0.05</v>
      </c>
      <c r="M42" s="30">
        <v>77.5</v>
      </c>
      <c r="N42" s="30">
        <v>0</v>
      </c>
      <c r="O42" s="30">
        <v>0</v>
      </c>
      <c r="P42" s="30">
        <v>0</v>
      </c>
      <c r="Q42" s="30">
        <v>0.23</v>
      </c>
      <c r="R42" s="30">
        <v>218</v>
      </c>
      <c r="S42" s="30">
        <v>31.7</v>
      </c>
      <c r="T42" s="30">
        <v>29.75</v>
      </c>
      <c r="U42" s="30">
        <v>29.1</v>
      </c>
      <c r="V42" s="30">
        <v>28.6</v>
      </c>
      <c r="W42" s="117">
        <f>IF(B42&lt;Summary!$B$6,99,VLOOKUP(A42,'WS_H-Flume'!$C$2:$J$78,8,FALSE))</f>
        <v>99</v>
      </c>
      <c r="X42" s="117">
        <f>IF(B42&lt;Summary!$B$3,99,VLOOKUP(A42,WS_CamA!$C$2:$J$78,8,FALSE))</f>
        <v>99</v>
      </c>
      <c r="Y42" s="117" t="str">
        <f>IF(B42&lt;Summary!$B$4,99,VLOOKUP(A42,WS_CamB!$C$2:$J$126,8,FALSE))</f>
        <v>N/A</v>
      </c>
      <c r="Z42" s="117">
        <f>IF(B42&lt;Summary!$B$5,99,VLOOKUP(A42,WS_CamC!$C$2:$J$78,8,FALSE))</f>
        <v>99</v>
      </c>
      <c r="AA42" s="117">
        <f>IF(B42&lt;Summary!$B$7,99,VLOOKUP(A42,WS_CamA2!$C$2:$J$17,8,FALSE))</f>
        <v>99</v>
      </c>
      <c r="AB42" s="117">
        <f t="shared" si="0"/>
        <v>1</v>
      </c>
      <c r="AC42" s="117">
        <f t="shared" si="1"/>
        <v>0</v>
      </c>
      <c r="AD42" s="117" t="str">
        <f t="shared" si="2"/>
        <v>N/A</v>
      </c>
      <c r="AE42" t="str">
        <f t="shared" si="3"/>
        <v>00</v>
      </c>
    </row>
    <row r="43" spans="1:31" x14ac:dyDescent="0.25">
      <c r="A43" s="30">
        <v>51</v>
      </c>
      <c r="B43" s="31">
        <v>44422.871527777781</v>
      </c>
      <c r="C43" s="31">
        <v>44422.892361111109</v>
      </c>
      <c r="D43" s="32">
        <v>0.16</v>
      </c>
      <c r="E43" s="30">
        <v>0.5</v>
      </c>
      <c r="F43" s="30">
        <v>0.31</v>
      </c>
      <c r="G43" s="30">
        <v>1.07</v>
      </c>
      <c r="H43" s="30">
        <v>0.74</v>
      </c>
      <c r="I43" s="30">
        <v>0.31</v>
      </c>
      <c r="J43" s="30">
        <v>0.16</v>
      </c>
      <c r="K43" s="30">
        <v>0.08</v>
      </c>
      <c r="L43" s="30">
        <v>0.05</v>
      </c>
      <c r="M43" s="30">
        <v>189.67</v>
      </c>
      <c r="N43" s="30">
        <v>0</v>
      </c>
      <c r="O43" s="30">
        <v>0</v>
      </c>
      <c r="P43" s="30">
        <v>0</v>
      </c>
      <c r="Q43" s="30">
        <v>0</v>
      </c>
      <c r="R43" s="30">
        <v>226</v>
      </c>
      <c r="S43" s="30">
        <v>30</v>
      </c>
      <c r="T43" s="30">
        <v>30</v>
      </c>
      <c r="U43" s="30">
        <v>31.466670000000001</v>
      </c>
      <c r="V43" s="30">
        <v>31.5</v>
      </c>
      <c r="W43" s="117">
        <f>IF(B43&lt;Summary!$B$6,99,VLOOKUP(A43,'WS_H-Flume'!$C$2:$J$78,8,FALSE))</f>
        <v>99</v>
      </c>
      <c r="X43" s="117">
        <f>IF(B43&lt;Summary!$B$3,99,VLOOKUP(A43,WS_CamA!$C$2:$J$78,8,FALSE))</f>
        <v>99</v>
      </c>
      <c r="Y43" s="117" t="str">
        <f>IF(B43&lt;Summary!$B$4,99,VLOOKUP(A43,WS_CamB!$C$2:$J$126,8,FALSE))</f>
        <v>DRY</v>
      </c>
      <c r="Z43" s="117">
        <f>IF(B43&lt;Summary!$B$5,99,VLOOKUP(A43,WS_CamC!$C$2:$J$78,8,FALSE))</f>
        <v>99</v>
      </c>
      <c r="AA43" s="117">
        <f>IF(B43&lt;Summary!$B$7,99,VLOOKUP(A43,WS_CamA2!$C$2:$J$17,8,FALSE))</f>
        <v>99</v>
      </c>
      <c r="AB43" s="117">
        <f t="shared" si="0"/>
        <v>1</v>
      </c>
      <c r="AC43" s="117">
        <f t="shared" si="1"/>
        <v>1</v>
      </c>
      <c r="AD43" s="117" t="str">
        <f t="shared" si="2"/>
        <v>NO FLOW</v>
      </c>
      <c r="AE43" t="str">
        <f t="shared" si="3"/>
        <v>No</v>
      </c>
    </row>
    <row r="44" spans="1:31" x14ac:dyDescent="0.25">
      <c r="A44" s="30">
        <v>52</v>
      </c>
      <c r="B44" s="31">
        <v>44427.600694444445</v>
      </c>
      <c r="C44" s="31">
        <v>44427.670138888891</v>
      </c>
      <c r="D44" s="32">
        <v>0.68</v>
      </c>
      <c r="E44" s="30">
        <v>1.67</v>
      </c>
      <c r="F44" s="30">
        <v>0.41</v>
      </c>
      <c r="G44" s="30">
        <v>1.25</v>
      </c>
      <c r="H44" s="30">
        <v>1.25</v>
      </c>
      <c r="I44" s="30">
        <v>0.68</v>
      </c>
      <c r="J44" s="30">
        <v>0.64</v>
      </c>
      <c r="K44" s="30">
        <v>0.34</v>
      </c>
      <c r="L44" s="30">
        <v>0.23</v>
      </c>
      <c r="M44" s="30">
        <v>114.67</v>
      </c>
      <c r="N44" s="30">
        <v>0</v>
      </c>
      <c r="O44" s="30">
        <v>0</v>
      </c>
      <c r="P44" s="30">
        <v>0</v>
      </c>
      <c r="Q44" s="30">
        <v>0.16</v>
      </c>
      <c r="R44" s="30">
        <v>231</v>
      </c>
      <c r="S44" s="30">
        <v>33.9</v>
      </c>
      <c r="T44" s="30">
        <v>33.9</v>
      </c>
      <c r="U44" s="30">
        <v>33.166670000000003</v>
      </c>
      <c r="V44" s="30">
        <v>32.071429999999999</v>
      </c>
      <c r="W44" s="117">
        <f>IF(B44&lt;Summary!$B$6,99,VLOOKUP(A44,'WS_H-Flume'!$C$2:$J$78,8,FALSE))</f>
        <v>99</v>
      </c>
      <c r="X44" s="117">
        <f>IF(B44&lt;Summary!$B$3,99,VLOOKUP(A44,WS_CamA!$C$2:$J$78,8,FALSE))</f>
        <v>99</v>
      </c>
      <c r="Y44" s="117" t="str">
        <f>IF(B44&lt;Summary!$B$4,99,VLOOKUP(A44,WS_CamB!$C$2:$J$126,8,FALSE))</f>
        <v>WATER FLOW</v>
      </c>
      <c r="Z44" s="117">
        <f>IF(B44&lt;Summary!$B$5,99,VLOOKUP(A44,WS_CamC!$C$2:$J$78,8,FALSE))</f>
        <v>99</v>
      </c>
      <c r="AA44" s="117">
        <f>IF(B44&lt;Summary!$B$7,99,VLOOKUP(A44,WS_CamA2!$C$2:$J$17,8,FALSE))</f>
        <v>99</v>
      </c>
      <c r="AB44" s="117">
        <f t="shared" si="0"/>
        <v>1</v>
      </c>
      <c r="AC44" s="117">
        <f t="shared" si="1"/>
        <v>1</v>
      </c>
      <c r="AD44" s="117" t="str">
        <f t="shared" si="2"/>
        <v>WATER FLOW</v>
      </c>
      <c r="AE44" t="str">
        <f t="shared" si="3"/>
        <v>Yes</v>
      </c>
    </row>
    <row r="45" spans="1:31" x14ac:dyDescent="0.25">
      <c r="A45" s="30">
        <v>53</v>
      </c>
      <c r="B45" s="31">
        <v>44429.743055555555</v>
      </c>
      <c r="C45" s="31">
        <v>44429.836805555555</v>
      </c>
      <c r="D45" s="32">
        <v>0.04</v>
      </c>
      <c r="E45" s="30">
        <v>2.25</v>
      </c>
      <c r="F45" s="30">
        <v>0.02</v>
      </c>
      <c r="G45" s="30">
        <v>0.14000000000000001</v>
      </c>
      <c r="H45" s="30">
        <v>0.1</v>
      </c>
      <c r="I45" s="30">
        <v>0.05</v>
      </c>
      <c r="J45" s="30">
        <v>0.02</v>
      </c>
      <c r="K45" s="30">
        <v>0.01</v>
      </c>
      <c r="L45" s="30">
        <v>0.01</v>
      </c>
      <c r="M45" s="30">
        <v>52</v>
      </c>
      <c r="N45" s="30">
        <v>0</v>
      </c>
      <c r="O45" s="30">
        <v>0</v>
      </c>
      <c r="P45" s="30">
        <v>0.68</v>
      </c>
      <c r="Q45" s="30">
        <v>0.83</v>
      </c>
      <c r="R45" s="30">
        <v>233</v>
      </c>
      <c r="S45" s="30">
        <v>25.6</v>
      </c>
      <c r="T45" s="30">
        <v>26.4</v>
      </c>
      <c r="U45" s="30">
        <v>28.9</v>
      </c>
      <c r="V45" s="30">
        <v>31.042860000000001</v>
      </c>
      <c r="W45" s="117">
        <f>IF(B45&lt;Summary!$B$6,99,VLOOKUP(A45,'WS_H-Flume'!$C$2:$J$78,8,FALSE))</f>
        <v>99</v>
      </c>
      <c r="X45" s="117">
        <f>IF(B45&lt;Summary!$B$3,99,VLOOKUP(A45,WS_CamA!$C$2:$J$78,8,FALSE))</f>
        <v>99</v>
      </c>
      <c r="Y45" s="117" t="str">
        <f>IF(B45&lt;Summary!$B$4,99,VLOOKUP(A45,WS_CamB!$C$2:$J$126,8,FALSE))</f>
        <v>DRY</v>
      </c>
      <c r="Z45" s="117">
        <f>IF(B45&lt;Summary!$B$5,99,VLOOKUP(A45,WS_CamC!$C$2:$J$78,8,FALSE))</f>
        <v>99</v>
      </c>
      <c r="AA45" s="117">
        <f>IF(B45&lt;Summary!$B$7,99,VLOOKUP(A45,WS_CamA2!$C$2:$J$17,8,FALSE))</f>
        <v>99</v>
      </c>
      <c r="AB45" s="117">
        <f t="shared" si="0"/>
        <v>1</v>
      </c>
      <c r="AC45" s="117">
        <f t="shared" si="1"/>
        <v>1</v>
      </c>
      <c r="AD45" s="117" t="str">
        <f t="shared" si="2"/>
        <v>NO FLOW</v>
      </c>
      <c r="AE45" t="str">
        <f t="shared" si="3"/>
        <v>No</v>
      </c>
    </row>
    <row r="46" spans="1:31" x14ac:dyDescent="0.25">
      <c r="A46" s="30">
        <v>54</v>
      </c>
      <c r="B46" s="31">
        <v>44440.881944444445</v>
      </c>
      <c r="C46" s="31">
        <v>44440.972222222219</v>
      </c>
      <c r="D46" s="32">
        <v>0.05</v>
      </c>
      <c r="E46" s="30">
        <v>2.17</v>
      </c>
      <c r="F46" s="30">
        <v>0.02</v>
      </c>
      <c r="G46" s="30">
        <v>0.12</v>
      </c>
      <c r="H46" s="30">
        <v>0.11</v>
      </c>
      <c r="I46" s="30">
        <v>7.0000000000000007E-2</v>
      </c>
      <c r="J46" s="30">
        <v>0.04</v>
      </c>
      <c r="K46" s="30">
        <v>0.02</v>
      </c>
      <c r="L46" s="30">
        <v>0.02</v>
      </c>
      <c r="M46" s="30">
        <v>267.25</v>
      </c>
      <c r="N46" s="30">
        <v>0</v>
      </c>
      <c r="O46" s="30">
        <v>0</v>
      </c>
      <c r="P46" s="30">
        <v>0</v>
      </c>
      <c r="Q46" s="30">
        <v>0</v>
      </c>
      <c r="R46" s="30">
        <v>244</v>
      </c>
      <c r="S46" s="30">
        <v>33.299999999999997</v>
      </c>
      <c r="T46" s="30">
        <v>33.299999999999997</v>
      </c>
      <c r="U46" s="30">
        <v>30.9</v>
      </c>
      <c r="V46" s="30">
        <v>31.085709999999999</v>
      </c>
      <c r="W46" s="117">
        <f>IF(B46&lt;Summary!$B$6,99,VLOOKUP(A46,'WS_H-Flume'!$C$2:$J$78,8,FALSE))</f>
        <v>99</v>
      </c>
      <c r="X46" s="117">
        <f>IF(B46&lt;Summary!$B$3,99,VLOOKUP(A46,WS_CamA!$C$2:$J$78,8,FALSE))</f>
        <v>99</v>
      </c>
      <c r="Y46" s="117" t="str">
        <f>IF(B46&lt;Summary!$B$4,99,VLOOKUP(A46,WS_CamB!$C$2:$J$126,8,FALSE))</f>
        <v>SOIL MOISTURE</v>
      </c>
      <c r="Z46" s="117">
        <f>IF(B46&lt;Summary!$B$5,99,VLOOKUP(A46,WS_CamC!$C$2:$J$78,8,FALSE))</f>
        <v>99</v>
      </c>
      <c r="AA46" s="117">
        <f>IF(B46&lt;Summary!$B$7,99,VLOOKUP(A46,WS_CamA2!$C$2:$J$17,8,FALSE))</f>
        <v>99</v>
      </c>
      <c r="AB46" s="117">
        <f t="shared" si="0"/>
        <v>1</v>
      </c>
      <c r="AC46" s="117">
        <f t="shared" si="1"/>
        <v>1</v>
      </c>
      <c r="AD46" s="117" t="str">
        <f t="shared" si="2"/>
        <v>NO FLOW</v>
      </c>
      <c r="AE46" t="str">
        <f t="shared" si="3"/>
        <v>No</v>
      </c>
    </row>
    <row r="47" spans="1:31" x14ac:dyDescent="0.25">
      <c r="A47" s="30">
        <v>55</v>
      </c>
      <c r="B47" s="31">
        <v>44441.746527777781</v>
      </c>
      <c r="C47" s="31">
        <v>44442.215277777781</v>
      </c>
      <c r="D47" s="32">
        <v>0.1</v>
      </c>
      <c r="E47" s="30">
        <v>11.25</v>
      </c>
      <c r="F47" s="30">
        <v>0.01</v>
      </c>
      <c r="G47" s="30">
        <v>0.19</v>
      </c>
      <c r="H47" s="30">
        <v>0.16</v>
      </c>
      <c r="I47" s="30">
        <v>0.1</v>
      </c>
      <c r="J47" s="30">
        <v>0.05</v>
      </c>
      <c r="K47" s="30">
        <v>0.03</v>
      </c>
      <c r="L47" s="30">
        <v>0.02</v>
      </c>
      <c r="M47" s="30">
        <v>29.83</v>
      </c>
      <c r="N47" s="30">
        <v>0.05</v>
      </c>
      <c r="O47" s="30">
        <v>0.05</v>
      </c>
      <c r="P47" s="30">
        <v>0.05</v>
      </c>
      <c r="Q47" s="30">
        <v>0.05</v>
      </c>
      <c r="R47" s="30">
        <v>245</v>
      </c>
      <c r="S47" s="30">
        <v>28.9</v>
      </c>
      <c r="T47" s="30">
        <v>31.1</v>
      </c>
      <c r="U47" s="30">
        <v>31.83333</v>
      </c>
      <c r="V47" s="30">
        <v>31.014289999999999</v>
      </c>
      <c r="W47" s="117">
        <f>IF(B47&lt;Summary!$B$6,99,VLOOKUP(A47,'WS_H-Flume'!$C$2:$J$78,8,FALSE))</f>
        <v>99</v>
      </c>
      <c r="X47" s="117">
        <f>IF(B47&lt;Summary!$B$3,99,VLOOKUP(A47,WS_CamA!$C$2:$J$78,8,FALSE))</f>
        <v>99</v>
      </c>
      <c r="Y47" s="117" t="str">
        <f>IF(B47&lt;Summary!$B$4,99,VLOOKUP(A47,WS_CamB!$C$2:$J$126,8,FALSE))</f>
        <v>SOIL MOISTURE</v>
      </c>
      <c r="Z47" s="117">
        <f>IF(B47&lt;Summary!$B$5,99,VLOOKUP(A47,WS_CamC!$C$2:$J$78,8,FALSE))</f>
        <v>99</v>
      </c>
      <c r="AA47" s="117">
        <f>IF(B47&lt;Summary!$B$7,99,VLOOKUP(A47,WS_CamA2!$C$2:$J$17,8,FALSE))</f>
        <v>99</v>
      </c>
      <c r="AB47" s="117">
        <f t="shared" si="0"/>
        <v>1</v>
      </c>
      <c r="AC47" s="117">
        <f t="shared" si="1"/>
        <v>1</v>
      </c>
      <c r="AD47" s="117" t="str">
        <f t="shared" si="2"/>
        <v>NO FLOW</v>
      </c>
      <c r="AE47" t="str">
        <f t="shared" si="3"/>
        <v>No</v>
      </c>
    </row>
    <row r="48" spans="1:31" x14ac:dyDescent="0.25">
      <c r="A48" s="30">
        <v>56</v>
      </c>
      <c r="B48" s="31">
        <v>44452.774305555555</v>
      </c>
      <c r="C48" s="31">
        <v>44452.899305555555</v>
      </c>
      <c r="D48" s="32">
        <v>0.1</v>
      </c>
      <c r="E48" s="30">
        <v>3</v>
      </c>
      <c r="F48" s="30">
        <v>0.03</v>
      </c>
      <c r="G48" s="30">
        <v>0.27</v>
      </c>
      <c r="H48" s="30">
        <v>0.21</v>
      </c>
      <c r="I48" s="30">
        <v>0.12</v>
      </c>
      <c r="J48" s="30">
        <v>7.0000000000000007E-2</v>
      </c>
      <c r="K48" s="30">
        <v>0.04</v>
      </c>
      <c r="L48" s="30">
        <v>0.03</v>
      </c>
      <c r="M48" s="30">
        <v>256.42</v>
      </c>
      <c r="N48" s="30">
        <v>0</v>
      </c>
      <c r="O48" s="30">
        <v>0</v>
      </c>
      <c r="P48" s="30">
        <v>0</v>
      </c>
      <c r="Q48" s="30">
        <v>0</v>
      </c>
      <c r="R48" s="30">
        <v>256</v>
      </c>
      <c r="S48" s="30">
        <v>28.3</v>
      </c>
      <c r="T48" s="30">
        <v>31.1</v>
      </c>
      <c r="U48" s="30">
        <v>32.200000000000003</v>
      </c>
      <c r="V48" s="30">
        <v>31.328569999999999</v>
      </c>
      <c r="W48" s="117">
        <f>IF(B48&lt;Summary!$B$6,99,VLOOKUP(A48,'WS_H-Flume'!$C$2:$J$78,8,FALSE))</f>
        <v>99</v>
      </c>
      <c r="X48" s="117">
        <f>IF(B48&lt;Summary!$B$3,99,VLOOKUP(A48,WS_CamA!$C$2:$J$78,8,FALSE))</f>
        <v>99</v>
      </c>
      <c r="Y48" s="117" t="str">
        <f>IF(B48&lt;Summary!$B$4,99,VLOOKUP(A48,WS_CamB!$C$2:$J$126,8,FALSE))</f>
        <v>SOIL MOISTURE</v>
      </c>
      <c r="Z48" s="117">
        <f>IF(B48&lt;Summary!$B$5,99,VLOOKUP(A48,WS_CamC!$C$2:$J$78,8,FALSE))</f>
        <v>99</v>
      </c>
      <c r="AA48" s="117">
        <f>IF(B48&lt;Summary!$B$7,99,VLOOKUP(A48,WS_CamA2!$C$2:$J$17,8,FALSE))</f>
        <v>99</v>
      </c>
      <c r="AB48" s="117">
        <f t="shared" si="0"/>
        <v>1</v>
      </c>
      <c r="AC48" s="117">
        <f t="shared" si="1"/>
        <v>1</v>
      </c>
      <c r="AD48" s="117" t="str">
        <f t="shared" si="2"/>
        <v>NO FLOW</v>
      </c>
      <c r="AE48" t="str">
        <f t="shared" si="3"/>
        <v>No</v>
      </c>
    </row>
    <row r="49" spans="1:31" s="125" customFormat="1" x14ac:dyDescent="0.25">
      <c r="A49" s="121">
        <v>57</v>
      </c>
      <c r="B49" s="122">
        <v>44468.600694444445</v>
      </c>
      <c r="C49" s="122">
        <v>44468.635416666664</v>
      </c>
      <c r="D49" s="123">
        <v>0.14000000000000001</v>
      </c>
      <c r="E49" s="121">
        <v>0.83</v>
      </c>
      <c r="F49" s="121">
        <v>0.16</v>
      </c>
      <c r="G49" s="121">
        <v>0.4</v>
      </c>
      <c r="H49" s="121">
        <v>0.34</v>
      </c>
      <c r="I49" s="121">
        <v>0.24</v>
      </c>
      <c r="J49" s="121">
        <v>0.14000000000000001</v>
      </c>
      <c r="K49" s="121">
        <v>7.0000000000000007E-2</v>
      </c>
      <c r="L49" s="121">
        <v>0.05</v>
      </c>
      <c r="M49" s="121">
        <v>377.67</v>
      </c>
      <c r="N49" s="121">
        <v>0</v>
      </c>
      <c r="O49" s="121">
        <v>0</v>
      </c>
      <c r="P49" s="121">
        <v>0</v>
      </c>
      <c r="Q49" s="121">
        <v>0</v>
      </c>
      <c r="R49" s="121">
        <v>272</v>
      </c>
      <c r="S49" s="121">
        <v>25.6</v>
      </c>
      <c r="T49" s="121">
        <v>27.5</v>
      </c>
      <c r="U49" s="121">
        <v>28.533329999999999</v>
      </c>
      <c r="V49" s="121">
        <v>27.071429999999999</v>
      </c>
      <c r="W49" s="124">
        <f>IF(B49&lt;Summary!$B$6,99,VLOOKUP(A49,'WS_H-Flume'!$C$2:$J$78,8,FALSE))</f>
        <v>99</v>
      </c>
      <c r="X49" s="124">
        <f>IF(B49&lt;Summary!$B$3,99,VLOOKUP(A49,WS_CamA!$C$2:$J$78,8,FALSE))</f>
        <v>99</v>
      </c>
      <c r="Y49" s="124" t="str">
        <f>IF(B49&lt;Summary!$B$4,99,VLOOKUP(A49,WS_CamB!$C$2:$J$126,8,FALSE))</f>
        <v>SOIL MOISTURE</v>
      </c>
      <c r="Z49" s="124">
        <f>IF(B49&lt;Summary!$B$5,99,VLOOKUP(A49,WS_CamC!$C$2:$J$78,8,FALSE))</f>
        <v>99</v>
      </c>
      <c r="AA49" s="124">
        <f>IF(B49&lt;Summary!$B$7,99,VLOOKUP(A49,WS_CamA2!$C$2:$J$17,8,FALSE))</f>
        <v>99</v>
      </c>
      <c r="AB49" s="124">
        <f t="shared" si="0"/>
        <v>1</v>
      </c>
      <c r="AC49" s="124">
        <f t="shared" si="1"/>
        <v>1</v>
      </c>
      <c r="AD49" s="117" t="str">
        <f t="shared" si="2"/>
        <v>NO FLOW</v>
      </c>
      <c r="AE49" t="str">
        <f t="shared" si="3"/>
        <v>No</v>
      </c>
    </row>
    <row r="50" spans="1:31" s="148" customFormat="1" x14ac:dyDescent="0.25">
      <c r="A50" s="144">
        <v>58</v>
      </c>
      <c r="B50" s="145">
        <v>44682.868055555555</v>
      </c>
      <c r="C50" s="145">
        <v>44683.309027777781</v>
      </c>
      <c r="D50" s="146">
        <v>0.14000000000000001</v>
      </c>
      <c r="E50" s="144">
        <v>10.58</v>
      </c>
      <c r="F50" s="144">
        <v>0.01</v>
      </c>
      <c r="G50" s="144">
        <v>0.14000000000000001</v>
      </c>
      <c r="H50" s="144">
        <v>0.13</v>
      </c>
      <c r="I50" s="144">
        <v>0.09</v>
      </c>
      <c r="J50" s="144">
        <v>0.05</v>
      </c>
      <c r="K50" s="144">
        <v>0.03</v>
      </c>
      <c r="L50" s="144">
        <v>0.02</v>
      </c>
      <c r="M50" s="144" t="s">
        <v>16</v>
      </c>
      <c r="N50" s="144">
        <v>0</v>
      </c>
      <c r="O50" s="144">
        <v>0</v>
      </c>
      <c r="P50" s="144">
        <v>0</v>
      </c>
      <c r="Q50" s="144">
        <v>0</v>
      </c>
      <c r="R50" s="144">
        <v>121</v>
      </c>
      <c r="S50" s="144">
        <v>16.7</v>
      </c>
      <c r="T50" s="144">
        <v>17.25</v>
      </c>
      <c r="U50" s="144">
        <v>19.466670000000001</v>
      </c>
      <c r="V50" s="144">
        <v>18.100000000000001</v>
      </c>
      <c r="W50" s="147" t="str">
        <f>IF(B50&lt;Summary!$B$6,99,VLOOKUP(A50,'WS_H-Flume'!$C$2:$J$78,8,FALSE))</f>
        <v>DRY</v>
      </c>
      <c r="X50" s="147" t="str">
        <f>IF(B50&lt;Summary!$B$3,99,VLOOKUP(A50,WS_CamA!$C$2:$J$78,8,FALSE))</f>
        <v>SOIL MOISTURE</v>
      </c>
      <c r="Y50" s="147" t="str">
        <f>IF(B50&lt;Summary!$B$4,99,VLOOKUP(A50,WS_CamB!$C$2:$J$126,8,FALSE))</f>
        <v>SOIL MOISTURE</v>
      </c>
      <c r="Z50" s="147" t="str">
        <f>IF(B50&lt;Summary!$B$5,99,VLOOKUP(A50,WS_CamC!$C$2:$J$78,8,FALSE))</f>
        <v>WATER ACCUMULATION</v>
      </c>
      <c r="AA50" s="147">
        <f>IF(B50&lt;Summary!$B$7,99,VLOOKUP(A50,WS_CamA2!$C$2:$J$17,8,FALSE))</f>
        <v>99</v>
      </c>
      <c r="AB50" s="147">
        <f t="shared" si="0"/>
        <v>4</v>
      </c>
      <c r="AC50" s="147">
        <f>COUNTIF(W50:Z50,"&lt;&gt;N/A")</f>
        <v>4</v>
      </c>
      <c r="AD50" s="147" t="str">
        <f>IF(COUNTIF(W50:AA50,"WATER FLOW")&gt;0,"WATER FLOW",IF(AC50&lt;2,"N/A","NO FLOW"))</f>
        <v>NO FLOW</v>
      </c>
      <c r="AE50" s="148" t="str">
        <f t="shared" si="3"/>
        <v>No</v>
      </c>
    </row>
    <row r="51" spans="1:31" s="148" customFormat="1" x14ac:dyDescent="0.25">
      <c r="A51" s="144">
        <v>59</v>
      </c>
      <c r="B51" s="145">
        <v>44701.420138888891</v>
      </c>
      <c r="C51" s="145">
        <v>44702.142361111109</v>
      </c>
      <c r="D51" s="146">
        <v>0.24</v>
      </c>
      <c r="E51" s="144">
        <v>17.329999999999998</v>
      </c>
      <c r="F51" s="144">
        <v>0.01</v>
      </c>
      <c r="G51" s="144">
        <v>0.08</v>
      </c>
      <c r="H51" s="144">
        <v>0.08</v>
      </c>
      <c r="I51" s="144">
        <v>7.0000000000000007E-2</v>
      </c>
      <c r="J51" s="144">
        <v>0.06</v>
      </c>
      <c r="K51" s="144">
        <v>0.05</v>
      </c>
      <c r="L51" s="144">
        <v>0.03</v>
      </c>
      <c r="M51" s="144">
        <v>452</v>
      </c>
      <c r="N51" s="144">
        <v>0</v>
      </c>
      <c r="O51" s="144">
        <v>0</v>
      </c>
      <c r="P51" s="144">
        <v>0</v>
      </c>
      <c r="Q51" s="144">
        <v>0</v>
      </c>
      <c r="R51" s="144">
        <v>140</v>
      </c>
      <c r="S51" s="144">
        <v>30.6</v>
      </c>
      <c r="T51" s="144">
        <v>28.65</v>
      </c>
      <c r="U51" s="144">
        <v>28.533329999999999</v>
      </c>
      <c r="V51" s="144">
        <v>26.9</v>
      </c>
      <c r="W51" s="147" t="str">
        <f>IF(B51&lt;Summary!$B$6,99,VLOOKUP(A51,'WS_H-Flume'!$C$2:$J$78,8,FALSE))</f>
        <v>DRY</v>
      </c>
      <c r="X51" s="147" t="str">
        <f>IF(B51&lt;Summary!$B$3,99,VLOOKUP(A51,WS_CamA!$C$2:$J$78,8,FALSE))</f>
        <v>SNOW</v>
      </c>
      <c r="Y51" s="147" t="str">
        <f>IF(B51&lt;Summary!$B$4,99,VLOOKUP(A51,WS_CamB!$C$2:$J$126,8,FALSE))</f>
        <v>SNOW</v>
      </c>
      <c r="Z51" s="147" t="str">
        <f>IF(B51&lt;Summary!$B$5,99,VLOOKUP(A51,WS_CamC!$C$2:$J$78,8,FALSE))</f>
        <v>WATER FLOW</v>
      </c>
      <c r="AA51" s="147">
        <f>IF(B51&lt;Summary!$B$7,99,VLOOKUP(A51,WS_CamA2!$C$2:$J$17,8,FALSE))</f>
        <v>99</v>
      </c>
      <c r="AB51" s="147">
        <f t="shared" si="0"/>
        <v>4</v>
      </c>
      <c r="AC51" s="147">
        <f t="shared" ref="AC51:AC110" si="4">COUNTIF(W51:Z51,"&lt;&gt;N/A")</f>
        <v>4</v>
      </c>
      <c r="AD51" s="147" t="str">
        <f t="shared" ref="AD51:AD114" si="5">IF(COUNTIF(W51:AA51,"WATER FLOW")&gt;0,"WATER FLOW",IF(AC51&lt;2,"N/A","NO FLOW"))</f>
        <v>WATER FLOW</v>
      </c>
      <c r="AE51" s="148" t="str">
        <f t="shared" si="3"/>
        <v>Yes</v>
      </c>
    </row>
    <row r="52" spans="1:31" s="148" customFormat="1" x14ac:dyDescent="0.25">
      <c r="A52" s="144">
        <v>60</v>
      </c>
      <c r="B52" s="145">
        <v>44712.552083333336</v>
      </c>
      <c r="C52" s="145">
        <v>44713.413194444445</v>
      </c>
      <c r="D52" s="146">
        <v>0.7</v>
      </c>
      <c r="E52" s="144">
        <v>20.67</v>
      </c>
      <c r="F52" s="144">
        <v>0.03</v>
      </c>
      <c r="G52" s="144">
        <v>0.27</v>
      </c>
      <c r="H52" s="144">
        <v>0.26</v>
      </c>
      <c r="I52" s="144">
        <v>0.19</v>
      </c>
      <c r="J52" s="144">
        <v>0.14000000000000001</v>
      </c>
      <c r="K52" s="144">
        <v>0.11</v>
      </c>
      <c r="L52" s="144">
        <v>0.1</v>
      </c>
      <c r="M52" s="144">
        <v>270.5</v>
      </c>
      <c r="N52" s="144">
        <v>0</v>
      </c>
      <c r="O52" s="144">
        <v>0</v>
      </c>
      <c r="P52" s="144">
        <v>0</v>
      </c>
      <c r="Q52" s="144">
        <v>0</v>
      </c>
      <c r="R52" s="144">
        <v>151</v>
      </c>
      <c r="S52" s="144">
        <v>18.3</v>
      </c>
      <c r="T52" s="144">
        <v>20.8</v>
      </c>
      <c r="U52" s="144">
        <v>23.5</v>
      </c>
      <c r="V52" s="144">
        <v>22.61429</v>
      </c>
      <c r="W52" s="147" t="str">
        <f>IF(B52&lt;Summary!$B$6,99,VLOOKUP(A52,'WS_H-Flume'!$C$2:$J$78,8,FALSE))</f>
        <v>DRY</v>
      </c>
      <c r="X52" s="147" t="str">
        <f>IF(B52&lt;Summary!$B$3,99,VLOOKUP(A52,WS_CamA!$C$2:$J$78,8,FALSE))</f>
        <v>SOIL MOISTURE</v>
      </c>
      <c r="Y52" s="147" t="str">
        <f>IF(B52&lt;Summary!$B$4,99,VLOOKUP(A52,WS_CamB!$C$2:$J$126,8,FALSE))</f>
        <v>N/A</v>
      </c>
      <c r="Z52" s="147" t="str">
        <f>IF(B52&lt;Summary!$B$5,99,VLOOKUP(A52,WS_CamC!$C$2:$J$78,8,FALSE))</f>
        <v>WATER FLOW</v>
      </c>
      <c r="AA52" s="147">
        <f>IF(B52&lt;Summary!$B$7,99,VLOOKUP(A52,WS_CamA2!$C$2:$J$17,8,FALSE))</f>
        <v>99</v>
      </c>
      <c r="AB52" s="147">
        <f t="shared" si="0"/>
        <v>4</v>
      </c>
      <c r="AC52" s="147">
        <f t="shared" si="4"/>
        <v>3</v>
      </c>
      <c r="AD52" s="147" t="str">
        <f t="shared" si="5"/>
        <v>WATER FLOW</v>
      </c>
      <c r="AE52" s="148" t="str">
        <f t="shared" si="3"/>
        <v>Yes</v>
      </c>
    </row>
    <row r="53" spans="1:31" s="148" customFormat="1" x14ac:dyDescent="0.25">
      <c r="A53" s="144">
        <v>61</v>
      </c>
      <c r="B53" s="145">
        <v>44718.576388888891</v>
      </c>
      <c r="C53" s="145">
        <v>44718.958333333336</v>
      </c>
      <c r="D53" s="146">
        <v>0.12</v>
      </c>
      <c r="E53" s="144">
        <v>9.17</v>
      </c>
      <c r="F53" s="144">
        <v>0.01</v>
      </c>
      <c r="G53" s="144">
        <v>0.7</v>
      </c>
      <c r="H53" s="144">
        <v>0.47</v>
      </c>
      <c r="I53" s="144">
        <v>0.21</v>
      </c>
      <c r="J53" s="144">
        <v>0.11</v>
      </c>
      <c r="K53" s="144">
        <v>0.05</v>
      </c>
      <c r="L53" s="144">
        <v>0.04</v>
      </c>
      <c r="M53" s="144">
        <v>133.08000000000001</v>
      </c>
      <c r="N53" s="144">
        <v>0</v>
      </c>
      <c r="O53" s="144">
        <v>0</v>
      </c>
      <c r="P53" s="144">
        <v>0</v>
      </c>
      <c r="Q53" s="144">
        <v>0.7</v>
      </c>
      <c r="R53" s="144">
        <v>157</v>
      </c>
      <c r="S53" s="144">
        <v>27.8</v>
      </c>
      <c r="T53" s="144">
        <v>28.05</v>
      </c>
      <c r="U53" s="144">
        <v>26.3</v>
      </c>
      <c r="V53" s="144">
        <v>21.11429</v>
      </c>
      <c r="W53" s="147" t="str">
        <f>IF(B53&lt;Summary!$B$6,99,VLOOKUP(A53,'WS_H-Flume'!$C$2:$J$78,8,FALSE))</f>
        <v>N/A</v>
      </c>
      <c r="X53" s="147" t="str">
        <f>IF(B53&lt;Summary!$B$3,99,VLOOKUP(A53,WS_CamA!$C$2:$J$78,8,FALSE))</f>
        <v>N/A</v>
      </c>
      <c r="Y53" s="147" t="str">
        <f>IF(B53&lt;Summary!$B$4,99,VLOOKUP(A53,WS_CamB!$C$2:$J$126,8,FALSE))</f>
        <v>SOIL MOISTURE</v>
      </c>
      <c r="Z53" s="147" t="str">
        <f>IF(B53&lt;Summary!$B$5,99,VLOOKUP(A53,WS_CamC!$C$2:$J$78,8,FALSE))</f>
        <v>N/A</v>
      </c>
      <c r="AA53" s="147">
        <f>IF(B53&lt;Summary!$B$7,99,VLOOKUP(A53,WS_CamA2!$C$2:$J$17,8,FALSE))</f>
        <v>99</v>
      </c>
      <c r="AB53" s="147">
        <f t="shared" si="0"/>
        <v>4</v>
      </c>
      <c r="AC53" s="147">
        <f t="shared" si="4"/>
        <v>1</v>
      </c>
      <c r="AD53" s="147" t="str">
        <f t="shared" si="5"/>
        <v>N/A</v>
      </c>
      <c r="AE53" s="148" t="str">
        <f t="shared" si="3"/>
        <v>00</v>
      </c>
    </row>
    <row r="54" spans="1:31" s="148" customFormat="1" x14ac:dyDescent="0.25">
      <c r="A54" s="144">
        <v>62</v>
      </c>
      <c r="B54" s="145">
        <v>44736.645833333336</v>
      </c>
      <c r="C54" s="145">
        <v>44736.711805555555</v>
      </c>
      <c r="D54" s="146">
        <v>0.06</v>
      </c>
      <c r="E54" s="144">
        <v>1.58</v>
      </c>
      <c r="F54" s="144">
        <v>0.04</v>
      </c>
      <c r="G54" s="144">
        <v>0.18</v>
      </c>
      <c r="H54" s="144">
        <v>0.18</v>
      </c>
      <c r="I54" s="144">
        <v>0.1</v>
      </c>
      <c r="J54" s="144">
        <v>0.05</v>
      </c>
      <c r="K54" s="144">
        <v>0.03</v>
      </c>
      <c r="L54" s="144">
        <v>0.02</v>
      </c>
      <c r="M54" s="144">
        <v>426.08</v>
      </c>
      <c r="N54" s="144">
        <v>0</v>
      </c>
      <c r="O54" s="144">
        <v>0</v>
      </c>
      <c r="P54" s="144">
        <v>0</v>
      </c>
      <c r="Q54" s="144">
        <v>0</v>
      </c>
      <c r="R54" s="144">
        <v>175</v>
      </c>
      <c r="S54" s="144">
        <v>31.7</v>
      </c>
      <c r="T54" s="144">
        <v>30</v>
      </c>
      <c r="U54" s="144">
        <v>27.766670000000001</v>
      </c>
      <c r="V54" s="144">
        <v>29.9</v>
      </c>
      <c r="W54" s="147" t="str">
        <f>IF(B54&lt;Summary!$B$6,99,VLOOKUP(A54,'WS_H-Flume'!$C$2:$J$78,8,FALSE))</f>
        <v>N/A</v>
      </c>
      <c r="X54" s="147" t="str">
        <f>IF(B54&lt;Summary!$B$3,99,VLOOKUP(A54,WS_CamA!$C$2:$J$78,8,FALSE))</f>
        <v>N/A</v>
      </c>
      <c r="Y54" s="147" t="str">
        <f>IF(B54&lt;Summary!$B$4,99,VLOOKUP(A54,WS_CamB!$C$2:$J$126,8,FALSE))</f>
        <v>N/A</v>
      </c>
      <c r="Z54" s="147" t="str">
        <f>IF(B54&lt;Summary!$B$5,99,VLOOKUP(A54,WS_CamC!$C$2:$J$78,8,FALSE))</f>
        <v>N/A</v>
      </c>
      <c r="AA54" s="147">
        <f>IF(B54&lt;Summary!$B$7,99,VLOOKUP(A54,WS_CamA2!$C$2:$J$17,8,FALSE))</f>
        <v>99</v>
      </c>
      <c r="AB54" s="147">
        <f t="shared" si="0"/>
        <v>4</v>
      </c>
      <c r="AC54" s="147">
        <f t="shared" si="4"/>
        <v>0</v>
      </c>
      <c r="AD54" s="147" t="str">
        <f t="shared" si="5"/>
        <v>N/A</v>
      </c>
      <c r="AE54" s="148" t="str">
        <f t="shared" si="3"/>
        <v>00</v>
      </c>
    </row>
    <row r="55" spans="1:31" s="148" customFormat="1" x14ac:dyDescent="0.25">
      <c r="A55" s="144">
        <v>63</v>
      </c>
      <c r="B55" s="145">
        <v>44742.524305555555</v>
      </c>
      <c r="C55" s="145">
        <v>44742.836805555555</v>
      </c>
      <c r="D55" s="146">
        <v>0.13</v>
      </c>
      <c r="E55" s="144">
        <v>7.5</v>
      </c>
      <c r="F55" s="144">
        <v>0.02</v>
      </c>
      <c r="G55" s="144">
        <v>0.12</v>
      </c>
      <c r="H55" s="144">
        <v>0.11</v>
      </c>
      <c r="I55" s="144">
        <v>0.09</v>
      </c>
      <c r="J55" s="144">
        <v>0.06</v>
      </c>
      <c r="K55" s="144">
        <v>0.04</v>
      </c>
      <c r="L55" s="144">
        <v>0.04</v>
      </c>
      <c r="M55" s="144">
        <v>147</v>
      </c>
      <c r="N55" s="144">
        <v>0</v>
      </c>
      <c r="O55" s="144">
        <v>0</v>
      </c>
      <c r="P55" s="144">
        <v>0</v>
      </c>
      <c r="Q55" s="144">
        <v>0.06</v>
      </c>
      <c r="R55" s="144">
        <v>181</v>
      </c>
      <c r="S55" s="144">
        <v>32.799999999999997</v>
      </c>
      <c r="T55" s="144">
        <v>32.799999999999997</v>
      </c>
      <c r="U55" s="144">
        <v>31.66667</v>
      </c>
      <c r="V55" s="144">
        <v>27.94286</v>
      </c>
      <c r="W55" s="147" t="str">
        <f>IF(B55&lt;Summary!$B$6,99,VLOOKUP(A55,'WS_H-Flume'!$C$2:$J$78,8,FALSE))</f>
        <v>N/A</v>
      </c>
      <c r="X55" s="147" t="str">
        <f>IF(B55&lt;Summary!$B$3,99,VLOOKUP(A55,WS_CamA!$C$2:$J$78,8,FALSE))</f>
        <v>N/A</v>
      </c>
      <c r="Y55" s="147" t="str">
        <f>IF(B55&lt;Summary!$B$4,99,VLOOKUP(A55,WS_CamB!$C$2:$J$126,8,FALSE))</f>
        <v>N/A</v>
      </c>
      <c r="Z55" s="147" t="str">
        <f>IF(B55&lt;Summary!$B$5,99,VLOOKUP(A55,WS_CamC!$C$2:$J$78,8,FALSE))</f>
        <v>N/A</v>
      </c>
      <c r="AA55" s="147">
        <f>IF(B55&lt;Summary!$B$7,99,VLOOKUP(A55,WS_CamA2!$C$2:$J$17,8,FALSE))</f>
        <v>99</v>
      </c>
      <c r="AB55" s="147">
        <f t="shared" si="0"/>
        <v>4</v>
      </c>
      <c r="AC55" s="147">
        <f t="shared" si="4"/>
        <v>0</v>
      </c>
      <c r="AD55" s="147" t="str">
        <f t="shared" si="5"/>
        <v>N/A</v>
      </c>
      <c r="AE55" s="148" t="str">
        <f t="shared" si="3"/>
        <v>00</v>
      </c>
    </row>
    <row r="56" spans="1:31" s="148" customFormat="1" x14ac:dyDescent="0.25">
      <c r="A56" s="144">
        <v>64</v>
      </c>
      <c r="B56" s="145">
        <v>44748.628472222219</v>
      </c>
      <c r="C56" s="145">
        <v>44748.798611111109</v>
      </c>
      <c r="D56" s="146">
        <v>0.12</v>
      </c>
      <c r="E56" s="144">
        <v>4.08</v>
      </c>
      <c r="F56" s="144">
        <v>0.03</v>
      </c>
      <c r="G56" s="144">
        <v>0.45</v>
      </c>
      <c r="H56" s="144">
        <v>0.39</v>
      </c>
      <c r="I56" s="144">
        <v>0.21</v>
      </c>
      <c r="J56" s="144">
        <v>0.12</v>
      </c>
      <c r="K56" s="144">
        <v>0.06</v>
      </c>
      <c r="L56" s="144">
        <v>0.04</v>
      </c>
      <c r="M56" s="144">
        <v>143.08000000000001</v>
      </c>
      <c r="N56" s="144">
        <v>0</v>
      </c>
      <c r="O56" s="144">
        <v>0</v>
      </c>
      <c r="P56" s="144">
        <v>0</v>
      </c>
      <c r="Q56" s="144">
        <v>0.13</v>
      </c>
      <c r="R56" s="144">
        <v>187</v>
      </c>
      <c r="S56" s="144">
        <v>33.299999999999997</v>
      </c>
      <c r="T56" s="144">
        <v>33.299999999999997</v>
      </c>
      <c r="U56" s="144">
        <v>33.133330000000001</v>
      </c>
      <c r="V56" s="144">
        <v>31.18571</v>
      </c>
      <c r="W56" s="147" t="str">
        <f>IF(B56&lt;Summary!$B$6,99,VLOOKUP(A56,'WS_H-Flume'!$C$2:$J$78,8,FALSE))</f>
        <v>N/A</v>
      </c>
      <c r="X56" s="147" t="str">
        <f>IF(B56&lt;Summary!$B$3,99,VLOOKUP(A56,WS_CamA!$C$2:$J$78,8,FALSE))</f>
        <v>N/A</v>
      </c>
      <c r="Y56" s="147" t="str">
        <f>IF(B56&lt;Summary!$B$4,99,VLOOKUP(A56,WS_CamB!$C$2:$J$126,8,FALSE))</f>
        <v>N/A</v>
      </c>
      <c r="Z56" s="147" t="str">
        <f>IF(B56&lt;Summary!$B$5,99,VLOOKUP(A56,WS_CamC!$C$2:$J$78,8,FALSE))</f>
        <v>N/A</v>
      </c>
      <c r="AA56" s="147">
        <f>IF(B56&lt;Summary!$B$7,99,VLOOKUP(A56,WS_CamA2!$C$2:$J$17,8,FALSE))</f>
        <v>99</v>
      </c>
      <c r="AB56" s="147">
        <f t="shared" si="0"/>
        <v>4</v>
      </c>
      <c r="AC56" s="147">
        <f t="shared" si="4"/>
        <v>0</v>
      </c>
      <c r="AD56" s="147" t="str">
        <f t="shared" si="5"/>
        <v>N/A</v>
      </c>
      <c r="AE56" s="148" t="str">
        <f t="shared" si="3"/>
        <v>00</v>
      </c>
    </row>
    <row r="57" spans="1:31" s="148" customFormat="1" x14ac:dyDescent="0.25">
      <c r="A57" s="144">
        <v>65</v>
      </c>
      <c r="B57" s="145">
        <v>44761.545138888891</v>
      </c>
      <c r="C57" s="145">
        <v>44761.982638888891</v>
      </c>
      <c r="D57" s="146">
        <v>0.05</v>
      </c>
      <c r="E57" s="144">
        <v>10.5</v>
      </c>
      <c r="F57" s="144">
        <v>0</v>
      </c>
      <c r="G57" s="144">
        <v>0.12</v>
      </c>
      <c r="H57" s="144">
        <v>0.11</v>
      </c>
      <c r="I57" s="144">
        <v>0.04</v>
      </c>
      <c r="J57" s="144">
        <v>0.02</v>
      </c>
      <c r="K57" s="144">
        <v>0.01</v>
      </c>
      <c r="L57" s="144">
        <v>0.01</v>
      </c>
      <c r="M57" s="144">
        <v>316.42</v>
      </c>
      <c r="N57" s="144">
        <v>0</v>
      </c>
      <c r="O57" s="144">
        <v>0</v>
      </c>
      <c r="P57" s="144">
        <v>0</v>
      </c>
      <c r="Q57" s="144">
        <v>0</v>
      </c>
      <c r="R57" s="144">
        <v>200</v>
      </c>
      <c r="S57" s="144">
        <v>35.6</v>
      </c>
      <c r="T57" s="144">
        <v>35.299999999999997</v>
      </c>
      <c r="U57" s="144">
        <v>34.633330000000001</v>
      </c>
      <c r="V57" s="144">
        <v>34.528570000000002</v>
      </c>
      <c r="W57" s="147" t="str">
        <f>IF(B57&lt;Summary!$B$6,99,VLOOKUP(A57,'WS_H-Flume'!$C$2:$J$78,8,FALSE))</f>
        <v>N/A</v>
      </c>
      <c r="X57" s="147" t="str">
        <f>IF(B57&lt;Summary!$B$3,99,VLOOKUP(A57,WS_CamA!$C$2:$J$78,8,FALSE))</f>
        <v>N/A</v>
      </c>
      <c r="Y57" s="147" t="str">
        <f>IF(B57&lt;Summary!$B$4,99,VLOOKUP(A57,WS_CamB!$C$2:$J$126,8,FALSE))</f>
        <v>DRY</v>
      </c>
      <c r="Z57" s="147" t="str">
        <f>IF(B57&lt;Summary!$B$5,99,VLOOKUP(A57,WS_CamC!$C$2:$J$78,8,FALSE))</f>
        <v>DRY</v>
      </c>
      <c r="AA57" s="147">
        <f>IF(B57&lt;Summary!$B$7,99,VLOOKUP(A57,WS_CamA2!$C$2:$J$17,8,FALSE))</f>
        <v>99</v>
      </c>
      <c r="AB57" s="147">
        <f t="shared" si="0"/>
        <v>4</v>
      </c>
      <c r="AC57" s="147">
        <f t="shared" si="4"/>
        <v>2</v>
      </c>
      <c r="AD57" s="147" t="str">
        <f t="shared" si="5"/>
        <v>NO FLOW</v>
      </c>
      <c r="AE57" s="148" t="str">
        <f t="shared" si="3"/>
        <v>No</v>
      </c>
    </row>
    <row r="58" spans="1:31" s="148" customFormat="1" x14ac:dyDescent="0.25">
      <c r="A58" s="144">
        <v>66</v>
      </c>
      <c r="B58" s="145">
        <v>44762.552083333336</v>
      </c>
      <c r="C58" s="145">
        <v>44762.760416666664</v>
      </c>
      <c r="D58" s="146">
        <v>0.05</v>
      </c>
      <c r="E58" s="144">
        <v>5</v>
      </c>
      <c r="F58" s="144">
        <v>0.01</v>
      </c>
      <c r="G58" s="144">
        <v>0.08</v>
      </c>
      <c r="H58" s="144">
        <v>7.0000000000000007E-2</v>
      </c>
      <c r="I58" s="144">
        <v>0.04</v>
      </c>
      <c r="J58" s="144">
        <v>0.03</v>
      </c>
      <c r="K58" s="144">
        <v>0.02</v>
      </c>
      <c r="L58" s="144">
        <v>0.02</v>
      </c>
      <c r="M58" s="144">
        <v>18.670000000000002</v>
      </c>
      <c r="N58" s="144">
        <v>0.05</v>
      </c>
      <c r="O58" s="144">
        <v>0.05</v>
      </c>
      <c r="P58" s="144">
        <v>0.05</v>
      </c>
      <c r="Q58" s="144">
        <v>0.05</v>
      </c>
      <c r="R58" s="144">
        <v>201</v>
      </c>
      <c r="S58" s="144">
        <v>33.9</v>
      </c>
      <c r="T58" s="144">
        <v>34.75</v>
      </c>
      <c r="U58" s="144">
        <v>34.833329999999997</v>
      </c>
      <c r="V58" s="144">
        <v>34.528570000000002</v>
      </c>
      <c r="W58" s="147" t="str">
        <f>IF(B58&lt;Summary!$B$6,99,VLOOKUP(A58,'WS_H-Flume'!$C$2:$J$78,8,FALSE))</f>
        <v>N/A</v>
      </c>
      <c r="X58" s="147" t="str">
        <f>IF(B58&lt;Summary!$B$3,99,VLOOKUP(A58,WS_CamA!$C$2:$J$78,8,FALSE))</f>
        <v>N/A</v>
      </c>
      <c r="Y58" s="147" t="str">
        <f>IF(B58&lt;Summary!$B$4,99,VLOOKUP(A58,WS_CamB!$C$2:$J$126,8,FALSE))</f>
        <v>SOIL MOISTURE</v>
      </c>
      <c r="Z58" s="147" t="str">
        <f>IF(B58&lt;Summary!$B$5,99,VLOOKUP(A58,WS_CamC!$C$2:$J$78,8,FALSE))</f>
        <v>DRY</v>
      </c>
      <c r="AA58" s="147">
        <f>IF(B58&lt;Summary!$B$7,99,VLOOKUP(A58,WS_CamA2!$C$2:$J$17,8,FALSE))</f>
        <v>99</v>
      </c>
      <c r="AB58" s="147">
        <f t="shared" si="0"/>
        <v>4</v>
      </c>
      <c r="AC58" s="147">
        <f t="shared" si="4"/>
        <v>2</v>
      </c>
      <c r="AD58" s="147" t="str">
        <f t="shared" si="5"/>
        <v>NO FLOW</v>
      </c>
      <c r="AE58" s="148" t="str">
        <f t="shared" si="3"/>
        <v>No</v>
      </c>
    </row>
    <row r="59" spans="1:31" s="148" customFormat="1" x14ac:dyDescent="0.25">
      <c r="A59" s="144">
        <v>67</v>
      </c>
      <c r="B59" s="145">
        <v>44766.621527777781</v>
      </c>
      <c r="C59" s="145">
        <v>44766.798611111109</v>
      </c>
      <c r="D59" s="146">
        <v>0.26</v>
      </c>
      <c r="E59" s="144">
        <v>4.25</v>
      </c>
      <c r="F59" s="144">
        <v>0.06</v>
      </c>
      <c r="G59" s="144">
        <v>0.18</v>
      </c>
      <c r="H59" s="144">
        <v>0.17</v>
      </c>
      <c r="I59" s="144">
        <v>0.14000000000000001</v>
      </c>
      <c r="J59" s="144">
        <v>0.11</v>
      </c>
      <c r="K59" s="144">
        <v>0.09</v>
      </c>
      <c r="L59" s="144">
        <v>7.0000000000000007E-2</v>
      </c>
      <c r="M59" s="144">
        <v>96.92</v>
      </c>
      <c r="N59" s="144">
        <v>0</v>
      </c>
      <c r="O59" s="144">
        <v>0</v>
      </c>
      <c r="P59" s="144">
        <v>0</v>
      </c>
      <c r="Q59" s="144">
        <v>0.1</v>
      </c>
      <c r="R59" s="144">
        <v>205</v>
      </c>
      <c r="S59" s="144">
        <v>34.4</v>
      </c>
      <c r="T59" s="144">
        <v>34.700000000000003</v>
      </c>
      <c r="U59" s="144">
        <v>34.6</v>
      </c>
      <c r="V59" s="144">
        <v>34.442860000000003</v>
      </c>
      <c r="W59" s="147" t="str">
        <f>IF(B59&lt;Summary!$B$6,99,VLOOKUP(A59,'WS_H-Flume'!$C$2:$J$78,8,FALSE))</f>
        <v>N/A</v>
      </c>
      <c r="X59" s="147" t="str">
        <f>IF(B59&lt;Summary!$B$3,99,VLOOKUP(A59,WS_CamA!$C$2:$J$78,8,FALSE))</f>
        <v>N/A</v>
      </c>
      <c r="Y59" s="147" t="str">
        <f>IF(B59&lt;Summary!$B$4,99,VLOOKUP(A59,WS_CamB!$C$2:$J$126,8,FALSE))</f>
        <v>SOIL MOISTURE</v>
      </c>
      <c r="Z59" s="147" t="str">
        <f>IF(B59&lt;Summary!$B$5,99,VLOOKUP(A59,WS_CamC!$C$2:$J$78,8,FALSE))</f>
        <v>N/A</v>
      </c>
      <c r="AA59" s="147">
        <f>IF(B59&lt;Summary!$B$7,99,VLOOKUP(A59,WS_CamA2!$C$2:$J$17,8,FALSE))</f>
        <v>99</v>
      </c>
      <c r="AB59" s="147">
        <f t="shared" si="0"/>
        <v>4</v>
      </c>
      <c r="AC59" s="147">
        <f t="shared" si="4"/>
        <v>1</v>
      </c>
      <c r="AD59" s="147" t="str">
        <f t="shared" si="5"/>
        <v>N/A</v>
      </c>
      <c r="AE59" s="148" t="str">
        <f t="shared" si="3"/>
        <v>00</v>
      </c>
    </row>
    <row r="60" spans="1:31" s="148" customFormat="1" x14ac:dyDescent="0.25">
      <c r="A60" s="144">
        <v>68</v>
      </c>
      <c r="B60" s="145">
        <v>44768.916666666664</v>
      </c>
      <c r="C60" s="145">
        <v>44769.041666666664</v>
      </c>
      <c r="D60" s="146">
        <v>0.38</v>
      </c>
      <c r="E60" s="144">
        <v>3</v>
      </c>
      <c r="F60" s="144">
        <v>0.13</v>
      </c>
      <c r="G60" s="144">
        <v>0.76</v>
      </c>
      <c r="H60" s="144">
        <v>0.72</v>
      </c>
      <c r="I60" s="144">
        <v>0.47</v>
      </c>
      <c r="J60" s="144">
        <v>0.27</v>
      </c>
      <c r="K60" s="144">
        <v>0.17</v>
      </c>
      <c r="L60" s="144">
        <v>0.13</v>
      </c>
      <c r="M60" s="144">
        <v>53.83</v>
      </c>
      <c r="N60" s="144">
        <v>0</v>
      </c>
      <c r="O60" s="144">
        <v>0</v>
      </c>
      <c r="P60" s="144">
        <v>0.26</v>
      </c>
      <c r="Q60" s="144">
        <v>0.36</v>
      </c>
      <c r="R60" s="144">
        <v>207</v>
      </c>
      <c r="S60" s="144">
        <v>31.1</v>
      </c>
      <c r="T60" s="144">
        <v>29.45</v>
      </c>
      <c r="U60" s="144">
        <v>31.1</v>
      </c>
      <c r="V60" s="144">
        <v>32.771430000000002</v>
      </c>
      <c r="W60" s="147" t="str">
        <f>IF(B60&lt;Summary!$B$6,99,VLOOKUP(A60,'WS_H-Flume'!$C$2:$J$78,8,FALSE))</f>
        <v>N/A</v>
      </c>
      <c r="X60" s="147" t="str">
        <f>IF(B60&lt;Summary!$B$3,99,VLOOKUP(A60,WS_CamA!$C$2:$J$78,8,FALSE))</f>
        <v>N/A</v>
      </c>
      <c r="Y60" s="147" t="str">
        <f>IF(B60&lt;Summary!$B$4,99,VLOOKUP(A60,WS_CamB!$C$2:$J$126,8,FALSE))</f>
        <v>DRY</v>
      </c>
      <c r="Z60" s="147" t="str">
        <f>IF(B60&lt;Summary!$B$5,99,VLOOKUP(A60,WS_CamC!$C$2:$J$78,8,FALSE))</f>
        <v>N/A</v>
      </c>
      <c r="AA60" s="147">
        <f>IF(B60&lt;Summary!$B$7,99,VLOOKUP(A60,WS_CamA2!$C$2:$J$17,8,FALSE))</f>
        <v>99</v>
      </c>
      <c r="AB60" s="147">
        <f t="shared" si="0"/>
        <v>4</v>
      </c>
      <c r="AC60" s="147">
        <f t="shared" si="4"/>
        <v>1</v>
      </c>
      <c r="AD60" s="147" t="str">
        <f t="shared" si="5"/>
        <v>N/A</v>
      </c>
      <c r="AE60" s="148" t="str">
        <f t="shared" si="3"/>
        <v>00</v>
      </c>
    </row>
    <row r="61" spans="1:31" s="148" customFormat="1" x14ac:dyDescent="0.25">
      <c r="A61" s="144">
        <v>69</v>
      </c>
      <c r="B61" s="145">
        <v>44769.972222222219</v>
      </c>
      <c r="C61" s="145">
        <v>44770.072916666664</v>
      </c>
      <c r="D61" s="146">
        <v>0.66</v>
      </c>
      <c r="E61" s="144">
        <v>2.42</v>
      </c>
      <c r="F61" s="144">
        <v>0.27</v>
      </c>
      <c r="G61" s="144">
        <v>1.62</v>
      </c>
      <c r="H61" s="144">
        <v>1.42</v>
      </c>
      <c r="I61" s="144">
        <v>0.89</v>
      </c>
      <c r="J61" s="144">
        <v>0.52</v>
      </c>
      <c r="K61" s="144">
        <v>0.32</v>
      </c>
      <c r="L61" s="144">
        <v>0.22</v>
      </c>
      <c r="M61" s="144">
        <v>24.75</v>
      </c>
      <c r="N61" s="144">
        <v>0.38</v>
      </c>
      <c r="O61" s="144">
        <v>0.38</v>
      </c>
      <c r="P61" s="144">
        <v>0.38</v>
      </c>
      <c r="Q61" s="144">
        <v>0.64</v>
      </c>
      <c r="R61" s="144">
        <v>208</v>
      </c>
      <c r="S61" s="144">
        <v>29.4</v>
      </c>
      <c r="T61" s="144">
        <v>30.25</v>
      </c>
      <c r="U61" s="144">
        <v>29.433330000000002</v>
      </c>
      <c r="V61" s="144">
        <v>32.128570000000003</v>
      </c>
      <c r="W61" s="147" t="str">
        <f>IF(B61&lt;Summary!$B$6,99,VLOOKUP(A61,'WS_H-Flume'!$C$2:$J$78,8,FALSE))</f>
        <v>N/A</v>
      </c>
      <c r="X61" s="147" t="str">
        <f>IF(B61&lt;Summary!$B$3,99,VLOOKUP(A61,WS_CamA!$C$2:$J$78,8,FALSE))</f>
        <v>N/A</v>
      </c>
      <c r="Y61" s="147" t="str">
        <f>IF(B61&lt;Summary!$B$4,99,VLOOKUP(A61,WS_CamB!$C$2:$J$126,8,FALSE))</f>
        <v>SOIL MOISTURE</v>
      </c>
      <c r="Z61" s="147" t="str">
        <f>IF(B61&lt;Summary!$B$5,99,VLOOKUP(A61,WS_CamC!$C$2:$J$78,8,FALSE))</f>
        <v>N/A</v>
      </c>
      <c r="AA61" s="147">
        <f>IF(B61&lt;Summary!$B$7,99,VLOOKUP(A61,WS_CamA2!$C$2:$J$17,8,FALSE))</f>
        <v>99</v>
      </c>
      <c r="AB61" s="147">
        <f t="shared" si="0"/>
        <v>4</v>
      </c>
      <c r="AC61" s="147">
        <f t="shared" si="4"/>
        <v>1</v>
      </c>
      <c r="AD61" s="147" t="str">
        <f t="shared" si="5"/>
        <v>N/A</v>
      </c>
      <c r="AE61" s="148" t="str">
        <f t="shared" si="3"/>
        <v>00</v>
      </c>
    </row>
    <row r="62" spans="1:31" s="148" customFormat="1" x14ac:dyDescent="0.25">
      <c r="A62" s="144">
        <v>70</v>
      </c>
      <c r="B62" s="145">
        <v>44779.600694444445</v>
      </c>
      <c r="C62" s="145">
        <v>44779.635416666664</v>
      </c>
      <c r="D62" s="146">
        <v>0.13</v>
      </c>
      <c r="E62" s="144">
        <v>0.83</v>
      </c>
      <c r="F62" s="144">
        <v>0.16</v>
      </c>
      <c r="G62" s="144">
        <v>0.42</v>
      </c>
      <c r="H62" s="144">
        <v>0.35</v>
      </c>
      <c r="I62" s="144">
        <v>0.27</v>
      </c>
      <c r="J62" s="144">
        <v>0.13</v>
      </c>
      <c r="K62" s="144">
        <v>7.0000000000000007E-2</v>
      </c>
      <c r="L62" s="144">
        <v>0.04</v>
      </c>
      <c r="M62" s="144">
        <v>229.5</v>
      </c>
      <c r="N62" s="144">
        <v>0</v>
      </c>
      <c r="O62" s="144">
        <v>0</v>
      </c>
      <c r="P62" s="144">
        <v>0</v>
      </c>
      <c r="Q62" s="144">
        <v>0</v>
      </c>
      <c r="R62" s="144">
        <v>218</v>
      </c>
      <c r="S62" s="144">
        <v>36.1</v>
      </c>
      <c r="T62" s="144">
        <v>35.25</v>
      </c>
      <c r="U62" s="144">
        <v>34.066670000000002</v>
      </c>
      <c r="V62" s="144">
        <v>33.414290000000001</v>
      </c>
      <c r="W62" s="147" t="str">
        <f>IF(B62&lt;Summary!$B$6,99,VLOOKUP(A62,'WS_H-Flume'!$C$2:$J$78,8,FALSE))</f>
        <v>N/A</v>
      </c>
      <c r="X62" s="147" t="str">
        <f>IF(B62&lt;Summary!$B$3,99,VLOOKUP(A62,WS_CamA!$C$2:$J$78,8,FALSE))</f>
        <v>N/A</v>
      </c>
      <c r="Y62" s="147" t="str">
        <f>IF(B62&lt;Summary!$B$4,99,VLOOKUP(A62,WS_CamB!$C$2:$J$126,8,FALSE))</f>
        <v>SOIL MOISTURE</v>
      </c>
      <c r="Z62" s="147" t="str">
        <f>IF(B62&lt;Summary!$B$5,99,VLOOKUP(A62,WS_CamC!$C$2:$J$78,8,FALSE))</f>
        <v>DRY</v>
      </c>
      <c r="AA62" s="147">
        <f>IF(B62&lt;Summary!$B$7,99,VLOOKUP(A62,WS_CamA2!$C$2:$J$17,8,FALSE))</f>
        <v>99</v>
      </c>
      <c r="AB62" s="147">
        <f t="shared" si="0"/>
        <v>4</v>
      </c>
      <c r="AC62" s="147">
        <f t="shared" si="4"/>
        <v>2</v>
      </c>
      <c r="AD62" s="147" t="str">
        <f t="shared" si="5"/>
        <v>NO FLOW</v>
      </c>
      <c r="AE62" s="148" t="str">
        <f t="shared" si="3"/>
        <v>No</v>
      </c>
    </row>
    <row r="63" spans="1:31" s="148" customFormat="1" x14ac:dyDescent="0.25">
      <c r="A63" s="144">
        <v>71</v>
      </c>
      <c r="B63" s="145">
        <v>44780.8125</v>
      </c>
      <c r="C63" s="145">
        <v>44780.958333333336</v>
      </c>
      <c r="D63" s="146">
        <v>0.09</v>
      </c>
      <c r="E63" s="144">
        <v>3.5</v>
      </c>
      <c r="F63" s="144">
        <v>0.02</v>
      </c>
      <c r="G63" s="144">
        <v>0.09</v>
      </c>
      <c r="H63" s="144">
        <v>0.08</v>
      </c>
      <c r="I63" s="144">
        <v>0.08</v>
      </c>
      <c r="J63" s="144">
        <v>0.06</v>
      </c>
      <c r="K63" s="144">
        <v>0.04</v>
      </c>
      <c r="L63" s="144">
        <v>0.03</v>
      </c>
      <c r="M63" s="144">
        <v>31.75</v>
      </c>
      <c r="N63" s="144">
        <v>0</v>
      </c>
      <c r="O63" s="144">
        <v>0.13</v>
      </c>
      <c r="P63" s="144">
        <v>0.13</v>
      </c>
      <c r="Q63" s="144">
        <v>0.13</v>
      </c>
      <c r="R63" s="144">
        <v>219</v>
      </c>
      <c r="S63" s="144">
        <v>33.299999999999997</v>
      </c>
      <c r="T63" s="144">
        <v>34.700000000000003</v>
      </c>
      <c r="U63" s="144">
        <v>34.6</v>
      </c>
      <c r="V63" s="144">
        <v>33.642859999999999</v>
      </c>
      <c r="W63" s="147" t="str">
        <f>IF(B63&lt;Summary!$B$6,99,VLOOKUP(A63,'WS_H-Flume'!$C$2:$J$78,8,FALSE))</f>
        <v>N/A</v>
      </c>
      <c r="X63" s="147" t="str">
        <f>IF(B63&lt;Summary!$B$3,99,VLOOKUP(A63,WS_CamA!$C$2:$J$78,8,FALSE))</f>
        <v>N/A</v>
      </c>
      <c r="Y63" s="147" t="str">
        <f>IF(B63&lt;Summary!$B$4,99,VLOOKUP(A63,WS_CamB!$C$2:$J$126,8,FALSE))</f>
        <v>DRY</v>
      </c>
      <c r="Z63" s="147" t="str">
        <f>IF(B63&lt;Summary!$B$5,99,VLOOKUP(A63,WS_CamC!$C$2:$J$78,8,FALSE))</f>
        <v>SOIL MOISTURE</v>
      </c>
      <c r="AA63" s="147">
        <f>IF(B63&lt;Summary!$B$7,99,VLOOKUP(A63,WS_CamA2!$C$2:$J$17,8,FALSE))</f>
        <v>99</v>
      </c>
      <c r="AB63" s="147">
        <f t="shared" si="0"/>
        <v>4</v>
      </c>
      <c r="AC63" s="147">
        <f t="shared" si="4"/>
        <v>2</v>
      </c>
      <c r="AD63" s="147" t="str">
        <f t="shared" si="5"/>
        <v>NO FLOW</v>
      </c>
      <c r="AE63" s="148" t="str">
        <f t="shared" si="3"/>
        <v>No</v>
      </c>
    </row>
    <row r="64" spans="1:31" s="148" customFormat="1" x14ac:dyDescent="0.25">
      <c r="A64" s="144">
        <v>72</v>
      </c>
      <c r="B64" s="145">
        <v>44786.868055555555</v>
      </c>
      <c r="C64" s="145">
        <v>44786.9375</v>
      </c>
      <c r="D64" s="146">
        <v>7.0000000000000007E-2</v>
      </c>
      <c r="E64" s="144">
        <v>1.67</v>
      </c>
      <c r="F64" s="144">
        <v>0.04</v>
      </c>
      <c r="G64" s="144">
        <v>0.12</v>
      </c>
      <c r="H64" s="144">
        <v>0.11</v>
      </c>
      <c r="I64" s="144">
        <v>0.09</v>
      </c>
      <c r="J64" s="144">
        <v>0.06</v>
      </c>
      <c r="K64" s="144">
        <v>0.04</v>
      </c>
      <c r="L64" s="144">
        <v>0.02</v>
      </c>
      <c r="M64" s="144">
        <v>143.5</v>
      </c>
      <c r="N64" s="144">
        <v>0</v>
      </c>
      <c r="O64" s="144">
        <v>0</v>
      </c>
      <c r="P64" s="144">
        <v>0</v>
      </c>
      <c r="Q64" s="144">
        <v>0.09</v>
      </c>
      <c r="R64" s="144">
        <v>225</v>
      </c>
      <c r="S64" s="144">
        <v>33.299999999999997</v>
      </c>
      <c r="T64" s="144">
        <v>34.15</v>
      </c>
      <c r="U64" s="144">
        <v>33.700000000000003</v>
      </c>
      <c r="V64" s="144">
        <v>32.528570000000002</v>
      </c>
      <c r="W64" s="147" t="str">
        <f>IF(B64&lt;Summary!$B$6,99,VLOOKUP(A64,'WS_H-Flume'!$C$2:$J$78,8,FALSE))</f>
        <v>N/A</v>
      </c>
      <c r="X64" s="147" t="str">
        <f>IF(B64&lt;Summary!$B$3,99,VLOOKUP(A64,WS_CamA!$C$2:$J$78,8,FALSE))</f>
        <v>N/A</v>
      </c>
      <c r="Y64" s="147" t="str">
        <f>IF(B64&lt;Summary!$B$4,99,VLOOKUP(A64,WS_CamB!$C$2:$J$126,8,FALSE))</f>
        <v>DRY</v>
      </c>
      <c r="Z64" s="147" t="str">
        <f>IF(B64&lt;Summary!$B$5,99,VLOOKUP(A64,WS_CamC!$C$2:$J$78,8,FALSE))</f>
        <v>SOIL MOISTURE</v>
      </c>
      <c r="AA64" s="147">
        <f>IF(B64&lt;Summary!$B$7,99,VLOOKUP(A64,WS_CamA2!$C$2:$J$17,8,FALSE))</f>
        <v>99</v>
      </c>
      <c r="AB64" s="147">
        <f t="shared" si="0"/>
        <v>4</v>
      </c>
      <c r="AC64" s="147">
        <f t="shared" si="4"/>
        <v>2</v>
      </c>
      <c r="AD64" s="147" t="str">
        <f t="shared" si="5"/>
        <v>NO FLOW</v>
      </c>
      <c r="AE64" s="148" t="str">
        <f t="shared" si="3"/>
        <v>No</v>
      </c>
    </row>
    <row r="65" spans="1:31" s="148" customFormat="1" x14ac:dyDescent="0.25">
      <c r="A65" s="144">
        <v>73</v>
      </c>
      <c r="B65" s="145">
        <v>44787.649305555555</v>
      </c>
      <c r="C65" s="145">
        <v>44787.951388888891</v>
      </c>
      <c r="D65" s="146">
        <v>0.28999999999999998</v>
      </c>
      <c r="E65" s="144">
        <v>7.25</v>
      </c>
      <c r="F65" s="144">
        <v>0.04</v>
      </c>
      <c r="G65" s="144">
        <v>0.78</v>
      </c>
      <c r="H65" s="144">
        <v>0.76</v>
      </c>
      <c r="I65" s="144">
        <v>0.41</v>
      </c>
      <c r="J65" s="144">
        <v>0.23</v>
      </c>
      <c r="K65" s="144">
        <v>0.12</v>
      </c>
      <c r="L65" s="144">
        <v>0.09</v>
      </c>
      <c r="M65" s="144">
        <v>24.33</v>
      </c>
      <c r="N65" s="144">
        <v>7.0000000000000007E-2</v>
      </c>
      <c r="O65" s="144">
        <v>7.0000000000000007E-2</v>
      </c>
      <c r="P65" s="144">
        <v>7.0000000000000007E-2</v>
      </c>
      <c r="Q65" s="144">
        <v>0.16</v>
      </c>
      <c r="R65" s="144">
        <v>226</v>
      </c>
      <c r="S65" s="144">
        <v>33.9</v>
      </c>
      <c r="T65" s="144">
        <v>33.6</v>
      </c>
      <c r="U65" s="144">
        <v>34.066670000000002</v>
      </c>
      <c r="V65" s="144">
        <v>32.614289999999997</v>
      </c>
      <c r="W65" s="147" t="str">
        <f>IF(B65&lt;Summary!$B$6,99,VLOOKUP(A65,'WS_H-Flume'!$C$2:$J$78,8,FALSE))</f>
        <v>N/A</v>
      </c>
      <c r="X65" s="147" t="str">
        <f>IF(B65&lt;Summary!$B$3,99,VLOOKUP(A65,WS_CamA!$C$2:$J$78,8,FALSE))</f>
        <v>N/A</v>
      </c>
      <c r="Y65" s="147" t="str">
        <f>IF(B65&lt;Summary!$B$4,99,VLOOKUP(A65,WS_CamB!$C$2:$J$126,8,FALSE))</f>
        <v>SOIL MOISTURE</v>
      </c>
      <c r="Z65" s="147" t="str">
        <f>IF(B65&lt;Summary!$B$5,99,VLOOKUP(A65,WS_CamC!$C$2:$J$78,8,FALSE))</f>
        <v>SOIL MOISTURE</v>
      </c>
      <c r="AA65" s="147">
        <f>IF(B65&lt;Summary!$B$7,99,VLOOKUP(A65,WS_CamA2!$C$2:$J$17,8,FALSE))</f>
        <v>99</v>
      </c>
      <c r="AB65" s="147">
        <f t="shared" si="0"/>
        <v>4</v>
      </c>
      <c r="AC65" s="147">
        <f t="shared" si="4"/>
        <v>2</v>
      </c>
      <c r="AD65" s="147" t="str">
        <f t="shared" si="5"/>
        <v>NO FLOW</v>
      </c>
      <c r="AE65" s="148" t="str">
        <f t="shared" si="3"/>
        <v>No</v>
      </c>
    </row>
    <row r="66" spans="1:31" s="148" customFormat="1" x14ac:dyDescent="0.25">
      <c r="A66" s="144">
        <v>74</v>
      </c>
      <c r="B66" s="145">
        <v>44788.611111111109</v>
      </c>
      <c r="C66" s="145">
        <v>44789.041666666664</v>
      </c>
      <c r="D66" s="146">
        <v>2.3199999999999998</v>
      </c>
      <c r="E66" s="144">
        <v>10.33</v>
      </c>
      <c r="F66" s="144">
        <v>0.22</v>
      </c>
      <c r="G66" s="144">
        <v>3.52</v>
      </c>
      <c r="H66" s="144">
        <v>3.36</v>
      </c>
      <c r="I66" s="144">
        <v>2.39</v>
      </c>
      <c r="J66" s="144">
        <v>1.44</v>
      </c>
      <c r="K66" s="144">
        <v>0.8</v>
      </c>
      <c r="L66" s="144">
        <v>0.54</v>
      </c>
      <c r="M66" s="144">
        <v>26.17</v>
      </c>
      <c r="N66" s="144">
        <v>0.28999999999999998</v>
      </c>
      <c r="O66" s="144">
        <v>0.36</v>
      </c>
      <c r="P66" s="144">
        <v>0.36</v>
      </c>
      <c r="Q66" s="144">
        <v>0.36</v>
      </c>
      <c r="R66" s="144">
        <v>227</v>
      </c>
      <c r="S66" s="144">
        <v>33.299999999999997</v>
      </c>
      <c r="T66" s="144">
        <v>33.6</v>
      </c>
      <c r="U66" s="144">
        <v>33.5</v>
      </c>
      <c r="V66" s="144">
        <v>33.328569999999999</v>
      </c>
      <c r="W66" s="147" t="str">
        <f>IF(B66&lt;Summary!$B$6,99,VLOOKUP(A66,'WS_H-Flume'!$C$2:$J$78,8,FALSE))</f>
        <v>N/A</v>
      </c>
      <c r="X66" s="147" t="str">
        <f>IF(B66&lt;Summary!$B$3,99,VLOOKUP(A66,WS_CamA!$C$2:$J$78,8,FALSE))</f>
        <v>N/A</v>
      </c>
      <c r="Y66" s="147" t="str">
        <f>IF(B66&lt;Summary!$B$4,99,VLOOKUP(A66,WS_CamB!$C$2:$J$126,8,FALSE))</f>
        <v>WATER FLOW</v>
      </c>
      <c r="Z66" s="147" t="str">
        <f>IF(B66&lt;Summary!$B$5,99,VLOOKUP(A66,WS_CamC!$C$2:$J$78,8,FALSE))</f>
        <v>WATER FLOW</v>
      </c>
      <c r="AA66" s="147">
        <f>IF(B66&lt;Summary!$B$7,99,VLOOKUP(A66,WS_CamA2!$C$2:$J$17,8,FALSE))</f>
        <v>99</v>
      </c>
      <c r="AB66" s="147">
        <f t="shared" si="0"/>
        <v>4</v>
      </c>
      <c r="AC66" s="147">
        <f t="shared" si="4"/>
        <v>2</v>
      </c>
      <c r="AD66" s="147" t="str">
        <f t="shared" si="5"/>
        <v>WATER FLOW</v>
      </c>
      <c r="AE66" s="148" t="str">
        <f t="shared" si="3"/>
        <v>Yes</v>
      </c>
    </row>
    <row r="67" spans="1:31" s="148" customFormat="1" x14ac:dyDescent="0.25">
      <c r="A67" s="144">
        <v>75</v>
      </c>
      <c r="B67" s="145">
        <v>44789.440972222219</v>
      </c>
      <c r="C67" s="145">
        <v>44789.569444444445</v>
      </c>
      <c r="D67" s="146">
        <v>0.4</v>
      </c>
      <c r="E67" s="144">
        <v>3.08</v>
      </c>
      <c r="F67" s="144">
        <v>0.13</v>
      </c>
      <c r="G67" s="144">
        <v>0.5</v>
      </c>
      <c r="H67" s="144">
        <v>0.46</v>
      </c>
      <c r="I67" s="144">
        <v>0.33</v>
      </c>
      <c r="J67" s="144">
        <v>0.26</v>
      </c>
      <c r="K67" s="144">
        <v>0.2</v>
      </c>
      <c r="L67" s="144">
        <v>0.13</v>
      </c>
      <c r="M67" s="144">
        <v>12.67</v>
      </c>
      <c r="N67" s="144">
        <v>2.3199999999999998</v>
      </c>
      <c r="O67" s="144">
        <v>2.61</v>
      </c>
      <c r="P67" s="144">
        <v>2.68</v>
      </c>
      <c r="Q67" s="144">
        <v>2.68</v>
      </c>
      <c r="R67" s="144">
        <v>228</v>
      </c>
      <c r="S67" s="144">
        <v>28.9</v>
      </c>
      <c r="T67" s="144">
        <v>31.1</v>
      </c>
      <c r="U67" s="144">
        <v>32.033329999999999</v>
      </c>
      <c r="V67" s="144">
        <v>32.928570000000001</v>
      </c>
      <c r="W67" s="147" t="str">
        <f>IF(B67&lt;Summary!$B$6,99,VLOOKUP(A67,'WS_H-Flume'!$C$2:$J$78,8,FALSE))</f>
        <v>N/A</v>
      </c>
      <c r="X67" s="147" t="str">
        <f>IF(B67&lt;Summary!$B$3,99,VLOOKUP(A67,WS_CamA!$C$2:$J$78,8,FALSE))</f>
        <v>N/A</v>
      </c>
      <c r="Y67" s="147" t="str">
        <f>IF(B67&lt;Summary!$B$4,99,VLOOKUP(A67,WS_CamB!$C$2:$J$126,8,FALSE))</f>
        <v>WATER FLOW</v>
      </c>
      <c r="Z67" s="147" t="str">
        <f>IF(B67&lt;Summary!$B$5,99,VLOOKUP(A67,WS_CamC!$C$2:$J$78,8,FALSE))</f>
        <v>WATER FLOW</v>
      </c>
      <c r="AA67" s="147">
        <f>IF(B67&lt;Summary!$B$7,99,VLOOKUP(A67,WS_CamA2!$C$2:$J$17,8,FALSE))</f>
        <v>99</v>
      </c>
      <c r="AB67" s="147">
        <f t="shared" ref="AB67:AB126" si="6">COUNTIF(W67:AA67,"&lt;&gt;99")</f>
        <v>4</v>
      </c>
      <c r="AC67" s="147">
        <f t="shared" si="4"/>
        <v>2</v>
      </c>
      <c r="AD67" s="147" t="str">
        <f t="shared" si="5"/>
        <v>WATER FLOW</v>
      </c>
      <c r="AE67" s="148" t="str">
        <f t="shared" ref="AE67:AE126" si="7">IF(AD67="WATER FLOW","Yes",IF(AD67="NO FLOW","No","00"))</f>
        <v>Yes</v>
      </c>
    </row>
    <row r="68" spans="1:31" s="148" customFormat="1" x14ac:dyDescent="0.25">
      <c r="A68" s="144">
        <v>76</v>
      </c>
      <c r="B68" s="145">
        <v>44798.631944444445</v>
      </c>
      <c r="C68" s="145">
        <v>44798.774305555555</v>
      </c>
      <c r="D68" s="146">
        <v>0.42</v>
      </c>
      <c r="E68" s="144">
        <v>3.42</v>
      </c>
      <c r="F68" s="144">
        <v>0.12</v>
      </c>
      <c r="G68" s="144">
        <v>0.77</v>
      </c>
      <c r="H68" s="144">
        <v>0.65</v>
      </c>
      <c r="I68" s="144">
        <v>0.39</v>
      </c>
      <c r="J68" s="144">
        <v>0.24</v>
      </c>
      <c r="K68" s="144">
        <v>0.19</v>
      </c>
      <c r="L68" s="144">
        <v>0.14000000000000001</v>
      </c>
      <c r="M68" s="144">
        <v>220.92</v>
      </c>
      <c r="N68" s="144">
        <v>0</v>
      </c>
      <c r="O68" s="144">
        <v>0</v>
      </c>
      <c r="P68" s="144">
        <v>0</v>
      </c>
      <c r="Q68" s="144">
        <v>0</v>
      </c>
      <c r="R68" s="144">
        <v>237</v>
      </c>
      <c r="S68" s="144">
        <v>28.9</v>
      </c>
      <c r="T68" s="144">
        <v>28.6</v>
      </c>
      <c r="U68" s="144">
        <v>28.133330000000001</v>
      </c>
      <c r="V68" s="144">
        <v>27.285710000000002</v>
      </c>
      <c r="W68" s="147" t="str">
        <f>IF(B68&lt;Summary!$B$6,99,VLOOKUP(A68,'WS_H-Flume'!$C$2:$J$78,8,FALSE))</f>
        <v>DRY</v>
      </c>
      <c r="X68" s="147" t="str">
        <f>IF(B68&lt;Summary!$B$3,99,VLOOKUP(A68,WS_CamA!$C$2:$J$78,8,FALSE))</f>
        <v>SOIL MOISTURE</v>
      </c>
      <c r="Y68" s="147" t="str">
        <f>IF(B68&lt;Summary!$B$4,99,VLOOKUP(A68,WS_CamB!$C$2:$J$126,8,FALSE))</f>
        <v>SOIL MOISTURE</v>
      </c>
      <c r="Z68" s="147" t="str">
        <f>IF(B68&lt;Summary!$B$5,99,VLOOKUP(A68,WS_CamC!$C$2:$J$78,8,FALSE))</f>
        <v>N/A</v>
      </c>
      <c r="AA68" s="147">
        <f>IF(B68&lt;Summary!$B$7,99,VLOOKUP(A68,WS_CamA2!$C$2:$J$17,8,FALSE))</f>
        <v>99</v>
      </c>
      <c r="AB68" s="147">
        <f t="shared" si="6"/>
        <v>4</v>
      </c>
      <c r="AC68" s="147">
        <f t="shared" si="4"/>
        <v>3</v>
      </c>
      <c r="AD68" s="147" t="str">
        <f t="shared" si="5"/>
        <v>NO FLOW</v>
      </c>
      <c r="AE68" s="148" t="str">
        <f t="shared" si="7"/>
        <v>No</v>
      </c>
    </row>
    <row r="69" spans="1:31" s="148" customFormat="1" x14ac:dyDescent="0.25">
      <c r="A69" s="144">
        <v>77</v>
      </c>
      <c r="B69" s="145">
        <v>44804.6875</v>
      </c>
      <c r="C69" s="145">
        <v>44804.711805555555</v>
      </c>
      <c r="D69" s="146">
        <v>0.24</v>
      </c>
      <c r="E69" s="144">
        <v>0.57999999999999996</v>
      </c>
      <c r="F69" s="144">
        <v>0.4</v>
      </c>
      <c r="G69" s="144">
        <v>1.07</v>
      </c>
      <c r="H69" s="144">
        <v>0.92</v>
      </c>
      <c r="I69" s="144">
        <v>0.47</v>
      </c>
      <c r="J69" s="144">
        <v>0.24</v>
      </c>
      <c r="K69" s="144">
        <v>0.12</v>
      </c>
      <c r="L69" s="144">
        <v>0.08</v>
      </c>
      <c r="M69" s="144">
        <v>142.5</v>
      </c>
      <c r="N69" s="144">
        <v>0</v>
      </c>
      <c r="O69" s="144">
        <v>0</v>
      </c>
      <c r="P69" s="144">
        <v>0</v>
      </c>
      <c r="Q69" s="144">
        <v>0.42</v>
      </c>
      <c r="R69" s="144">
        <v>243</v>
      </c>
      <c r="S69" s="144">
        <v>31.7</v>
      </c>
      <c r="T69" s="144">
        <v>30.3</v>
      </c>
      <c r="U69" s="144">
        <v>30.2</v>
      </c>
      <c r="V69" s="144">
        <v>29.357140000000001</v>
      </c>
      <c r="W69" s="147" t="str">
        <f>IF(B69&lt;Summary!$B$6,99,VLOOKUP(A69,'WS_H-Flume'!$C$2:$J$78,8,FALSE))</f>
        <v>DRY</v>
      </c>
      <c r="X69" s="147" t="str">
        <f>IF(B69&lt;Summary!$B$3,99,VLOOKUP(A69,WS_CamA!$C$2:$J$78,8,FALSE))</f>
        <v>SOIL MOISTURE</v>
      </c>
      <c r="Y69" s="147" t="str">
        <f>IF(B69&lt;Summary!$B$4,99,VLOOKUP(A69,WS_CamB!$C$2:$J$126,8,FALSE))</f>
        <v>WATER ACCUMULATION</v>
      </c>
      <c r="Z69" s="147" t="str">
        <f>IF(B69&lt;Summary!$B$5,99,VLOOKUP(A69,WS_CamC!$C$2:$J$78,8,FALSE))</f>
        <v>N/A</v>
      </c>
      <c r="AA69" s="147">
        <f>IF(B69&lt;Summary!$B$7,99,VLOOKUP(A69,WS_CamA2!$C$2:$J$17,8,FALSE))</f>
        <v>99</v>
      </c>
      <c r="AB69" s="147">
        <f t="shared" si="6"/>
        <v>4</v>
      </c>
      <c r="AC69" s="147">
        <f t="shared" si="4"/>
        <v>3</v>
      </c>
      <c r="AD69" s="147" t="str">
        <f t="shared" si="5"/>
        <v>NO FLOW</v>
      </c>
      <c r="AE69" s="148" t="str">
        <f t="shared" si="7"/>
        <v>No</v>
      </c>
    </row>
    <row r="70" spans="1:31" s="148" customFormat="1" x14ac:dyDescent="0.25">
      <c r="A70" s="144">
        <v>78</v>
      </c>
      <c r="B70" s="145">
        <v>44806.875</v>
      </c>
      <c r="C70" s="145">
        <v>44807.010416666664</v>
      </c>
      <c r="D70" s="146">
        <v>0.28000000000000003</v>
      </c>
      <c r="E70" s="144">
        <v>3.25</v>
      </c>
      <c r="F70" s="144">
        <v>0.09</v>
      </c>
      <c r="G70" s="144">
        <v>1.1499999999999999</v>
      </c>
      <c r="H70" s="144">
        <v>1.06</v>
      </c>
      <c r="I70" s="144">
        <v>0.48</v>
      </c>
      <c r="J70" s="144">
        <v>0.26</v>
      </c>
      <c r="K70" s="144">
        <v>0.14000000000000001</v>
      </c>
      <c r="L70" s="144">
        <v>0.09</v>
      </c>
      <c r="M70" s="144">
        <v>55.17</v>
      </c>
      <c r="N70" s="144">
        <v>0</v>
      </c>
      <c r="O70" s="144">
        <v>0</v>
      </c>
      <c r="P70" s="144">
        <v>0.24</v>
      </c>
      <c r="Q70" s="144">
        <v>0.24</v>
      </c>
      <c r="R70" s="144">
        <v>245</v>
      </c>
      <c r="S70" s="144">
        <v>31.7</v>
      </c>
      <c r="T70" s="144">
        <v>31.7</v>
      </c>
      <c r="U70" s="144">
        <v>31.7</v>
      </c>
      <c r="V70" s="144">
        <v>30.085709999999999</v>
      </c>
      <c r="W70" s="147" t="str">
        <f>IF(B70&lt;Summary!$B$6,99,VLOOKUP(A70,'WS_H-Flume'!$C$2:$J$78,8,FALSE))</f>
        <v>DRY</v>
      </c>
      <c r="X70" s="147" t="str">
        <f>IF(B70&lt;Summary!$B$3,99,VLOOKUP(A70,WS_CamA!$C$2:$J$78,8,FALSE))</f>
        <v>WATER FLOW</v>
      </c>
      <c r="Y70" s="147" t="str">
        <f>IF(B70&lt;Summary!$B$4,99,VLOOKUP(A70,WS_CamB!$C$2:$J$126,8,FALSE))</f>
        <v>WATER FLOW</v>
      </c>
      <c r="Z70" s="147" t="str">
        <f>IF(B70&lt;Summary!$B$5,99,VLOOKUP(A70,WS_CamC!$C$2:$J$78,8,FALSE))</f>
        <v>N/A</v>
      </c>
      <c r="AA70" s="147">
        <f>IF(B70&lt;Summary!$B$7,99,VLOOKUP(A70,WS_CamA2!$C$2:$J$17,8,FALSE))</f>
        <v>99</v>
      </c>
      <c r="AB70" s="147">
        <f t="shared" si="6"/>
        <v>4</v>
      </c>
      <c r="AC70" s="147">
        <f t="shared" si="4"/>
        <v>3</v>
      </c>
      <c r="AD70" s="147" t="str">
        <f t="shared" si="5"/>
        <v>WATER FLOW</v>
      </c>
      <c r="AE70" s="148" t="str">
        <f t="shared" si="7"/>
        <v>Yes</v>
      </c>
    </row>
    <row r="71" spans="1:31" s="148" customFormat="1" x14ac:dyDescent="0.25">
      <c r="A71" s="144">
        <v>79</v>
      </c>
      <c r="B71" s="145">
        <v>44818.65625</v>
      </c>
      <c r="C71" s="145">
        <v>44818.75</v>
      </c>
      <c r="D71" s="146">
        <v>0.1</v>
      </c>
      <c r="E71" s="144">
        <v>2.25</v>
      </c>
      <c r="F71" s="144">
        <v>0.04</v>
      </c>
      <c r="G71" s="144">
        <v>0.11</v>
      </c>
      <c r="H71" s="144">
        <v>0.11</v>
      </c>
      <c r="I71" s="144">
        <v>0.08</v>
      </c>
      <c r="J71" s="144">
        <v>0.06</v>
      </c>
      <c r="K71" s="144">
        <v>0.05</v>
      </c>
      <c r="L71" s="144">
        <v>0.03</v>
      </c>
      <c r="M71" s="144">
        <v>281.75</v>
      </c>
      <c r="N71" s="144">
        <v>0</v>
      </c>
      <c r="O71" s="144">
        <v>0</v>
      </c>
      <c r="P71" s="144">
        <v>0</v>
      </c>
      <c r="Q71" s="144">
        <v>0</v>
      </c>
      <c r="R71" s="144">
        <v>257</v>
      </c>
      <c r="S71" s="144">
        <v>30</v>
      </c>
      <c r="T71" s="144">
        <v>29.7</v>
      </c>
      <c r="U71" s="144">
        <v>27.766670000000001</v>
      </c>
      <c r="V71" s="144">
        <v>26.271429999999999</v>
      </c>
      <c r="W71" s="147" t="str">
        <f>IF(B71&lt;Summary!$B$6,99,VLOOKUP(A71,'WS_H-Flume'!$C$2:$J$78,8,FALSE))</f>
        <v>DRY</v>
      </c>
      <c r="X71" s="147" t="str">
        <f>IF(B71&lt;Summary!$B$3,99,VLOOKUP(A71,WS_CamA!$C$2:$J$78,8,FALSE))</f>
        <v>SOIL MOISTURE</v>
      </c>
      <c r="Y71" s="147" t="str">
        <f>IF(B71&lt;Summary!$B$4,99,VLOOKUP(A71,WS_CamB!$C$2:$J$126,8,FALSE))</f>
        <v>N/A</v>
      </c>
      <c r="Z71" s="147" t="str">
        <f>IF(B71&lt;Summary!$B$5,99,VLOOKUP(A71,WS_CamC!$C$2:$J$78,8,FALSE))</f>
        <v>N/A</v>
      </c>
      <c r="AA71" s="147">
        <f>IF(B71&lt;Summary!$B$7,99,VLOOKUP(A71,WS_CamA2!$C$2:$J$17,8,FALSE))</f>
        <v>99</v>
      </c>
      <c r="AB71" s="147">
        <f t="shared" si="6"/>
        <v>4</v>
      </c>
      <c r="AC71" s="147">
        <f t="shared" si="4"/>
        <v>2</v>
      </c>
      <c r="AD71" s="147" t="str">
        <f t="shared" si="5"/>
        <v>NO FLOW</v>
      </c>
      <c r="AE71" s="148" t="str">
        <f t="shared" si="7"/>
        <v>No</v>
      </c>
    </row>
    <row r="72" spans="1:31" s="148" customFormat="1" x14ac:dyDescent="0.25">
      <c r="A72" s="144">
        <v>80</v>
      </c>
      <c r="B72" s="145">
        <v>44825.746527777781</v>
      </c>
      <c r="C72" s="145">
        <v>44826.548611111109</v>
      </c>
      <c r="D72" s="146">
        <v>0.13</v>
      </c>
      <c r="E72" s="144">
        <v>19.25</v>
      </c>
      <c r="F72" s="144">
        <v>0.01</v>
      </c>
      <c r="G72" s="144">
        <v>0.09</v>
      </c>
      <c r="H72" s="144">
        <v>0.08</v>
      </c>
      <c r="I72" s="144">
        <v>0.06</v>
      </c>
      <c r="J72" s="144">
        <v>0.03</v>
      </c>
      <c r="K72" s="144">
        <v>0.02</v>
      </c>
      <c r="L72" s="144">
        <v>0.02</v>
      </c>
      <c r="M72" s="144">
        <v>187.17</v>
      </c>
      <c r="N72" s="144">
        <v>0</v>
      </c>
      <c r="O72" s="144">
        <v>0</v>
      </c>
      <c r="P72" s="144">
        <v>0</v>
      </c>
      <c r="Q72" s="144">
        <v>0.1</v>
      </c>
      <c r="R72" s="144">
        <v>264</v>
      </c>
      <c r="S72" s="144">
        <v>31.7</v>
      </c>
      <c r="T72" s="144">
        <v>31.15</v>
      </c>
      <c r="U72" s="144">
        <v>30.4</v>
      </c>
      <c r="V72" s="144">
        <v>27.87143</v>
      </c>
      <c r="W72" s="147" t="str">
        <f>IF(B72&lt;Summary!$B$6,99,VLOOKUP(A72,'WS_H-Flume'!$C$2:$J$78,8,FALSE))</f>
        <v>DRY</v>
      </c>
      <c r="X72" s="147" t="str">
        <f>IF(B72&lt;Summary!$B$3,99,VLOOKUP(A72,WS_CamA!$C$2:$J$78,8,FALSE))</f>
        <v>N/A</v>
      </c>
      <c r="Y72" s="147" t="str">
        <f>IF(B72&lt;Summary!$B$4,99,VLOOKUP(A72,WS_CamB!$C$2:$J$126,8,FALSE))</f>
        <v>DRY</v>
      </c>
      <c r="Z72" s="147" t="str">
        <f>IF(B72&lt;Summary!$B$5,99,VLOOKUP(A72,WS_CamC!$C$2:$J$78,8,FALSE))</f>
        <v>N/A</v>
      </c>
      <c r="AA72" s="147">
        <f>IF(B72&lt;Summary!$B$7,99,VLOOKUP(A72,WS_CamA2!$C$2:$J$17,8,FALSE))</f>
        <v>99</v>
      </c>
      <c r="AB72" s="147">
        <f t="shared" si="6"/>
        <v>4</v>
      </c>
      <c r="AC72" s="147">
        <f t="shared" si="4"/>
        <v>2</v>
      </c>
      <c r="AD72" s="147" t="str">
        <f t="shared" si="5"/>
        <v>NO FLOW</v>
      </c>
      <c r="AE72" s="148" t="str">
        <f t="shared" si="7"/>
        <v>No</v>
      </c>
    </row>
    <row r="73" spans="1:31" s="148" customFormat="1" x14ac:dyDescent="0.25">
      <c r="A73" s="144">
        <v>81</v>
      </c>
      <c r="B73" s="145">
        <v>44833.579861111109</v>
      </c>
      <c r="C73" s="145">
        <v>44833.822916666664</v>
      </c>
      <c r="D73" s="146">
        <v>0.12</v>
      </c>
      <c r="E73" s="144">
        <v>5.83</v>
      </c>
      <c r="F73" s="144">
        <v>0.02</v>
      </c>
      <c r="G73" s="144">
        <v>0.43</v>
      </c>
      <c r="H73" s="144">
        <v>0.41</v>
      </c>
      <c r="I73" s="144">
        <v>0.22</v>
      </c>
      <c r="J73" s="144">
        <v>0.11</v>
      </c>
      <c r="K73" s="144">
        <v>0.06</v>
      </c>
      <c r="L73" s="144">
        <v>0.04</v>
      </c>
      <c r="M73" s="144">
        <v>174.58</v>
      </c>
      <c r="N73" s="144">
        <v>0</v>
      </c>
      <c r="O73" s="144">
        <v>0</v>
      </c>
      <c r="P73" s="144">
        <v>0</v>
      </c>
      <c r="Q73" s="144">
        <v>0</v>
      </c>
      <c r="R73" s="144">
        <v>272</v>
      </c>
      <c r="S73" s="144">
        <v>28.3</v>
      </c>
      <c r="T73" s="144">
        <v>26.1</v>
      </c>
      <c r="U73" s="144">
        <v>26.3</v>
      </c>
      <c r="V73" s="144">
        <v>24.842860000000002</v>
      </c>
      <c r="W73" s="147" t="str">
        <f>IF(B73&lt;Summary!$B$6,99,VLOOKUP(A73,'WS_H-Flume'!$C$2:$J$78,8,FALSE))</f>
        <v>N/A</v>
      </c>
      <c r="X73" s="147" t="str">
        <f>IF(B73&lt;Summary!$B$3,99,VLOOKUP(A73,WS_CamA!$C$2:$J$78,8,FALSE))</f>
        <v>N/A</v>
      </c>
      <c r="Y73" s="147" t="str">
        <f>IF(B73&lt;Summary!$B$4,99,VLOOKUP(A73,WS_CamB!$C$2:$J$126,8,FALSE))</f>
        <v>DRY</v>
      </c>
      <c r="Z73" s="147" t="str">
        <f>IF(B73&lt;Summary!$B$5,99,VLOOKUP(A73,WS_CamC!$C$2:$J$78,8,FALSE))</f>
        <v>N/A</v>
      </c>
      <c r="AA73" s="147">
        <f>IF(B73&lt;Summary!$B$7,99,VLOOKUP(A73,WS_CamA2!$C$2:$J$17,8,FALSE))</f>
        <v>99</v>
      </c>
      <c r="AB73" s="147">
        <f t="shared" si="6"/>
        <v>4</v>
      </c>
      <c r="AC73" s="147">
        <f t="shared" si="4"/>
        <v>1</v>
      </c>
      <c r="AD73" s="147" t="str">
        <f t="shared" si="5"/>
        <v>N/A</v>
      </c>
      <c r="AE73" s="148" t="str">
        <f t="shared" si="7"/>
        <v>00</v>
      </c>
    </row>
    <row r="74" spans="1:31" s="148" customFormat="1" x14ac:dyDescent="0.25">
      <c r="A74" s="144">
        <v>82</v>
      </c>
      <c r="B74" s="145">
        <v>44834.638888888891</v>
      </c>
      <c r="C74" s="145">
        <v>44834.913194444445</v>
      </c>
      <c r="D74" s="146">
        <v>0.1</v>
      </c>
      <c r="E74" s="144">
        <v>6.58</v>
      </c>
      <c r="F74" s="144">
        <v>0.02</v>
      </c>
      <c r="G74" s="144">
        <v>0.28999999999999998</v>
      </c>
      <c r="H74" s="144">
        <v>0.24</v>
      </c>
      <c r="I74" s="144">
        <v>0.1</v>
      </c>
      <c r="J74" s="144">
        <v>0.05</v>
      </c>
      <c r="K74" s="144">
        <v>0.03</v>
      </c>
      <c r="L74" s="144">
        <v>0.02</v>
      </c>
      <c r="M74" s="144">
        <v>26.17</v>
      </c>
      <c r="N74" s="144">
        <v>0.12</v>
      </c>
      <c r="O74" s="144">
        <v>0.12</v>
      </c>
      <c r="P74" s="144">
        <v>0.12</v>
      </c>
      <c r="Q74" s="144">
        <v>0.12</v>
      </c>
      <c r="R74" s="144">
        <v>273</v>
      </c>
      <c r="S74" s="144">
        <v>27.2</v>
      </c>
      <c r="T74" s="144">
        <v>27.75</v>
      </c>
      <c r="U74" s="144">
        <v>26.466670000000001</v>
      </c>
      <c r="V74" s="144">
        <v>26.11429</v>
      </c>
      <c r="W74" s="147" t="str">
        <f>IF(B74&lt;Summary!$B$6,99,VLOOKUP(A74,'WS_H-Flume'!$C$2:$J$78,8,FALSE))</f>
        <v>DRY</v>
      </c>
      <c r="X74" s="147" t="str">
        <f>IF(B74&lt;Summary!$B$3,99,VLOOKUP(A74,WS_CamA!$C$2:$J$78,8,FALSE))</f>
        <v>SOIL MOISTURE</v>
      </c>
      <c r="Y74" s="147" t="str">
        <f>IF(B74&lt;Summary!$B$4,99,VLOOKUP(A74,WS_CamB!$C$2:$J$126,8,FALSE))</f>
        <v>SOIL MOISTURE</v>
      </c>
      <c r="Z74" s="147" t="str">
        <f>IF(B74&lt;Summary!$B$5,99,VLOOKUP(A74,WS_CamC!$C$2:$J$78,8,FALSE))</f>
        <v>SOIL MOISTURE</v>
      </c>
      <c r="AA74" s="147">
        <f>IF(B74&lt;Summary!$B$7,99,VLOOKUP(A74,WS_CamA2!$C$2:$J$17,8,FALSE))</f>
        <v>99</v>
      </c>
      <c r="AB74" s="147">
        <f t="shared" si="6"/>
        <v>4</v>
      </c>
      <c r="AC74" s="147">
        <f t="shared" si="4"/>
        <v>4</v>
      </c>
      <c r="AD74" s="147" t="str">
        <f t="shared" si="5"/>
        <v>NO FLOW</v>
      </c>
      <c r="AE74" s="148" t="str">
        <f t="shared" si="7"/>
        <v>No</v>
      </c>
    </row>
    <row r="75" spans="1:31" s="148" customFormat="1" x14ac:dyDescent="0.25">
      <c r="A75" s="144">
        <v>83</v>
      </c>
      <c r="B75" s="145">
        <v>44836.375</v>
      </c>
      <c r="C75" s="145">
        <v>44836.520833333336</v>
      </c>
      <c r="D75" s="146">
        <v>0.06</v>
      </c>
      <c r="E75" s="144">
        <v>3.5</v>
      </c>
      <c r="F75" s="144">
        <v>0.02</v>
      </c>
      <c r="G75" s="144">
        <v>7.0000000000000007E-2</v>
      </c>
      <c r="H75" s="144">
        <v>7.0000000000000007E-2</v>
      </c>
      <c r="I75" s="144">
        <v>0.05</v>
      </c>
      <c r="J75" s="144">
        <v>0.03</v>
      </c>
      <c r="K75" s="144">
        <v>0.02</v>
      </c>
      <c r="L75" s="144">
        <v>0.02</v>
      </c>
      <c r="M75" s="144">
        <v>38.58</v>
      </c>
      <c r="N75" s="144">
        <v>0</v>
      </c>
      <c r="O75" s="144">
        <v>0.1</v>
      </c>
      <c r="P75" s="144">
        <v>0.22</v>
      </c>
      <c r="Q75" s="144">
        <v>0.22</v>
      </c>
      <c r="R75" s="144">
        <v>275</v>
      </c>
      <c r="S75" s="144">
        <v>22.2</v>
      </c>
      <c r="T75" s="144">
        <v>24.15</v>
      </c>
      <c r="U75" s="144">
        <v>25.16667</v>
      </c>
      <c r="V75" s="144">
        <v>25.471430000000002</v>
      </c>
      <c r="W75" s="147" t="str">
        <f>IF(B75&lt;Summary!$B$6,99,VLOOKUP(A75,'WS_H-Flume'!$C$2:$J$78,8,FALSE))</f>
        <v>DRY</v>
      </c>
      <c r="X75" s="147" t="str">
        <f>IF(B75&lt;Summary!$B$3,99,VLOOKUP(A75,WS_CamA!$C$2:$J$78,8,FALSE))</f>
        <v>SOIL MOISTURE</v>
      </c>
      <c r="Y75" s="147" t="str">
        <f>IF(B75&lt;Summary!$B$4,99,VLOOKUP(A75,WS_CamB!$C$2:$J$126,8,FALSE))</f>
        <v>DRY</v>
      </c>
      <c r="Z75" s="147" t="str">
        <f>IF(B75&lt;Summary!$B$5,99,VLOOKUP(A75,WS_CamC!$C$2:$J$78,8,FALSE))</f>
        <v>SOIL MOISTURE</v>
      </c>
      <c r="AA75" s="147">
        <f>IF(B75&lt;Summary!$B$7,99,VLOOKUP(A75,WS_CamA2!$C$2:$J$17,8,FALSE))</f>
        <v>99</v>
      </c>
      <c r="AB75" s="147">
        <f t="shared" si="6"/>
        <v>4</v>
      </c>
      <c r="AC75" s="147">
        <f t="shared" si="4"/>
        <v>4</v>
      </c>
      <c r="AD75" s="147" t="str">
        <f t="shared" si="5"/>
        <v>NO FLOW</v>
      </c>
      <c r="AE75" s="148" t="str">
        <f t="shared" si="7"/>
        <v>No</v>
      </c>
    </row>
    <row r="76" spans="1:31" s="148" customFormat="1" x14ac:dyDescent="0.25">
      <c r="A76" s="144">
        <v>84</v>
      </c>
      <c r="B76" s="145">
        <v>44837.78125</v>
      </c>
      <c r="C76" s="145">
        <v>44838.052083333336</v>
      </c>
      <c r="D76" s="146">
        <v>0.16</v>
      </c>
      <c r="E76" s="144">
        <v>6.5</v>
      </c>
      <c r="F76" s="144">
        <v>0.02</v>
      </c>
      <c r="G76" s="144">
        <v>0.35</v>
      </c>
      <c r="H76" s="144">
        <v>0.28999999999999998</v>
      </c>
      <c r="I76" s="144">
        <v>0.15</v>
      </c>
      <c r="J76" s="144">
        <v>0.09</v>
      </c>
      <c r="K76" s="144">
        <v>0.06</v>
      </c>
      <c r="L76" s="144">
        <v>0.04</v>
      </c>
      <c r="M76" s="144">
        <v>36.75</v>
      </c>
      <c r="N76" s="144">
        <v>0</v>
      </c>
      <c r="O76" s="144">
        <v>0.06</v>
      </c>
      <c r="P76" s="144">
        <v>0.16</v>
      </c>
      <c r="Q76" s="144">
        <v>0.28000000000000003</v>
      </c>
      <c r="R76" s="144">
        <v>276</v>
      </c>
      <c r="S76" s="144">
        <v>22.2</v>
      </c>
      <c r="T76" s="144">
        <v>22.2</v>
      </c>
      <c r="U76" s="144">
        <v>23.5</v>
      </c>
      <c r="V76" s="144">
        <v>25.228570000000001</v>
      </c>
      <c r="W76" s="147" t="str">
        <f>IF(B76&lt;Summary!$B$6,99,VLOOKUP(A76,'WS_H-Flume'!$C$2:$J$78,8,FALSE))</f>
        <v>DRY</v>
      </c>
      <c r="X76" s="147" t="str">
        <f>IF(B76&lt;Summary!$B$3,99,VLOOKUP(A76,WS_CamA!$C$2:$J$78,8,FALSE))</f>
        <v>SOIL MOISTURE</v>
      </c>
      <c r="Y76" s="147" t="str">
        <f>IF(B76&lt;Summary!$B$4,99,VLOOKUP(A76,WS_CamB!$C$2:$J$126,8,FALSE))</f>
        <v>SOIL MOISTURE</v>
      </c>
      <c r="Z76" s="147" t="str">
        <f>IF(B76&lt;Summary!$B$5,99,VLOOKUP(A76,WS_CamC!$C$2:$J$78,8,FALSE))</f>
        <v>WATER ACCUMULATION</v>
      </c>
      <c r="AA76" s="147">
        <f>IF(B76&lt;Summary!$B$7,99,VLOOKUP(A76,WS_CamA2!$C$2:$J$17,8,FALSE))</f>
        <v>99</v>
      </c>
      <c r="AB76" s="147">
        <f t="shared" si="6"/>
        <v>4</v>
      </c>
      <c r="AC76" s="147">
        <f t="shared" si="4"/>
        <v>4</v>
      </c>
      <c r="AD76" s="147" t="str">
        <f t="shared" si="5"/>
        <v>NO FLOW</v>
      </c>
      <c r="AE76" s="148" t="str">
        <f t="shared" si="7"/>
        <v>No</v>
      </c>
    </row>
    <row r="77" spans="1:31" x14ac:dyDescent="0.25">
      <c r="A77" s="30">
        <v>85</v>
      </c>
      <c r="B77" s="31">
        <v>45030.513888888891</v>
      </c>
      <c r="C77" s="31">
        <v>45030.84375</v>
      </c>
      <c r="D77" s="32">
        <v>0.17</v>
      </c>
      <c r="E77" s="30">
        <v>7.92</v>
      </c>
      <c r="F77" s="30">
        <v>0.02</v>
      </c>
      <c r="G77" s="30">
        <v>0.08</v>
      </c>
      <c r="H77" s="30">
        <v>0.08</v>
      </c>
      <c r="I77" s="30">
        <v>7.0000000000000007E-2</v>
      </c>
      <c r="J77" s="30">
        <v>0.06</v>
      </c>
      <c r="K77" s="30">
        <v>0.05</v>
      </c>
      <c r="L77" s="30">
        <v>0.04</v>
      </c>
      <c r="M77" s="30" t="s">
        <v>16</v>
      </c>
      <c r="N77" s="30">
        <v>0</v>
      </c>
      <c r="O77" s="30">
        <v>0</v>
      </c>
      <c r="P77" s="30">
        <v>0</v>
      </c>
      <c r="Q77" s="30">
        <v>0</v>
      </c>
      <c r="R77" s="30">
        <v>104</v>
      </c>
      <c r="S77" s="30">
        <v>24.4</v>
      </c>
      <c r="T77" s="30">
        <v>25.8</v>
      </c>
      <c r="U77" s="30">
        <v>26.466670000000001</v>
      </c>
      <c r="V77" s="30">
        <v>22.61429</v>
      </c>
      <c r="W77" s="117" t="str">
        <f>IF(B77&lt;Summary!$B$6,99,VLOOKUP(A77,'WS_H-Flume'!$C$2:$J$78,8,FALSE))</f>
        <v>SNOW</v>
      </c>
      <c r="X77" s="117" t="str">
        <f>IF(B77&lt;Summary!$B$3,99,VLOOKUP(A77,WS_CamA!$C$2:$J$78,8,FALSE))</f>
        <v>N/A</v>
      </c>
      <c r="Y77" s="117" t="str">
        <f>IF(B77&lt;Summary!$B$4,99,VLOOKUP(A77,WS_CamB!$C$2:$J$126,8,FALSE))</f>
        <v>N/A</v>
      </c>
      <c r="Z77" s="117" t="str">
        <f>IF(B77&lt;Summary!$B$5,99,VLOOKUP(A77,WS_CamC!$C$2:$J$78,8,FALSE))</f>
        <v>SNOW</v>
      </c>
      <c r="AA77" s="117">
        <f>IF(B77&lt;Summary!$B$7,99,VLOOKUP(A77,WS_CamA2!$C$2:$J$17,8,FALSE))</f>
        <v>99</v>
      </c>
      <c r="AB77" s="117">
        <f t="shared" si="6"/>
        <v>4</v>
      </c>
      <c r="AC77" s="117">
        <f t="shared" si="4"/>
        <v>2</v>
      </c>
      <c r="AD77" s="117" t="str">
        <f t="shared" si="5"/>
        <v>NO FLOW</v>
      </c>
      <c r="AE77" t="str">
        <f t="shared" si="7"/>
        <v>No</v>
      </c>
    </row>
    <row r="78" spans="1:31" x14ac:dyDescent="0.25">
      <c r="A78" s="30">
        <v>86</v>
      </c>
      <c r="B78" s="31">
        <v>45041.583333333336</v>
      </c>
      <c r="C78" s="31">
        <v>45042.0625</v>
      </c>
      <c r="D78" s="32">
        <v>0.36</v>
      </c>
      <c r="E78" s="30">
        <v>11.5</v>
      </c>
      <c r="F78" s="30">
        <v>0.03</v>
      </c>
      <c r="G78" s="30">
        <v>0.11</v>
      </c>
      <c r="H78" s="30">
        <v>0.1</v>
      </c>
      <c r="I78" s="30">
        <v>0.09</v>
      </c>
      <c r="J78" s="30">
        <v>0.08</v>
      </c>
      <c r="K78" s="30">
        <v>0.06</v>
      </c>
      <c r="L78" s="30">
        <v>0.04</v>
      </c>
      <c r="M78" s="30">
        <v>269.25</v>
      </c>
      <c r="N78" s="30">
        <v>0</v>
      </c>
      <c r="O78" s="30">
        <v>0</v>
      </c>
      <c r="P78" s="30">
        <v>0</v>
      </c>
      <c r="Q78" s="30">
        <v>0</v>
      </c>
      <c r="R78" s="30">
        <v>115</v>
      </c>
      <c r="S78" s="30">
        <v>17.2</v>
      </c>
      <c r="T78" s="30">
        <v>15</v>
      </c>
      <c r="U78" s="30">
        <v>10.366669999999999</v>
      </c>
      <c r="V78" s="30">
        <v>12.771430000000001</v>
      </c>
      <c r="W78" s="117" t="str">
        <f>IF(B78&lt;Summary!$B$6,99,VLOOKUP(A78,'WS_H-Flume'!$C$2:$J$78,8,FALSE))</f>
        <v>WATER ACCUMULATION</v>
      </c>
      <c r="X78" s="117" t="str">
        <f>IF(B78&lt;Summary!$B$3,99,VLOOKUP(A78,WS_CamA!$C$2:$J$78,8,FALSE))</f>
        <v>SOIL MOISTURE</v>
      </c>
      <c r="Y78" s="117" t="str">
        <f>IF(B78&lt;Summary!$B$4,99,VLOOKUP(A78,WS_CamB!$C$2:$J$126,8,FALSE))</f>
        <v>SOIL MOISTURE</v>
      </c>
      <c r="Z78" s="117" t="str">
        <f>IF(B78&lt;Summary!$B$5,99,VLOOKUP(A78,WS_CamC!$C$2:$J$78,8,FALSE))</f>
        <v>WATER ACCUMULATION</v>
      </c>
      <c r="AA78" s="117">
        <f>IF(B78&lt;Summary!$B$7,99,VLOOKUP(A78,WS_CamA2!$C$2:$J$17,8,FALSE))</f>
        <v>99</v>
      </c>
      <c r="AB78" s="117">
        <f t="shared" si="6"/>
        <v>4</v>
      </c>
      <c r="AC78" s="117">
        <f t="shared" si="4"/>
        <v>4</v>
      </c>
      <c r="AD78" s="117" t="str">
        <f t="shared" si="5"/>
        <v>NO FLOW</v>
      </c>
      <c r="AE78" t="str">
        <f t="shared" si="7"/>
        <v>No</v>
      </c>
    </row>
    <row r="79" spans="1:31" x14ac:dyDescent="0.25">
      <c r="A79" s="30">
        <v>87</v>
      </c>
      <c r="B79" s="31">
        <v>45043.78125</v>
      </c>
      <c r="C79" s="31">
        <v>45044.006944444445</v>
      </c>
      <c r="D79" s="32">
        <v>0.19</v>
      </c>
      <c r="E79" s="30">
        <v>5.42</v>
      </c>
      <c r="F79" s="30">
        <v>0.03</v>
      </c>
      <c r="G79" s="30">
        <v>0.09</v>
      </c>
      <c r="H79" s="30">
        <v>0.09</v>
      </c>
      <c r="I79" s="30">
        <v>0.08</v>
      </c>
      <c r="J79" s="30">
        <v>7.0000000000000007E-2</v>
      </c>
      <c r="K79" s="30">
        <v>7.0000000000000007E-2</v>
      </c>
      <c r="L79" s="30">
        <v>0.06</v>
      </c>
      <c r="M79" s="30">
        <v>46.67</v>
      </c>
      <c r="N79" s="30">
        <v>0</v>
      </c>
      <c r="O79" s="30">
        <v>0.36</v>
      </c>
      <c r="P79" s="30">
        <v>0.36</v>
      </c>
      <c r="Q79" s="30">
        <v>0.36</v>
      </c>
      <c r="R79" s="30">
        <v>117</v>
      </c>
      <c r="S79" s="30">
        <v>12.2</v>
      </c>
      <c r="T79" s="30">
        <v>13.6</v>
      </c>
      <c r="U79" s="30">
        <v>14.8</v>
      </c>
      <c r="V79" s="30">
        <v>10.78571</v>
      </c>
      <c r="W79" s="117" t="str">
        <f>IF(B79&lt;Summary!$B$6,99,VLOOKUP(A79,'WS_H-Flume'!$C$2:$J$78,8,FALSE))</f>
        <v>WATER ACCUMULATION</v>
      </c>
      <c r="X79" s="117" t="str">
        <f>IF(B79&lt;Summary!$B$3,99,VLOOKUP(A79,WS_CamA!$C$2:$J$78,8,FALSE))</f>
        <v>SNOW</v>
      </c>
      <c r="Y79" s="117" t="str">
        <f>IF(B79&lt;Summary!$B$4,99,VLOOKUP(A79,WS_CamB!$C$2:$J$126,8,FALSE))</f>
        <v>SOIL MOISTURE</v>
      </c>
      <c r="Z79" s="117" t="str">
        <f>IF(B79&lt;Summary!$B$5,99,VLOOKUP(A79,WS_CamC!$C$2:$J$78,8,FALSE))</f>
        <v>WATER ACCUMULATION</v>
      </c>
      <c r="AA79" s="117">
        <f>IF(B79&lt;Summary!$B$7,99,VLOOKUP(A79,WS_CamA2!$C$2:$J$17,8,FALSE))</f>
        <v>99</v>
      </c>
      <c r="AB79" s="117">
        <f t="shared" si="6"/>
        <v>4</v>
      </c>
      <c r="AC79" s="117">
        <f t="shared" si="4"/>
        <v>4</v>
      </c>
      <c r="AD79" s="117" t="str">
        <f t="shared" si="5"/>
        <v>NO FLOW</v>
      </c>
      <c r="AE79" t="str">
        <f t="shared" si="7"/>
        <v>No</v>
      </c>
    </row>
    <row r="80" spans="1:31" x14ac:dyDescent="0.25">
      <c r="A80" s="30">
        <v>88</v>
      </c>
      <c r="B80" s="31">
        <v>45054.579861111109</v>
      </c>
      <c r="C80" s="31">
        <v>45055.041666666664</v>
      </c>
      <c r="D80" s="32">
        <v>0.05</v>
      </c>
      <c r="E80" s="30">
        <v>11.08</v>
      </c>
      <c r="F80" s="30">
        <v>0</v>
      </c>
      <c r="G80" s="30">
        <v>0.11</v>
      </c>
      <c r="H80" s="30">
        <v>0.1</v>
      </c>
      <c r="I80" s="30">
        <v>0.04</v>
      </c>
      <c r="J80" s="30">
        <v>0.02</v>
      </c>
      <c r="K80" s="30">
        <v>0.01</v>
      </c>
      <c r="L80" s="30">
        <v>0.01</v>
      </c>
      <c r="M80" s="30">
        <v>264.83</v>
      </c>
      <c r="N80" s="30">
        <v>0</v>
      </c>
      <c r="O80" s="30">
        <v>0</v>
      </c>
      <c r="P80" s="30">
        <v>0</v>
      </c>
      <c r="Q80" s="30">
        <v>0</v>
      </c>
      <c r="R80" s="30">
        <v>128</v>
      </c>
      <c r="S80" s="30">
        <v>20.6</v>
      </c>
      <c r="T80" s="30">
        <v>20.6</v>
      </c>
      <c r="U80" s="30">
        <v>21.33333</v>
      </c>
      <c r="V80" s="30">
        <v>21.842860000000002</v>
      </c>
      <c r="W80" s="117" t="str">
        <f>IF(B80&lt;Summary!$B$6,99,VLOOKUP(A80,'WS_H-Flume'!$C$2:$J$78,8,FALSE))</f>
        <v>SOIL MOISTURE</v>
      </c>
      <c r="X80" s="117" t="str">
        <f>IF(B80&lt;Summary!$B$3,99,VLOOKUP(A80,WS_CamA!$C$2:$J$78,8,FALSE))</f>
        <v>SOIL MOISTURE</v>
      </c>
      <c r="Y80" s="117" t="str">
        <f>IF(B80&lt;Summary!$B$4,99,VLOOKUP(A80,WS_CamB!$C$2:$J$126,8,FALSE))</f>
        <v>N/A</v>
      </c>
      <c r="Z80" s="117" t="str">
        <f>IF(B80&lt;Summary!$B$5,99,VLOOKUP(A80,WS_CamC!$C$2:$J$78,8,FALSE))</f>
        <v>WATER ACCUMULATION</v>
      </c>
      <c r="AA80" s="117">
        <f>IF(B80&lt;Summary!$B$7,99,VLOOKUP(A80,WS_CamA2!$C$2:$J$17,8,FALSE))</f>
        <v>99</v>
      </c>
      <c r="AB80" s="117">
        <f t="shared" si="6"/>
        <v>4</v>
      </c>
      <c r="AC80" s="117">
        <f t="shared" si="4"/>
        <v>3</v>
      </c>
      <c r="AD80" s="117" t="str">
        <f t="shared" si="5"/>
        <v>NO FLOW</v>
      </c>
      <c r="AE80" t="str">
        <f t="shared" si="7"/>
        <v>No</v>
      </c>
    </row>
    <row r="81" spans="1:31" x14ac:dyDescent="0.25">
      <c r="A81" s="30">
        <v>89</v>
      </c>
      <c r="B81" s="31">
        <v>45056.447916666664</v>
      </c>
      <c r="C81" s="31">
        <v>45058.357638888891</v>
      </c>
      <c r="D81" s="32">
        <v>5.03</v>
      </c>
      <c r="E81" s="30">
        <v>45.83</v>
      </c>
      <c r="F81" s="30">
        <v>0.11</v>
      </c>
      <c r="G81" s="30">
        <v>0.95</v>
      </c>
      <c r="H81" s="30">
        <v>0.72</v>
      </c>
      <c r="I81" s="30">
        <v>0.44</v>
      </c>
      <c r="J81" s="30">
        <v>0.36</v>
      </c>
      <c r="K81" s="30">
        <v>0.3</v>
      </c>
      <c r="L81" s="30">
        <v>0.26</v>
      </c>
      <c r="M81" s="30">
        <v>79.58</v>
      </c>
      <c r="N81" s="30">
        <v>0</v>
      </c>
      <c r="O81" s="30">
        <v>0.05</v>
      </c>
      <c r="P81" s="30">
        <v>0.05</v>
      </c>
      <c r="Q81" s="30">
        <v>0.05</v>
      </c>
      <c r="R81" s="30">
        <v>130</v>
      </c>
      <c r="S81" s="30">
        <v>25</v>
      </c>
      <c r="T81" s="30">
        <v>23.05</v>
      </c>
      <c r="U81" s="30">
        <v>22.233329999999999</v>
      </c>
      <c r="V81" s="30">
        <v>22.31429</v>
      </c>
      <c r="W81" s="117" t="str">
        <f>IF(B81&lt;Summary!$B$6,99,VLOOKUP(A81,'WS_H-Flume'!$C$2:$J$78,8,FALSE))</f>
        <v>WATER FLOW</v>
      </c>
      <c r="X81" s="117" t="str">
        <f>IF(B81&lt;Summary!$B$3,99,VLOOKUP(A81,WS_CamA!$C$2:$J$78,8,FALSE))</f>
        <v>WATER FLOW</v>
      </c>
      <c r="Y81" s="117" t="str">
        <f>IF(B81&lt;Summary!$B$4,99,VLOOKUP(A81,WS_CamB!$C$2:$J$126,8,FALSE))</f>
        <v>N/A</v>
      </c>
      <c r="Z81" s="117" t="str">
        <f>IF(B81&lt;Summary!$B$5,99,VLOOKUP(A81,WS_CamC!$C$2:$J$78,8,FALSE))</f>
        <v>WATER FLOW</v>
      </c>
      <c r="AA81" s="117">
        <f>IF(B81&lt;Summary!$B$7,99,VLOOKUP(A81,WS_CamA2!$C$2:$J$17,8,FALSE))</f>
        <v>99</v>
      </c>
      <c r="AB81" s="117">
        <f t="shared" si="6"/>
        <v>4</v>
      </c>
      <c r="AC81" s="117">
        <f t="shared" si="4"/>
        <v>3</v>
      </c>
      <c r="AD81" s="117" t="str">
        <f t="shared" si="5"/>
        <v>WATER FLOW</v>
      </c>
      <c r="AE81" t="str">
        <f t="shared" si="7"/>
        <v>Yes</v>
      </c>
    </row>
    <row r="82" spans="1:31" x14ac:dyDescent="0.25">
      <c r="A82" s="30">
        <v>90</v>
      </c>
      <c r="B82" s="31">
        <v>45060.864583333336</v>
      </c>
      <c r="C82" s="31">
        <v>45060.927083333336</v>
      </c>
      <c r="D82" s="32">
        <v>0.06</v>
      </c>
      <c r="E82" s="30">
        <v>1.5</v>
      </c>
      <c r="F82" s="30">
        <v>0.04</v>
      </c>
      <c r="G82" s="30">
        <v>0.13</v>
      </c>
      <c r="H82" s="30">
        <v>0.12</v>
      </c>
      <c r="I82" s="30">
        <v>0.09</v>
      </c>
      <c r="J82" s="30">
        <v>0.06</v>
      </c>
      <c r="K82" s="30">
        <v>0.03</v>
      </c>
      <c r="L82" s="30">
        <v>0.02</v>
      </c>
      <c r="M82" s="30">
        <v>61.67</v>
      </c>
      <c r="N82" s="30">
        <v>0</v>
      </c>
      <c r="O82" s="30">
        <v>0</v>
      </c>
      <c r="P82" s="30">
        <v>5.03</v>
      </c>
      <c r="Q82" s="30">
        <v>5.08</v>
      </c>
      <c r="R82" s="30">
        <v>134</v>
      </c>
      <c r="S82" s="30">
        <v>13.9</v>
      </c>
      <c r="T82" s="30">
        <v>14.15</v>
      </c>
      <c r="U82" s="30">
        <v>12.4</v>
      </c>
      <c r="V82" s="30">
        <v>17.142859999999999</v>
      </c>
      <c r="W82" s="117" t="str">
        <f>IF(B82&lt;Summary!$B$6,99,VLOOKUP(A82,'WS_H-Flume'!$C$2:$J$78,8,FALSE))</f>
        <v>SOIL MOISTURE</v>
      </c>
      <c r="X82" s="117" t="str">
        <f>IF(B82&lt;Summary!$B$3,99,VLOOKUP(A82,WS_CamA!$C$2:$J$78,8,FALSE))</f>
        <v>N/A</v>
      </c>
      <c r="Y82" s="117" t="str">
        <f>IF(B82&lt;Summary!$B$4,99,VLOOKUP(A82,WS_CamB!$C$2:$J$126,8,FALSE))</f>
        <v>SOIL MOISTURE</v>
      </c>
      <c r="Z82" s="117" t="str">
        <f>IF(B82&lt;Summary!$B$5,99,VLOOKUP(A82,WS_CamC!$C$2:$J$78,8,FALSE))</f>
        <v>WATER ACCUMULATION</v>
      </c>
      <c r="AA82" s="117">
        <f>IF(B82&lt;Summary!$B$7,99,VLOOKUP(A82,WS_CamA2!$C$2:$J$17,8,FALSE))</f>
        <v>99</v>
      </c>
      <c r="AB82" s="117">
        <f t="shared" si="6"/>
        <v>4</v>
      </c>
      <c r="AC82" s="117">
        <f t="shared" si="4"/>
        <v>3</v>
      </c>
      <c r="AD82" s="117" t="str">
        <f t="shared" si="5"/>
        <v>NO FLOW</v>
      </c>
      <c r="AE82" t="str">
        <f t="shared" si="7"/>
        <v>No</v>
      </c>
    </row>
    <row r="83" spans="1:31" x14ac:dyDescent="0.25">
      <c r="A83" s="30">
        <v>91</v>
      </c>
      <c r="B83" s="31">
        <v>45063.857638888891</v>
      </c>
      <c r="C83" s="31">
        <v>45063.96875</v>
      </c>
      <c r="D83" s="32">
        <v>0.17</v>
      </c>
      <c r="E83" s="30">
        <v>2.67</v>
      </c>
      <c r="F83" s="30">
        <v>0.06</v>
      </c>
      <c r="G83" s="30">
        <v>0.17</v>
      </c>
      <c r="H83" s="30">
        <v>0.16</v>
      </c>
      <c r="I83" s="30">
        <v>0.12</v>
      </c>
      <c r="J83" s="30">
        <v>0.11</v>
      </c>
      <c r="K83" s="30">
        <v>0.08</v>
      </c>
      <c r="L83" s="30">
        <v>0.06</v>
      </c>
      <c r="M83" s="30">
        <v>73</v>
      </c>
      <c r="N83" s="30">
        <v>0</v>
      </c>
      <c r="O83" s="30">
        <v>0</v>
      </c>
      <c r="P83" s="30">
        <v>0.06</v>
      </c>
      <c r="Q83" s="30">
        <v>5.09</v>
      </c>
      <c r="R83" s="30">
        <v>137</v>
      </c>
      <c r="S83" s="30">
        <v>23.3</v>
      </c>
      <c r="T83" s="30">
        <v>19.149999999999999</v>
      </c>
      <c r="U83" s="30">
        <v>17.766670000000001</v>
      </c>
      <c r="V83" s="30">
        <v>15.228569999999999</v>
      </c>
      <c r="W83" s="117" t="str">
        <f>IF(B83&lt;Summary!$B$6,99,VLOOKUP(A83,'WS_H-Flume'!$C$2:$J$78,8,FALSE))</f>
        <v>N/A</v>
      </c>
      <c r="X83" s="117" t="str">
        <f>IF(B83&lt;Summary!$B$3,99,VLOOKUP(A83,WS_CamA!$C$2:$J$78,8,FALSE))</f>
        <v>SOIL MOISTURE</v>
      </c>
      <c r="Y83" s="117" t="str">
        <f>IF(B83&lt;Summary!$B$4,99,VLOOKUP(A83,WS_CamB!$C$2:$J$126,8,FALSE))</f>
        <v>SOIL MOISTURE</v>
      </c>
      <c r="Z83" s="117" t="str">
        <f>IF(B83&lt;Summary!$B$5,99,VLOOKUP(A83,WS_CamC!$C$2:$J$78,8,FALSE))</f>
        <v>WATER ACCUMULATION</v>
      </c>
      <c r="AA83" s="117">
        <f>IF(B83&lt;Summary!$B$7,99,VLOOKUP(A83,WS_CamA2!$C$2:$J$17,8,FALSE))</f>
        <v>99</v>
      </c>
      <c r="AB83" s="117">
        <f t="shared" si="6"/>
        <v>4</v>
      </c>
      <c r="AC83" s="117">
        <f t="shared" si="4"/>
        <v>3</v>
      </c>
      <c r="AD83" s="117" t="str">
        <f t="shared" si="5"/>
        <v>NO FLOW</v>
      </c>
      <c r="AE83" t="str">
        <f t="shared" si="7"/>
        <v>No</v>
      </c>
    </row>
    <row r="84" spans="1:31" x14ac:dyDescent="0.25">
      <c r="A84" s="30">
        <v>92</v>
      </c>
      <c r="B84" s="31">
        <v>45064.545138888891</v>
      </c>
      <c r="C84" s="31">
        <v>45065.177083333336</v>
      </c>
      <c r="D84" s="32">
        <v>0.28999999999999998</v>
      </c>
      <c r="E84" s="30">
        <v>15.17</v>
      </c>
      <c r="F84" s="30">
        <v>0.02</v>
      </c>
      <c r="G84" s="30">
        <v>0.56000000000000005</v>
      </c>
      <c r="H84" s="30">
        <v>0.51</v>
      </c>
      <c r="I84" s="30">
        <v>0.37</v>
      </c>
      <c r="J84" s="30">
        <v>0.2</v>
      </c>
      <c r="K84" s="30">
        <v>0.1</v>
      </c>
      <c r="L84" s="30">
        <v>7.0000000000000007E-2</v>
      </c>
      <c r="M84" s="30">
        <v>29</v>
      </c>
      <c r="N84" s="30">
        <v>0.17</v>
      </c>
      <c r="O84" s="30">
        <v>0.17</v>
      </c>
      <c r="P84" s="30">
        <v>0.17</v>
      </c>
      <c r="Q84" s="30">
        <v>5.25</v>
      </c>
      <c r="R84" s="30">
        <v>138</v>
      </c>
      <c r="S84" s="30">
        <v>23.9</v>
      </c>
      <c r="T84" s="30">
        <v>23.6</v>
      </c>
      <c r="U84" s="30">
        <v>20.733329999999999</v>
      </c>
      <c r="V84" s="30">
        <v>16.342860000000002</v>
      </c>
      <c r="W84" s="117" t="str">
        <f>IF(B84&lt;Summary!$B$6,99,VLOOKUP(A84,'WS_H-Flume'!$C$2:$J$78,8,FALSE))</f>
        <v>N/A</v>
      </c>
      <c r="X84" s="117" t="str">
        <f>IF(B84&lt;Summary!$B$3,99,VLOOKUP(A84,WS_CamA!$C$2:$J$78,8,FALSE))</f>
        <v>SOIL MOISTURE</v>
      </c>
      <c r="Y84" s="117" t="str">
        <f>IF(B84&lt;Summary!$B$4,99,VLOOKUP(A84,WS_CamB!$C$2:$J$126,8,FALSE))</f>
        <v>SOIL MOISTURE</v>
      </c>
      <c r="Z84" s="117" t="str">
        <f>IF(B84&lt;Summary!$B$5,99,VLOOKUP(A84,WS_CamC!$C$2:$J$78,8,FALSE))</f>
        <v>WATER ACCUMULATION</v>
      </c>
      <c r="AA84" s="117">
        <f>IF(B84&lt;Summary!$B$7,99,VLOOKUP(A84,WS_CamA2!$C$2:$J$17,8,FALSE))</f>
        <v>99</v>
      </c>
      <c r="AB84" s="117">
        <f t="shared" si="6"/>
        <v>4</v>
      </c>
      <c r="AC84" s="117">
        <f t="shared" si="4"/>
        <v>3</v>
      </c>
      <c r="AD84" s="117" t="str">
        <f t="shared" si="5"/>
        <v>NO FLOW</v>
      </c>
      <c r="AE84" t="str">
        <f t="shared" si="7"/>
        <v>No</v>
      </c>
    </row>
    <row r="85" spans="1:31" x14ac:dyDescent="0.25">
      <c r="A85" s="30">
        <v>93</v>
      </c>
      <c r="B85" s="31">
        <v>45066.736111111109</v>
      </c>
      <c r="C85" s="31">
        <v>45066.760416666664</v>
      </c>
      <c r="D85" s="32">
        <v>0.05</v>
      </c>
      <c r="E85" s="30">
        <v>0.57999999999999996</v>
      </c>
      <c r="F85" s="30">
        <v>0.08</v>
      </c>
      <c r="G85" s="30">
        <v>0.27</v>
      </c>
      <c r="H85" s="30">
        <v>0.21</v>
      </c>
      <c r="I85" s="30">
        <v>0.1</v>
      </c>
      <c r="J85" s="30">
        <v>0.05</v>
      </c>
      <c r="K85" s="30">
        <v>0.02</v>
      </c>
      <c r="L85" s="30">
        <v>0.02</v>
      </c>
      <c r="M85" s="30">
        <v>38</v>
      </c>
      <c r="N85" s="30">
        <v>0</v>
      </c>
      <c r="O85" s="30">
        <v>0.28999999999999998</v>
      </c>
      <c r="P85" s="30">
        <v>0.45</v>
      </c>
      <c r="Q85" s="30">
        <v>0.52</v>
      </c>
      <c r="R85" s="30">
        <v>140</v>
      </c>
      <c r="S85" s="30">
        <v>11.7</v>
      </c>
      <c r="T85" s="30">
        <v>14.75</v>
      </c>
      <c r="U85" s="30">
        <v>17.8</v>
      </c>
      <c r="V85" s="30">
        <v>17.228570000000001</v>
      </c>
      <c r="W85" s="117" t="str">
        <f>IF(B85&lt;Summary!$B$6,99,VLOOKUP(A85,'WS_H-Flume'!$C$2:$J$78,8,FALSE))</f>
        <v>N/A</v>
      </c>
      <c r="X85" s="117" t="str">
        <f>IF(B85&lt;Summary!$B$3,99,VLOOKUP(A85,WS_CamA!$C$2:$J$78,8,FALSE))</f>
        <v>SOIL MOISTURE</v>
      </c>
      <c r="Y85" s="117" t="str">
        <f>IF(B85&lt;Summary!$B$4,99,VLOOKUP(A85,WS_CamB!$C$2:$J$126,8,FALSE))</f>
        <v>SOIL MOISTURE</v>
      </c>
      <c r="Z85" s="117" t="str">
        <f>IF(B85&lt;Summary!$B$5,99,VLOOKUP(A85,WS_CamC!$C$2:$J$78,8,FALSE))</f>
        <v>WATER ACCUMULATION</v>
      </c>
      <c r="AA85" s="117">
        <f>IF(B85&lt;Summary!$B$7,99,VLOOKUP(A85,WS_CamA2!$C$2:$J$17,8,FALSE))</f>
        <v>99</v>
      </c>
      <c r="AB85" s="117">
        <f t="shared" si="6"/>
        <v>4</v>
      </c>
      <c r="AC85" s="117">
        <f t="shared" si="4"/>
        <v>3</v>
      </c>
      <c r="AD85" s="117" t="str">
        <f t="shared" si="5"/>
        <v>NO FLOW</v>
      </c>
      <c r="AE85" t="str">
        <f t="shared" si="7"/>
        <v>No</v>
      </c>
    </row>
    <row r="86" spans="1:31" x14ac:dyDescent="0.25">
      <c r="A86" s="30">
        <v>94</v>
      </c>
      <c r="B86" s="31">
        <v>45070.565972222219</v>
      </c>
      <c r="C86" s="31">
        <v>45070.621527777781</v>
      </c>
      <c r="D86" s="32">
        <v>0.85</v>
      </c>
      <c r="E86" s="30">
        <v>1.33</v>
      </c>
      <c r="F86" s="30">
        <v>0.64</v>
      </c>
      <c r="G86" s="30">
        <v>3.31</v>
      </c>
      <c r="H86" s="30">
        <v>2.89</v>
      </c>
      <c r="I86" s="30">
        <v>1.64</v>
      </c>
      <c r="J86" s="30">
        <v>0.85</v>
      </c>
      <c r="K86" s="30">
        <v>0.43</v>
      </c>
      <c r="L86" s="30">
        <v>0.28000000000000003</v>
      </c>
      <c r="M86" s="30">
        <v>92.67</v>
      </c>
      <c r="N86" s="30">
        <v>0</v>
      </c>
      <c r="O86" s="30">
        <v>0</v>
      </c>
      <c r="P86" s="30">
        <v>0</v>
      </c>
      <c r="Q86" s="30">
        <v>0.5</v>
      </c>
      <c r="R86" s="30">
        <v>144</v>
      </c>
      <c r="S86" s="30">
        <v>23.3</v>
      </c>
      <c r="T86" s="30">
        <v>22.5</v>
      </c>
      <c r="U86" s="30">
        <v>22.233329999999999</v>
      </c>
      <c r="V86" s="30">
        <v>19.928570000000001</v>
      </c>
      <c r="W86" s="117" t="str">
        <f>IF(B86&lt;Summary!$B$6,99,VLOOKUP(A86,'WS_H-Flume'!$C$2:$J$78,8,FALSE))</f>
        <v>N/A</v>
      </c>
      <c r="X86" s="117" t="str">
        <f>IF(B86&lt;Summary!$B$3,99,VLOOKUP(A86,WS_CamA!$C$2:$J$78,8,FALSE))</f>
        <v>WATER FLOW</v>
      </c>
      <c r="Y86" s="117" t="str">
        <f>IF(B86&lt;Summary!$B$4,99,VLOOKUP(A86,WS_CamB!$C$2:$J$126,8,FALSE))</f>
        <v>WATER FLOW</v>
      </c>
      <c r="Z86" s="117" t="str">
        <f>IF(B86&lt;Summary!$B$5,99,VLOOKUP(A86,WS_CamC!$C$2:$J$78,8,FALSE))</f>
        <v>WATER FLOW</v>
      </c>
      <c r="AA86" s="117">
        <f>IF(B86&lt;Summary!$B$7,99,VLOOKUP(A86,WS_CamA2!$C$2:$J$17,8,FALSE))</f>
        <v>99</v>
      </c>
      <c r="AB86" s="117">
        <f t="shared" si="6"/>
        <v>4</v>
      </c>
      <c r="AC86" s="117">
        <f t="shared" si="4"/>
        <v>3</v>
      </c>
      <c r="AD86" s="117" t="str">
        <f t="shared" si="5"/>
        <v>WATER FLOW</v>
      </c>
      <c r="AE86" t="str">
        <f t="shared" si="7"/>
        <v>Yes</v>
      </c>
    </row>
    <row r="87" spans="1:31" x14ac:dyDescent="0.25">
      <c r="A87" s="30">
        <v>95</v>
      </c>
      <c r="B87" s="31">
        <v>45073.840277777781</v>
      </c>
      <c r="C87" s="31">
        <v>45073.961805555555</v>
      </c>
      <c r="D87" s="32">
        <v>0.05</v>
      </c>
      <c r="E87" s="30">
        <v>2.92</v>
      </c>
      <c r="F87" s="30">
        <v>0.02</v>
      </c>
      <c r="G87" s="30">
        <v>0.18</v>
      </c>
      <c r="H87" s="30">
        <v>0.16</v>
      </c>
      <c r="I87" s="30">
        <v>7.0000000000000007E-2</v>
      </c>
      <c r="J87" s="30">
        <v>0.05</v>
      </c>
      <c r="K87" s="30">
        <v>0.03</v>
      </c>
      <c r="L87" s="30">
        <v>0.02</v>
      </c>
      <c r="M87" s="30">
        <v>80.17</v>
      </c>
      <c r="N87" s="30">
        <v>0</v>
      </c>
      <c r="O87" s="30">
        <v>0</v>
      </c>
      <c r="P87" s="30">
        <v>0</v>
      </c>
      <c r="Q87" s="30">
        <v>0.85</v>
      </c>
      <c r="R87" s="30">
        <v>147</v>
      </c>
      <c r="S87" s="30">
        <v>25.6</v>
      </c>
      <c r="T87" s="30">
        <v>25</v>
      </c>
      <c r="U87" s="30">
        <v>23.533329999999999</v>
      </c>
      <c r="V87" s="30">
        <v>22.38571</v>
      </c>
      <c r="W87" s="117" t="str">
        <f>IF(B87&lt;Summary!$B$6,99,VLOOKUP(A87,'WS_H-Flume'!$C$2:$J$78,8,FALSE))</f>
        <v>SOIL MOISTURE</v>
      </c>
      <c r="X87" s="117" t="str">
        <f>IF(B87&lt;Summary!$B$3,99,VLOOKUP(A87,WS_CamA!$C$2:$J$78,8,FALSE))</f>
        <v>SOIL MOISTURE</v>
      </c>
      <c r="Y87" s="117" t="str">
        <f>IF(B87&lt;Summary!$B$4,99,VLOOKUP(A87,WS_CamB!$C$2:$J$126,8,FALSE))</f>
        <v>SOIL MOISTURE</v>
      </c>
      <c r="Z87" s="117" t="str">
        <f>IF(B87&lt;Summary!$B$5,99,VLOOKUP(A87,WS_CamC!$C$2:$J$78,8,FALSE))</f>
        <v>WATER ACCUMULATION</v>
      </c>
      <c r="AA87" s="117">
        <f>IF(B87&lt;Summary!$B$7,99,VLOOKUP(A87,WS_CamA2!$C$2:$J$17,8,FALSE))</f>
        <v>99</v>
      </c>
      <c r="AB87" s="117">
        <f t="shared" si="6"/>
        <v>4</v>
      </c>
      <c r="AC87" s="117">
        <f t="shared" si="4"/>
        <v>4</v>
      </c>
      <c r="AD87" s="117" t="str">
        <f t="shared" si="5"/>
        <v>NO FLOW</v>
      </c>
      <c r="AE87" t="str">
        <f t="shared" si="7"/>
        <v>No</v>
      </c>
    </row>
    <row r="88" spans="1:31" x14ac:dyDescent="0.25">
      <c r="A88" s="30">
        <v>96</v>
      </c>
      <c r="B88" s="31">
        <v>45076.649305555555</v>
      </c>
      <c r="C88" s="31">
        <v>45076.753472222219</v>
      </c>
      <c r="D88" s="32">
        <v>0.06</v>
      </c>
      <c r="E88" s="30">
        <v>2.5</v>
      </c>
      <c r="F88" s="30">
        <v>0.02</v>
      </c>
      <c r="G88" s="30">
        <v>0.27</v>
      </c>
      <c r="H88" s="30">
        <v>0.22</v>
      </c>
      <c r="I88" s="30">
        <v>0.1</v>
      </c>
      <c r="J88" s="30">
        <v>0.05</v>
      </c>
      <c r="K88" s="30">
        <v>0.03</v>
      </c>
      <c r="L88" s="30">
        <v>0.02</v>
      </c>
      <c r="M88" s="30">
        <v>67</v>
      </c>
      <c r="N88" s="30">
        <v>0</v>
      </c>
      <c r="O88" s="30">
        <v>0</v>
      </c>
      <c r="P88" s="30">
        <v>0.05</v>
      </c>
      <c r="Q88" s="30">
        <v>0.91</v>
      </c>
      <c r="R88" s="30">
        <v>150</v>
      </c>
      <c r="S88" s="30">
        <v>26.7</v>
      </c>
      <c r="T88" s="30">
        <v>25.55</v>
      </c>
      <c r="U88" s="30">
        <v>25.566669999999998</v>
      </c>
      <c r="V88" s="30">
        <v>24.37143</v>
      </c>
      <c r="W88" s="117" t="str">
        <f>IF(B88&lt;Summary!$B$6,99,VLOOKUP(A88,'WS_H-Flume'!$C$2:$J$78,8,FALSE))</f>
        <v>SOIL MOISTURE</v>
      </c>
      <c r="X88" s="117" t="str">
        <f>IF(B88&lt;Summary!$B$3,99,VLOOKUP(A88,WS_CamA!$C$2:$J$78,8,FALSE))</f>
        <v>DRY</v>
      </c>
      <c r="Y88" s="117" t="str">
        <f>IF(B88&lt;Summary!$B$4,99,VLOOKUP(A88,WS_CamB!$C$2:$J$126,8,FALSE))</f>
        <v>DRY</v>
      </c>
      <c r="Z88" s="117" t="str">
        <f>IF(B88&lt;Summary!$B$5,99,VLOOKUP(A88,WS_CamC!$C$2:$J$78,8,FALSE))</f>
        <v>WATER ACCUMULATION</v>
      </c>
      <c r="AA88" s="117">
        <f>IF(B88&lt;Summary!$B$7,99,VLOOKUP(A88,WS_CamA2!$C$2:$J$17,8,FALSE))</f>
        <v>99</v>
      </c>
      <c r="AB88" s="117">
        <f t="shared" si="6"/>
        <v>4</v>
      </c>
      <c r="AC88" s="117">
        <f t="shared" si="4"/>
        <v>4</v>
      </c>
      <c r="AD88" s="117" t="str">
        <f t="shared" si="5"/>
        <v>NO FLOW</v>
      </c>
      <c r="AE88" t="str">
        <f t="shared" si="7"/>
        <v>No</v>
      </c>
    </row>
    <row r="89" spans="1:31" x14ac:dyDescent="0.25">
      <c r="A89" s="30">
        <v>97</v>
      </c>
      <c r="B89" s="31">
        <v>45078.534722222219</v>
      </c>
      <c r="C89" s="31">
        <v>45078.996527777781</v>
      </c>
      <c r="D89" s="32">
        <v>0.43</v>
      </c>
      <c r="E89" s="30">
        <v>11.08</v>
      </c>
      <c r="F89" s="30">
        <v>0.04</v>
      </c>
      <c r="G89" s="30">
        <v>1.17</v>
      </c>
      <c r="H89" s="30">
        <v>1.1499999999999999</v>
      </c>
      <c r="I89" s="30">
        <v>0.76</v>
      </c>
      <c r="J89" s="30">
        <v>0.41</v>
      </c>
      <c r="K89" s="30">
        <v>0.21</v>
      </c>
      <c r="L89" s="30">
        <v>0.14000000000000001</v>
      </c>
      <c r="M89" s="30">
        <v>53.83</v>
      </c>
      <c r="N89" s="30">
        <v>0</v>
      </c>
      <c r="O89" s="30">
        <v>0.06</v>
      </c>
      <c r="P89" s="30">
        <v>0.06</v>
      </c>
      <c r="Q89" s="30">
        <v>0.11</v>
      </c>
      <c r="R89" s="30">
        <v>152</v>
      </c>
      <c r="S89" s="30">
        <v>25</v>
      </c>
      <c r="T89" s="30">
        <v>25.85</v>
      </c>
      <c r="U89" s="30">
        <v>26.133330000000001</v>
      </c>
      <c r="V89" s="30">
        <v>25.485710000000001</v>
      </c>
      <c r="W89" s="117" t="str">
        <f>IF(B89&lt;Summary!$B$6,99,VLOOKUP(A89,'WS_H-Flume'!$C$2:$J$78,8,FALSE))</f>
        <v>WATER FLOW</v>
      </c>
      <c r="X89" s="117" t="str">
        <f>IF(B89&lt;Summary!$B$3,99,VLOOKUP(A89,WS_CamA!$C$2:$J$78,8,FALSE))</f>
        <v>WATER FLOW</v>
      </c>
      <c r="Y89" s="117" t="str">
        <f>IF(B89&lt;Summary!$B$4,99,VLOOKUP(A89,WS_CamB!$C$2:$J$126,8,FALSE))</f>
        <v>WATER FLOW</v>
      </c>
      <c r="Z89" s="117" t="str">
        <f>IF(B89&lt;Summary!$B$5,99,VLOOKUP(A89,WS_CamC!$C$2:$J$78,8,FALSE))</f>
        <v>N/A</v>
      </c>
      <c r="AA89" s="117">
        <f>IF(B89&lt;Summary!$B$7,99,VLOOKUP(A89,WS_CamA2!$C$2:$J$17,8,FALSE))</f>
        <v>99</v>
      </c>
      <c r="AB89" s="117">
        <f t="shared" si="6"/>
        <v>4</v>
      </c>
      <c r="AC89" s="117">
        <f t="shared" si="4"/>
        <v>3</v>
      </c>
      <c r="AD89" s="117" t="str">
        <f t="shared" si="5"/>
        <v>WATER FLOW</v>
      </c>
      <c r="AE89" t="str">
        <f t="shared" si="7"/>
        <v>Yes</v>
      </c>
    </row>
    <row r="90" spans="1:31" x14ac:dyDescent="0.25">
      <c r="A90" s="30">
        <v>98</v>
      </c>
      <c r="B90" s="31">
        <v>45079.524305555555</v>
      </c>
      <c r="C90" s="31">
        <v>45080.090277777781</v>
      </c>
      <c r="D90" s="32">
        <v>0.04</v>
      </c>
      <c r="E90" s="30">
        <v>13.58</v>
      </c>
      <c r="F90" s="30">
        <v>0</v>
      </c>
      <c r="G90" s="30">
        <v>0.06</v>
      </c>
      <c r="H90" s="30">
        <v>0.06</v>
      </c>
      <c r="I90" s="30">
        <v>0.03</v>
      </c>
      <c r="J90" s="30">
        <v>0.02</v>
      </c>
      <c r="K90" s="30">
        <v>0.01</v>
      </c>
      <c r="L90" s="30">
        <v>0.01</v>
      </c>
      <c r="M90" s="30">
        <v>26.25</v>
      </c>
      <c r="N90" s="30">
        <v>0.43</v>
      </c>
      <c r="O90" s="30">
        <v>0.43</v>
      </c>
      <c r="P90" s="30">
        <v>0.48</v>
      </c>
      <c r="Q90" s="30">
        <v>0.54</v>
      </c>
      <c r="R90" s="30">
        <v>153</v>
      </c>
      <c r="S90" s="30">
        <v>20</v>
      </c>
      <c r="T90" s="30">
        <v>22.5</v>
      </c>
      <c r="U90" s="30">
        <v>23.9</v>
      </c>
      <c r="V90" s="30">
        <v>24.857140000000001</v>
      </c>
      <c r="W90" s="117" t="str">
        <f>IF(B90&lt;Summary!$B$6,99,VLOOKUP(A90,'WS_H-Flume'!$C$2:$J$78,8,FALSE))</f>
        <v>SOIL MOISTURE</v>
      </c>
      <c r="X90" s="117" t="str">
        <f>IF(B90&lt;Summary!$B$3,99,VLOOKUP(A90,WS_CamA!$C$2:$J$78,8,FALSE))</f>
        <v>SOIL MOISTURE</v>
      </c>
      <c r="Y90" s="117" t="str">
        <f>IF(B90&lt;Summary!$B$4,99,VLOOKUP(A90,WS_CamB!$C$2:$J$126,8,FALSE))</f>
        <v>SOIL MOISTURE</v>
      </c>
      <c r="Z90" s="117" t="str">
        <f>IF(B90&lt;Summary!$B$5,99,VLOOKUP(A90,WS_CamC!$C$2:$J$78,8,FALSE))</f>
        <v>N/A</v>
      </c>
      <c r="AA90" s="117">
        <f>IF(B90&lt;Summary!$B$7,99,VLOOKUP(A90,WS_CamA2!$C$2:$J$17,8,FALSE))</f>
        <v>99</v>
      </c>
      <c r="AB90" s="117">
        <f t="shared" si="6"/>
        <v>4</v>
      </c>
      <c r="AC90" s="117">
        <f t="shared" si="4"/>
        <v>3</v>
      </c>
      <c r="AD90" s="117" t="str">
        <f t="shared" si="5"/>
        <v>NO FLOW</v>
      </c>
      <c r="AE90" t="str">
        <f t="shared" si="7"/>
        <v>No</v>
      </c>
    </row>
    <row r="91" spans="1:31" x14ac:dyDescent="0.25">
      <c r="A91" s="30">
        <v>99</v>
      </c>
      <c r="B91" s="31">
        <v>45080.350694444445</v>
      </c>
      <c r="C91" s="31">
        <v>45080.604166666664</v>
      </c>
      <c r="D91" s="32">
        <v>7.0000000000000007E-2</v>
      </c>
      <c r="E91" s="30">
        <v>6.08</v>
      </c>
      <c r="F91" s="30">
        <v>0.01</v>
      </c>
      <c r="G91" s="30">
        <v>7.0000000000000007E-2</v>
      </c>
      <c r="H91" s="30">
        <v>0.06</v>
      </c>
      <c r="I91" s="30">
        <v>0.05</v>
      </c>
      <c r="J91" s="30">
        <v>0.04</v>
      </c>
      <c r="K91" s="30">
        <v>0.03</v>
      </c>
      <c r="L91" s="30">
        <v>0.02</v>
      </c>
      <c r="M91" s="30">
        <v>12.33</v>
      </c>
      <c r="N91" s="30">
        <v>0.04</v>
      </c>
      <c r="O91" s="30">
        <v>0.47</v>
      </c>
      <c r="P91" s="30">
        <v>0.47</v>
      </c>
      <c r="Q91" s="30">
        <v>0.57999999999999996</v>
      </c>
      <c r="R91" s="30">
        <v>154</v>
      </c>
      <c r="S91" s="30">
        <v>21.1</v>
      </c>
      <c r="T91" s="30">
        <v>20.55</v>
      </c>
      <c r="U91" s="30">
        <v>22.033329999999999</v>
      </c>
      <c r="V91" s="30">
        <v>24.214289999999998</v>
      </c>
      <c r="W91" s="117" t="str">
        <f>IF(B91&lt;Summary!$B$6,99,VLOOKUP(A91,'WS_H-Flume'!$C$2:$J$78,8,FALSE))</f>
        <v>SOIL MOISTURE</v>
      </c>
      <c r="X91" s="117" t="str">
        <f>IF(B91&lt;Summary!$B$3,99,VLOOKUP(A91,WS_CamA!$C$2:$J$78,8,FALSE))</f>
        <v>SOIL MOISTURE</v>
      </c>
      <c r="Y91" s="117" t="str">
        <f>IF(B91&lt;Summary!$B$4,99,VLOOKUP(A91,WS_CamB!$C$2:$J$126,8,FALSE))</f>
        <v>SOIL MOISTURE</v>
      </c>
      <c r="Z91" s="117" t="str">
        <f>IF(B91&lt;Summary!$B$5,99,VLOOKUP(A91,WS_CamC!$C$2:$J$78,8,FALSE))</f>
        <v>N/A</v>
      </c>
      <c r="AA91" s="117">
        <f>IF(B91&lt;Summary!$B$7,99,VLOOKUP(A91,WS_CamA2!$C$2:$J$17,8,FALSE))</f>
        <v>99</v>
      </c>
      <c r="AB91" s="117">
        <f t="shared" si="6"/>
        <v>4</v>
      </c>
      <c r="AC91" s="117">
        <f t="shared" si="4"/>
        <v>3</v>
      </c>
      <c r="AD91" s="117" t="str">
        <f t="shared" si="5"/>
        <v>NO FLOW</v>
      </c>
      <c r="AE91" t="str">
        <f t="shared" si="7"/>
        <v>No</v>
      </c>
    </row>
    <row r="92" spans="1:31" x14ac:dyDescent="0.25">
      <c r="A92" s="30">
        <v>100</v>
      </c>
      <c r="B92" s="31">
        <v>45080.881944444445</v>
      </c>
      <c r="C92" s="31">
        <v>45081.649305555555</v>
      </c>
      <c r="D92" s="32">
        <v>0.56000000000000005</v>
      </c>
      <c r="E92" s="30">
        <v>18.420000000000002</v>
      </c>
      <c r="F92" s="30">
        <v>0.03</v>
      </c>
      <c r="G92" s="30">
        <v>0.32</v>
      </c>
      <c r="H92" s="30">
        <v>0.31</v>
      </c>
      <c r="I92" s="30">
        <v>0.28000000000000003</v>
      </c>
      <c r="J92" s="30">
        <v>0.26</v>
      </c>
      <c r="K92" s="30">
        <v>0.21</v>
      </c>
      <c r="L92" s="30">
        <v>0.16</v>
      </c>
      <c r="M92" s="30">
        <v>25.08</v>
      </c>
      <c r="N92" s="30">
        <v>0.11</v>
      </c>
      <c r="O92" s="30">
        <v>0.54</v>
      </c>
      <c r="P92" s="30">
        <v>0.54</v>
      </c>
      <c r="Q92" s="30">
        <v>0.65</v>
      </c>
      <c r="R92" s="30">
        <v>154</v>
      </c>
      <c r="S92" s="30">
        <v>21.1</v>
      </c>
      <c r="T92" s="30">
        <v>20.55</v>
      </c>
      <c r="U92" s="30">
        <v>22.033329999999999</v>
      </c>
      <c r="V92" s="30">
        <v>24.214289999999998</v>
      </c>
      <c r="W92" s="117" t="str">
        <f>IF(B92&lt;Summary!$B$6,99,VLOOKUP(A92,'WS_H-Flume'!$C$2:$J$78,8,FALSE))</f>
        <v>WATER ACCUMULATION</v>
      </c>
      <c r="X92" s="117" t="str">
        <f>IF(B92&lt;Summary!$B$3,99,VLOOKUP(A92,WS_CamA!$C$2:$J$78,8,FALSE))</f>
        <v>SOIL MOISTURE</v>
      </c>
      <c r="Y92" s="117" t="str">
        <f>IF(B92&lt;Summary!$B$4,99,VLOOKUP(A92,WS_CamB!$C$2:$J$126,8,FALSE))</f>
        <v>WATER FLOW</v>
      </c>
      <c r="Z92" s="117" t="str">
        <f>IF(B92&lt;Summary!$B$5,99,VLOOKUP(A92,WS_CamC!$C$2:$J$78,8,FALSE))</f>
        <v>N/A</v>
      </c>
      <c r="AA92" s="117">
        <f>IF(B92&lt;Summary!$B$7,99,VLOOKUP(A92,WS_CamA2!$C$2:$J$17,8,FALSE))</f>
        <v>99</v>
      </c>
      <c r="AB92" s="117">
        <f t="shared" si="6"/>
        <v>4</v>
      </c>
      <c r="AC92" s="117">
        <f t="shared" si="4"/>
        <v>3</v>
      </c>
      <c r="AD92" s="117" t="str">
        <f t="shared" si="5"/>
        <v>WATER FLOW</v>
      </c>
      <c r="AE92" t="str">
        <f t="shared" si="7"/>
        <v>Yes</v>
      </c>
    </row>
    <row r="93" spans="1:31" x14ac:dyDescent="0.25">
      <c r="A93" s="30">
        <v>101</v>
      </c>
      <c r="B93" s="31">
        <v>45082.583333333336</v>
      </c>
      <c r="C93" s="31">
        <v>45082.798611111109</v>
      </c>
      <c r="D93" s="32">
        <v>0.27</v>
      </c>
      <c r="E93" s="30">
        <v>5.17</v>
      </c>
      <c r="F93" s="30">
        <v>0.05</v>
      </c>
      <c r="G93" s="30">
        <v>0.57999999999999996</v>
      </c>
      <c r="H93" s="30">
        <v>0.54</v>
      </c>
      <c r="I93" s="30">
        <v>0.32</v>
      </c>
      <c r="J93" s="30">
        <v>0.25</v>
      </c>
      <c r="K93" s="30">
        <v>0.13</v>
      </c>
      <c r="L93" s="30">
        <v>0.09</v>
      </c>
      <c r="M93" s="30">
        <v>27.58</v>
      </c>
      <c r="N93" s="30">
        <v>0.56000000000000005</v>
      </c>
      <c r="O93" s="30">
        <v>0.63</v>
      </c>
      <c r="P93" s="30">
        <v>0.67</v>
      </c>
      <c r="Q93" s="30">
        <v>1.1599999999999999</v>
      </c>
      <c r="R93" s="30">
        <v>156</v>
      </c>
      <c r="S93" s="30">
        <v>13.9</v>
      </c>
      <c r="T93" s="30">
        <v>13.6</v>
      </c>
      <c r="U93" s="30">
        <v>16.100000000000001</v>
      </c>
      <c r="V93" s="30">
        <v>20.957139999999999</v>
      </c>
      <c r="W93" s="117" t="str">
        <f>IF(B93&lt;Summary!$B$6,99,VLOOKUP(A93,'WS_H-Flume'!$C$2:$J$78,8,FALSE))</f>
        <v>WATER FLOW</v>
      </c>
      <c r="X93" s="117" t="str">
        <f>IF(B93&lt;Summary!$B$3,99,VLOOKUP(A93,WS_CamA!$C$2:$J$78,8,FALSE))</f>
        <v>WATER FLOW</v>
      </c>
      <c r="Y93" s="117" t="str">
        <f>IF(B93&lt;Summary!$B$4,99,VLOOKUP(A93,WS_CamB!$C$2:$J$126,8,FALSE))</f>
        <v>WATER FLOW</v>
      </c>
      <c r="Z93" s="117" t="str">
        <f>IF(B93&lt;Summary!$B$5,99,VLOOKUP(A93,WS_CamC!$C$2:$J$78,8,FALSE))</f>
        <v>N/A</v>
      </c>
      <c r="AA93" s="117">
        <f>IF(B93&lt;Summary!$B$7,99,VLOOKUP(A93,WS_CamA2!$C$2:$J$17,8,FALSE))</f>
        <v>99</v>
      </c>
      <c r="AB93" s="117">
        <f t="shared" si="6"/>
        <v>4</v>
      </c>
      <c r="AC93" s="117">
        <f t="shared" si="4"/>
        <v>3</v>
      </c>
      <c r="AD93" s="117" t="str">
        <f t="shared" si="5"/>
        <v>WATER FLOW</v>
      </c>
      <c r="AE93" t="str">
        <f t="shared" si="7"/>
        <v>Yes</v>
      </c>
    </row>
    <row r="94" spans="1:31" x14ac:dyDescent="0.25">
      <c r="A94" s="30">
        <v>102</v>
      </c>
      <c r="B94" s="31">
        <v>45083.652777777781</v>
      </c>
      <c r="C94" s="31">
        <v>45083.791666666664</v>
      </c>
      <c r="D94" s="32">
        <v>0.23</v>
      </c>
      <c r="E94" s="30">
        <v>3.33</v>
      </c>
      <c r="F94" s="30">
        <v>7.0000000000000007E-2</v>
      </c>
      <c r="G94" s="30">
        <v>0.57999999999999996</v>
      </c>
      <c r="H94" s="30">
        <v>0.55000000000000004</v>
      </c>
      <c r="I94" s="30">
        <v>0.37</v>
      </c>
      <c r="J94" s="30">
        <v>0.21</v>
      </c>
      <c r="K94" s="30">
        <v>0.11</v>
      </c>
      <c r="L94" s="30">
        <v>0.08</v>
      </c>
      <c r="M94" s="30">
        <v>23.83</v>
      </c>
      <c r="N94" s="30">
        <v>0.27</v>
      </c>
      <c r="O94" s="30">
        <v>0.27</v>
      </c>
      <c r="P94" s="30">
        <v>0.83</v>
      </c>
      <c r="Q94" s="30">
        <v>1.43</v>
      </c>
      <c r="R94" s="30">
        <v>157</v>
      </c>
      <c r="S94" s="30">
        <v>20</v>
      </c>
      <c r="T94" s="30">
        <v>16.95</v>
      </c>
      <c r="U94" s="30">
        <v>15.73333</v>
      </c>
      <c r="V94" s="30">
        <v>20</v>
      </c>
      <c r="W94" s="117" t="str">
        <f>IF(B94&lt;Summary!$B$6,99,VLOOKUP(A94,'WS_H-Flume'!$C$2:$J$78,8,FALSE))</f>
        <v>N/A</v>
      </c>
      <c r="X94" s="117" t="str">
        <f>IF(B94&lt;Summary!$B$3,99,VLOOKUP(A94,WS_CamA!$C$2:$J$78,8,FALSE))</f>
        <v>DRY</v>
      </c>
      <c r="Y94" s="117" t="str">
        <f>IF(B94&lt;Summary!$B$4,99,VLOOKUP(A94,WS_CamB!$C$2:$J$126,8,FALSE))</f>
        <v>WATER FLOW</v>
      </c>
      <c r="Z94" s="117" t="str">
        <f>IF(B94&lt;Summary!$B$5,99,VLOOKUP(A94,WS_CamC!$C$2:$J$78,8,FALSE))</f>
        <v>N/A</v>
      </c>
      <c r="AA94" s="117">
        <f>IF(B94&lt;Summary!$B$7,99,VLOOKUP(A94,WS_CamA2!$C$2:$J$17,8,FALSE))</f>
        <v>99</v>
      </c>
      <c r="AB94" s="117">
        <f t="shared" si="6"/>
        <v>4</v>
      </c>
      <c r="AC94" s="117">
        <f t="shared" si="4"/>
        <v>2</v>
      </c>
      <c r="AD94" s="117" t="str">
        <f t="shared" si="5"/>
        <v>WATER FLOW</v>
      </c>
      <c r="AE94" t="str">
        <f t="shared" si="7"/>
        <v>Yes</v>
      </c>
    </row>
    <row r="95" spans="1:31" x14ac:dyDescent="0.25">
      <c r="A95" s="30">
        <v>103</v>
      </c>
      <c r="B95" s="31">
        <v>45087.666666666664</v>
      </c>
      <c r="C95" s="31">
        <v>45087.760416666664</v>
      </c>
      <c r="D95" s="32">
        <v>0.47</v>
      </c>
      <c r="E95" s="30">
        <v>2.25</v>
      </c>
      <c r="F95" s="30">
        <v>0.21</v>
      </c>
      <c r="G95" s="30">
        <v>1.32</v>
      </c>
      <c r="H95" s="30">
        <v>1.2</v>
      </c>
      <c r="I95" s="30">
        <v>0.75</v>
      </c>
      <c r="J95" s="30">
        <v>0.45</v>
      </c>
      <c r="K95" s="30">
        <v>0.23</v>
      </c>
      <c r="L95" s="30">
        <v>0.16</v>
      </c>
      <c r="M95" s="30">
        <v>95.25</v>
      </c>
      <c r="N95" s="30">
        <v>0</v>
      </c>
      <c r="O95" s="30">
        <v>0</v>
      </c>
      <c r="P95" s="30">
        <v>0</v>
      </c>
      <c r="Q95" s="30">
        <v>1.06</v>
      </c>
      <c r="R95" s="30">
        <v>161</v>
      </c>
      <c r="S95" s="30">
        <v>24.4</v>
      </c>
      <c r="T95" s="30">
        <v>24.15</v>
      </c>
      <c r="U95" s="30">
        <v>23.5</v>
      </c>
      <c r="V95" s="30">
        <v>20.3</v>
      </c>
      <c r="W95" s="117" t="str">
        <f>IF(B95&lt;Summary!$B$6,99,VLOOKUP(A95,'WS_H-Flume'!$C$2:$J$78,8,FALSE))</f>
        <v>WATER FLOW</v>
      </c>
      <c r="X95" s="117" t="str">
        <f>IF(B95&lt;Summary!$B$3,99,VLOOKUP(A95,WS_CamA!$C$2:$J$78,8,FALSE))</f>
        <v>WATER FLOW</v>
      </c>
      <c r="Y95" s="117" t="str">
        <f>IF(B95&lt;Summary!$B$4,99,VLOOKUP(A95,WS_CamB!$C$2:$J$126,8,FALSE))</f>
        <v>N/A</v>
      </c>
      <c r="Z95" s="117" t="str">
        <f>IF(B95&lt;Summary!$B$5,99,VLOOKUP(A95,WS_CamC!$C$2:$J$78,8,FALSE))</f>
        <v>N/A</v>
      </c>
      <c r="AA95" s="117">
        <f>IF(B95&lt;Summary!$B$7,99,VLOOKUP(A95,WS_CamA2!$C$2:$J$17,8,FALSE))</f>
        <v>99</v>
      </c>
      <c r="AB95" s="117">
        <f t="shared" si="6"/>
        <v>4</v>
      </c>
      <c r="AC95" s="117">
        <f t="shared" si="4"/>
        <v>2</v>
      </c>
      <c r="AD95" s="117" t="str">
        <f t="shared" si="5"/>
        <v>WATER FLOW</v>
      </c>
      <c r="AE95" t="str">
        <f t="shared" si="7"/>
        <v>Yes</v>
      </c>
    </row>
    <row r="96" spans="1:31" x14ac:dyDescent="0.25">
      <c r="A96" s="30">
        <v>104</v>
      </c>
      <c r="B96" s="31">
        <v>45088.628472222219</v>
      </c>
      <c r="C96" s="31">
        <v>45089.135416666664</v>
      </c>
      <c r="D96" s="32">
        <v>1.0900000000000001</v>
      </c>
      <c r="E96" s="30">
        <v>12.17</v>
      </c>
      <c r="F96" s="30">
        <v>0.09</v>
      </c>
      <c r="G96" s="30">
        <v>3.61</v>
      </c>
      <c r="H96" s="30">
        <v>3.26</v>
      </c>
      <c r="I96" s="30">
        <v>1.83</v>
      </c>
      <c r="J96" s="30">
        <v>0.96</v>
      </c>
      <c r="K96" s="30">
        <v>0.5</v>
      </c>
      <c r="L96" s="30">
        <v>0.33</v>
      </c>
      <c r="M96" s="30">
        <v>33</v>
      </c>
      <c r="N96" s="30">
        <v>0.47</v>
      </c>
      <c r="O96" s="30">
        <v>0.47</v>
      </c>
      <c r="P96" s="30">
        <v>0.47</v>
      </c>
      <c r="Q96" s="30">
        <v>1.53</v>
      </c>
      <c r="R96" s="30">
        <v>162</v>
      </c>
      <c r="S96" s="30">
        <v>22.2</v>
      </c>
      <c r="T96" s="30">
        <v>23.3</v>
      </c>
      <c r="U96" s="30">
        <v>23.5</v>
      </c>
      <c r="V96" s="30">
        <v>21.571429999999999</v>
      </c>
      <c r="W96" s="117" t="str">
        <f>IF(B96&lt;Summary!$B$6,99,VLOOKUP(A96,'WS_H-Flume'!$C$2:$J$78,8,FALSE))</f>
        <v>WATER FLOW</v>
      </c>
      <c r="X96" s="117" t="str">
        <f>IF(B96&lt;Summary!$B$3,99,VLOOKUP(A96,WS_CamA!$C$2:$J$78,8,FALSE))</f>
        <v>WATER FLOW</v>
      </c>
      <c r="Y96" s="117" t="str">
        <f>IF(B96&lt;Summary!$B$4,99,VLOOKUP(A96,WS_CamB!$C$2:$J$126,8,FALSE))</f>
        <v>N/A</v>
      </c>
      <c r="Z96" s="117" t="str">
        <f>IF(B96&lt;Summary!$B$5,99,VLOOKUP(A96,WS_CamC!$C$2:$J$78,8,FALSE))</f>
        <v>N/A</v>
      </c>
      <c r="AA96" s="117">
        <f>IF(B96&lt;Summary!$B$7,99,VLOOKUP(A96,WS_CamA2!$C$2:$J$17,8,FALSE))</f>
        <v>99</v>
      </c>
      <c r="AB96" s="117">
        <f t="shared" si="6"/>
        <v>4</v>
      </c>
      <c r="AC96" s="117">
        <f t="shared" si="4"/>
        <v>2</v>
      </c>
      <c r="AD96" s="117" t="str">
        <f t="shared" si="5"/>
        <v>WATER FLOW</v>
      </c>
      <c r="AE96" t="str">
        <f t="shared" si="7"/>
        <v>Yes</v>
      </c>
    </row>
    <row r="97" spans="1:31" x14ac:dyDescent="0.25">
      <c r="A97" s="30">
        <v>105</v>
      </c>
      <c r="B97" s="31">
        <v>45089.524305555555</v>
      </c>
      <c r="C97" s="31">
        <v>45089.638888888891</v>
      </c>
      <c r="D97" s="32">
        <v>0.35</v>
      </c>
      <c r="E97" s="30">
        <v>2.75</v>
      </c>
      <c r="F97" s="30">
        <v>0.13</v>
      </c>
      <c r="G97" s="30">
        <v>0.49</v>
      </c>
      <c r="H97" s="30">
        <v>0.47</v>
      </c>
      <c r="I97" s="30">
        <v>0.32</v>
      </c>
      <c r="J97" s="30">
        <v>0.28000000000000003</v>
      </c>
      <c r="K97" s="30">
        <v>0.17</v>
      </c>
      <c r="L97" s="30">
        <v>0.12</v>
      </c>
      <c r="M97" s="30">
        <v>12.08</v>
      </c>
      <c r="N97" s="30">
        <v>1.0900000000000001</v>
      </c>
      <c r="O97" s="30">
        <v>1.56</v>
      </c>
      <c r="P97" s="30">
        <v>1.56</v>
      </c>
      <c r="Q97" s="30">
        <v>2.06</v>
      </c>
      <c r="R97" s="30">
        <v>163</v>
      </c>
      <c r="S97" s="30">
        <v>18.3</v>
      </c>
      <c r="T97" s="30">
        <v>20.25</v>
      </c>
      <c r="U97" s="30">
        <v>21.633330000000001</v>
      </c>
      <c r="V97" s="30">
        <v>22.2</v>
      </c>
      <c r="W97" s="117" t="str">
        <f>IF(B97&lt;Summary!$B$6,99,VLOOKUP(A97,'WS_H-Flume'!$C$2:$J$78,8,FALSE))</f>
        <v>WATER FLOW</v>
      </c>
      <c r="X97" s="117" t="str">
        <f>IF(B97&lt;Summary!$B$3,99,VLOOKUP(A97,WS_CamA!$C$2:$J$78,8,FALSE))</f>
        <v>WATER FLOW</v>
      </c>
      <c r="Y97" s="117" t="str">
        <f>IF(B97&lt;Summary!$B$4,99,VLOOKUP(A97,WS_CamB!$C$2:$J$126,8,FALSE))</f>
        <v>N/A</v>
      </c>
      <c r="Z97" s="117" t="str">
        <f>IF(B97&lt;Summary!$B$5,99,VLOOKUP(A97,WS_CamC!$C$2:$J$78,8,FALSE))</f>
        <v>N/A</v>
      </c>
      <c r="AA97" s="117">
        <f>IF(B97&lt;Summary!$B$7,99,VLOOKUP(A97,WS_CamA2!$C$2:$J$17,8,FALSE))</f>
        <v>99</v>
      </c>
      <c r="AB97" s="117">
        <f t="shared" si="6"/>
        <v>4</v>
      </c>
      <c r="AC97" s="117">
        <f t="shared" si="4"/>
        <v>2</v>
      </c>
      <c r="AD97" s="117" t="str">
        <f t="shared" si="5"/>
        <v>WATER FLOW</v>
      </c>
      <c r="AE97" t="str">
        <f t="shared" si="7"/>
        <v>Yes</v>
      </c>
    </row>
    <row r="98" spans="1:31" x14ac:dyDescent="0.25">
      <c r="A98" s="30">
        <v>106</v>
      </c>
      <c r="B98" s="31">
        <v>45092.826388888891</v>
      </c>
      <c r="C98" s="31">
        <v>45093.072916666664</v>
      </c>
      <c r="D98" s="32">
        <v>0.2</v>
      </c>
      <c r="E98" s="30">
        <v>5.92</v>
      </c>
      <c r="F98" s="30">
        <v>0.03</v>
      </c>
      <c r="G98" s="30">
        <v>0.17</v>
      </c>
      <c r="H98" s="30">
        <v>0.17</v>
      </c>
      <c r="I98" s="30">
        <v>0.14000000000000001</v>
      </c>
      <c r="J98" s="30">
        <v>0.08</v>
      </c>
      <c r="K98" s="30">
        <v>0.06</v>
      </c>
      <c r="L98" s="30">
        <v>0.05</v>
      </c>
      <c r="M98" s="30">
        <v>82.42</v>
      </c>
      <c r="N98" s="30">
        <v>0</v>
      </c>
      <c r="O98" s="30">
        <v>0</v>
      </c>
      <c r="P98" s="30">
        <v>0</v>
      </c>
      <c r="Q98" s="30">
        <v>1.91</v>
      </c>
      <c r="R98" s="30">
        <v>166</v>
      </c>
      <c r="S98" s="30">
        <v>23.9</v>
      </c>
      <c r="T98" s="30">
        <v>20</v>
      </c>
      <c r="U98" s="30">
        <v>18.7</v>
      </c>
      <c r="V98" s="30">
        <v>20.7</v>
      </c>
      <c r="W98" s="117" t="str">
        <f>IF(B98&lt;Summary!$B$6,99,VLOOKUP(A98,'WS_H-Flume'!$C$2:$J$78,8,FALSE))</f>
        <v>WATER ACCUMULATION</v>
      </c>
      <c r="X98" s="117" t="str">
        <f>IF(B98&lt;Summary!$B$3,99,VLOOKUP(A98,WS_CamA!$C$2:$J$78,8,FALSE))</f>
        <v>N/A</v>
      </c>
      <c r="Y98" s="117" t="str">
        <f>IF(B98&lt;Summary!$B$4,99,VLOOKUP(A98,WS_CamB!$C$2:$J$126,8,FALSE))</f>
        <v>N/A</v>
      </c>
      <c r="Z98" s="117" t="str">
        <f>IF(B98&lt;Summary!$B$5,99,VLOOKUP(A98,WS_CamC!$C$2:$J$78,8,FALSE))</f>
        <v>WATER ACCUMULATION</v>
      </c>
      <c r="AA98" s="117">
        <f>IF(B98&lt;Summary!$B$7,99,VLOOKUP(A98,WS_CamA2!$C$2:$J$17,8,FALSE))</f>
        <v>99</v>
      </c>
      <c r="AB98" s="117">
        <f t="shared" si="6"/>
        <v>4</v>
      </c>
      <c r="AC98" s="117">
        <f t="shared" si="4"/>
        <v>2</v>
      </c>
      <c r="AD98" s="117" t="str">
        <f t="shared" si="5"/>
        <v>NO FLOW</v>
      </c>
      <c r="AE98" t="str">
        <f t="shared" si="7"/>
        <v>No</v>
      </c>
    </row>
    <row r="99" spans="1:31" x14ac:dyDescent="0.25">
      <c r="A99" s="30">
        <v>107</v>
      </c>
      <c r="B99" s="31">
        <v>45093.524305555555</v>
      </c>
      <c r="C99" s="31">
        <v>45093.90625</v>
      </c>
      <c r="D99" s="32">
        <v>0.57999999999999996</v>
      </c>
      <c r="E99" s="30">
        <v>9.17</v>
      </c>
      <c r="F99" s="30">
        <v>0.06</v>
      </c>
      <c r="G99" s="30">
        <v>0.35</v>
      </c>
      <c r="H99" s="30">
        <v>0.33</v>
      </c>
      <c r="I99" s="30">
        <v>0.23</v>
      </c>
      <c r="J99" s="30">
        <v>0.16</v>
      </c>
      <c r="K99" s="30">
        <v>0.12</v>
      </c>
      <c r="L99" s="30">
        <v>0.1</v>
      </c>
      <c r="M99" s="30">
        <v>20</v>
      </c>
      <c r="N99" s="30">
        <v>0.2</v>
      </c>
      <c r="O99" s="30">
        <v>0.2</v>
      </c>
      <c r="P99" s="30">
        <v>0.2</v>
      </c>
      <c r="Q99" s="30">
        <v>2.11</v>
      </c>
      <c r="R99" s="30">
        <v>167</v>
      </c>
      <c r="S99" s="30">
        <v>22.2</v>
      </c>
      <c r="T99" s="30">
        <v>23.05</v>
      </c>
      <c r="U99" s="30">
        <v>20.733329999999999</v>
      </c>
      <c r="V99" s="30">
        <v>20.457139999999999</v>
      </c>
      <c r="W99" s="117" t="str">
        <f>IF(B99&lt;Summary!$B$6,99,VLOOKUP(A99,'WS_H-Flume'!$C$2:$J$78,8,FALSE))</f>
        <v>WATER FLOW</v>
      </c>
      <c r="X99" s="117" t="str">
        <f>IF(B99&lt;Summary!$B$3,99,VLOOKUP(A99,WS_CamA!$C$2:$J$78,8,FALSE))</f>
        <v>WATER FLOW</v>
      </c>
      <c r="Y99" s="117" t="str">
        <f>IF(B99&lt;Summary!$B$4,99,VLOOKUP(A99,WS_CamB!$C$2:$J$126,8,FALSE))</f>
        <v>N/A</v>
      </c>
      <c r="Z99" s="117" t="str">
        <f>IF(B99&lt;Summary!$B$5,99,VLOOKUP(A99,WS_CamC!$C$2:$J$78,8,FALSE))</f>
        <v>WATER FLOW</v>
      </c>
      <c r="AA99" s="117">
        <f>IF(B99&lt;Summary!$B$7,99,VLOOKUP(A99,WS_CamA2!$C$2:$J$17,8,FALSE))</f>
        <v>99</v>
      </c>
      <c r="AB99" s="117">
        <f t="shared" si="6"/>
        <v>4</v>
      </c>
      <c r="AC99" s="117">
        <f t="shared" si="4"/>
        <v>3</v>
      </c>
      <c r="AD99" s="117" t="str">
        <f t="shared" si="5"/>
        <v>WATER FLOW</v>
      </c>
      <c r="AE99" t="str">
        <f t="shared" si="7"/>
        <v>Yes</v>
      </c>
    </row>
    <row r="100" spans="1:31" x14ac:dyDescent="0.25">
      <c r="A100" s="30">
        <v>108</v>
      </c>
      <c r="B100" s="31">
        <v>45098.920138888891</v>
      </c>
      <c r="C100" s="31">
        <v>45099.145833333336</v>
      </c>
      <c r="D100" s="32">
        <v>2</v>
      </c>
      <c r="E100" s="30">
        <v>5.42</v>
      </c>
      <c r="F100" s="30">
        <v>0.37</v>
      </c>
      <c r="G100" s="30">
        <v>2.83</v>
      </c>
      <c r="H100" s="30">
        <v>2.68</v>
      </c>
      <c r="I100" s="30">
        <v>2.15</v>
      </c>
      <c r="J100" s="30">
        <v>1.34</v>
      </c>
      <c r="K100" s="30">
        <v>0.82</v>
      </c>
      <c r="L100" s="30">
        <v>0.62</v>
      </c>
      <c r="M100" s="30">
        <v>125.75</v>
      </c>
      <c r="N100" s="30">
        <v>0</v>
      </c>
      <c r="O100" s="30">
        <v>0</v>
      </c>
      <c r="P100" s="30">
        <v>0</v>
      </c>
      <c r="Q100" s="30">
        <v>0.78</v>
      </c>
      <c r="R100" s="30">
        <v>172</v>
      </c>
      <c r="S100" s="30">
        <v>28.3</v>
      </c>
      <c r="T100" s="30">
        <v>29.45</v>
      </c>
      <c r="U100" s="30">
        <v>28.9</v>
      </c>
      <c r="V100" s="30">
        <v>23.88571</v>
      </c>
      <c r="W100" s="117" t="str">
        <f>IF(B100&lt;Summary!$B$6,99,VLOOKUP(A100,'WS_H-Flume'!$C$2:$J$78,8,FALSE))</f>
        <v>WATER FLOW</v>
      </c>
      <c r="X100" s="117" t="str">
        <f>IF(B100&lt;Summary!$B$3,99,VLOOKUP(A100,WS_CamA!$C$2:$J$78,8,FALSE))</f>
        <v>WATER FLOW</v>
      </c>
      <c r="Y100" s="117" t="str">
        <f>IF(B100&lt;Summary!$B$4,99,VLOOKUP(A100,WS_CamB!$C$2:$J$126,8,FALSE))</f>
        <v>N/A</v>
      </c>
      <c r="Z100" s="117" t="str">
        <f>IF(B100&lt;Summary!$B$5,99,VLOOKUP(A100,WS_CamC!$C$2:$J$78,8,FALSE))</f>
        <v>WATER FLOW</v>
      </c>
      <c r="AA100" s="117">
        <f>IF(B100&lt;Summary!$B$7,99,VLOOKUP(A100,WS_CamA2!$C$2:$J$17,8,FALSE))</f>
        <v>99</v>
      </c>
      <c r="AB100" s="117">
        <f t="shared" si="6"/>
        <v>4</v>
      </c>
      <c r="AC100" s="117">
        <f t="shared" si="4"/>
        <v>3</v>
      </c>
      <c r="AD100" s="117" t="str">
        <f t="shared" si="5"/>
        <v>WATER FLOW</v>
      </c>
      <c r="AE100" t="str">
        <f t="shared" si="7"/>
        <v>Yes</v>
      </c>
    </row>
    <row r="101" spans="1:31" x14ac:dyDescent="0.25">
      <c r="A101" s="30">
        <v>109</v>
      </c>
      <c r="B101" s="31">
        <v>45099.645833333336</v>
      </c>
      <c r="C101" s="31">
        <v>45099.829861111109</v>
      </c>
      <c r="D101" s="32">
        <v>0.4</v>
      </c>
      <c r="E101" s="30">
        <v>4.42</v>
      </c>
      <c r="F101" s="30">
        <v>0.09</v>
      </c>
      <c r="G101" s="30">
        <v>2.15</v>
      </c>
      <c r="H101" s="30">
        <v>1.85</v>
      </c>
      <c r="I101" s="30">
        <v>0.77</v>
      </c>
      <c r="J101" s="30">
        <v>0.39</v>
      </c>
      <c r="K101" s="30">
        <v>0.19</v>
      </c>
      <c r="L101" s="30">
        <v>0.13</v>
      </c>
      <c r="M101" s="30">
        <v>16.420000000000002</v>
      </c>
      <c r="N101" s="30">
        <v>2</v>
      </c>
      <c r="O101" s="30">
        <v>2</v>
      </c>
      <c r="P101" s="30">
        <v>2</v>
      </c>
      <c r="Q101" s="30">
        <v>2.78</v>
      </c>
      <c r="R101" s="30">
        <v>173</v>
      </c>
      <c r="S101" s="30">
        <v>25.6</v>
      </c>
      <c r="T101" s="30">
        <v>26.95</v>
      </c>
      <c r="U101" s="30">
        <v>28.16667</v>
      </c>
      <c r="V101" s="30">
        <v>24.12857</v>
      </c>
      <c r="W101" s="117" t="str">
        <f>IF(B101&lt;Summary!$B$6,99,VLOOKUP(A101,'WS_H-Flume'!$C$2:$J$78,8,FALSE))</f>
        <v>WATER FLOW</v>
      </c>
      <c r="X101" s="117" t="str">
        <f>IF(B101&lt;Summary!$B$3,99,VLOOKUP(A101,WS_CamA!$C$2:$J$78,8,FALSE))</f>
        <v>WATER FLOW</v>
      </c>
      <c r="Y101" s="117" t="str">
        <f>IF(B101&lt;Summary!$B$4,99,VLOOKUP(A101,WS_CamB!$C$2:$J$126,8,FALSE))</f>
        <v>WATER FLOW</v>
      </c>
      <c r="Z101" s="117" t="str">
        <f>IF(B101&lt;Summary!$B$5,99,VLOOKUP(A101,WS_CamC!$C$2:$J$78,8,FALSE))</f>
        <v>WATER FLOW</v>
      </c>
      <c r="AA101" s="117">
        <f>IF(B101&lt;Summary!$B$7,99,VLOOKUP(A101,WS_CamA2!$C$2:$J$17,8,FALSE))</f>
        <v>99</v>
      </c>
      <c r="AB101" s="117">
        <f t="shared" si="6"/>
        <v>4</v>
      </c>
      <c r="AC101" s="117">
        <f t="shared" si="4"/>
        <v>4</v>
      </c>
      <c r="AD101" s="117" t="str">
        <f t="shared" si="5"/>
        <v>WATER FLOW</v>
      </c>
      <c r="AE101" t="str">
        <f t="shared" si="7"/>
        <v>Yes</v>
      </c>
    </row>
    <row r="102" spans="1:31" x14ac:dyDescent="0.25">
      <c r="A102" s="30">
        <v>110</v>
      </c>
      <c r="B102" s="31">
        <v>45107.447916666664</v>
      </c>
      <c r="C102" s="31">
        <v>45107.677083333336</v>
      </c>
      <c r="D102" s="32">
        <v>0.11</v>
      </c>
      <c r="E102" s="30">
        <v>5.5</v>
      </c>
      <c r="F102" s="30">
        <v>0.02</v>
      </c>
      <c r="G102" s="30">
        <v>0.46</v>
      </c>
      <c r="H102" s="30">
        <v>0.37</v>
      </c>
      <c r="I102" s="30">
        <v>0.18</v>
      </c>
      <c r="J102" s="30">
        <v>0.09</v>
      </c>
      <c r="K102" s="30">
        <v>0.04</v>
      </c>
      <c r="L102" s="30">
        <v>0.03</v>
      </c>
      <c r="M102" s="30">
        <v>188.33</v>
      </c>
      <c r="N102" s="30">
        <v>0</v>
      </c>
      <c r="O102" s="30">
        <v>0</v>
      </c>
      <c r="P102" s="30">
        <v>0</v>
      </c>
      <c r="Q102" s="30">
        <v>0</v>
      </c>
      <c r="R102" s="30">
        <v>181</v>
      </c>
      <c r="S102" s="30">
        <v>27.8</v>
      </c>
      <c r="T102" s="30">
        <v>27.8</v>
      </c>
      <c r="U102" s="30">
        <v>29.466670000000001</v>
      </c>
      <c r="V102" s="30">
        <v>28.671430000000001</v>
      </c>
      <c r="W102" s="117" t="str">
        <f>IF(B102&lt;Summary!$B$6,99,VLOOKUP(A102,'WS_H-Flume'!$C$2:$J$78,8,FALSE))</f>
        <v>SOIL MOISTURE</v>
      </c>
      <c r="X102" s="117" t="str">
        <f>IF(B102&lt;Summary!$B$3,99,VLOOKUP(A102,WS_CamA!$C$2:$J$78,8,FALSE))</f>
        <v>N/A</v>
      </c>
      <c r="Y102" s="117" t="str">
        <f>IF(B102&lt;Summary!$B$4,99,VLOOKUP(A102,WS_CamB!$C$2:$J$126,8,FALSE))</f>
        <v>SOIL MOISTURE</v>
      </c>
      <c r="Z102" s="117" t="str">
        <f>IF(B102&lt;Summary!$B$5,99,VLOOKUP(A102,WS_CamC!$C$2:$J$78,8,FALSE))</f>
        <v>WATER FLOW</v>
      </c>
      <c r="AA102" s="117">
        <f>IF(B102&lt;Summary!$B$7,99,VLOOKUP(A102,WS_CamA2!$C$2:$J$17,8,FALSE))</f>
        <v>99</v>
      </c>
      <c r="AB102" s="117">
        <f t="shared" si="6"/>
        <v>4</v>
      </c>
      <c r="AC102" s="117">
        <f t="shared" si="4"/>
        <v>3</v>
      </c>
      <c r="AD102" s="117" t="str">
        <f t="shared" si="5"/>
        <v>WATER FLOW</v>
      </c>
      <c r="AE102" t="str">
        <f t="shared" si="7"/>
        <v>Yes</v>
      </c>
    </row>
    <row r="103" spans="1:31" x14ac:dyDescent="0.25">
      <c r="A103" s="30">
        <v>111</v>
      </c>
      <c r="B103" s="31">
        <v>45111.538194444445</v>
      </c>
      <c r="C103" s="31">
        <v>45112.097222222219</v>
      </c>
      <c r="D103" s="32">
        <v>0.28999999999999998</v>
      </c>
      <c r="E103" s="30">
        <v>13.42</v>
      </c>
      <c r="F103" s="30">
        <v>0.02</v>
      </c>
      <c r="G103" s="30">
        <v>0.96</v>
      </c>
      <c r="H103" s="30">
        <v>0.73</v>
      </c>
      <c r="I103" s="30">
        <v>0.36</v>
      </c>
      <c r="J103" s="30">
        <v>0.18</v>
      </c>
      <c r="K103" s="30">
        <v>0.1</v>
      </c>
      <c r="L103" s="30">
        <v>7.0000000000000007E-2</v>
      </c>
      <c r="M103" s="30">
        <v>106.08</v>
      </c>
      <c r="N103" s="30">
        <v>0</v>
      </c>
      <c r="O103" s="30">
        <v>0</v>
      </c>
      <c r="P103" s="30">
        <v>0</v>
      </c>
      <c r="Q103" s="30">
        <v>0.11</v>
      </c>
      <c r="R103" s="30">
        <v>185</v>
      </c>
      <c r="S103" s="30">
        <v>29.4</v>
      </c>
      <c r="T103" s="30">
        <v>28.6</v>
      </c>
      <c r="U103" s="30">
        <v>27.6</v>
      </c>
      <c r="V103" s="30">
        <v>27.62857</v>
      </c>
      <c r="W103" s="117" t="str">
        <f>IF(B103&lt;Summary!$B$6,99,VLOOKUP(A103,'WS_H-Flume'!$C$2:$J$78,8,FALSE))</f>
        <v>WATER ACCUMULATION</v>
      </c>
      <c r="X103" s="117" t="str">
        <f>IF(B103&lt;Summary!$B$3,99,VLOOKUP(A103,WS_CamA!$C$2:$J$78,8,FALSE))</f>
        <v>N/A</v>
      </c>
      <c r="Y103" s="117" t="str">
        <f>IF(B103&lt;Summary!$B$4,99,VLOOKUP(A103,WS_CamB!$C$2:$J$126,8,FALSE))</f>
        <v>SOIL MOISTURE</v>
      </c>
      <c r="Z103" s="117" t="str">
        <f>IF(B103&lt;Summary!$B$5,99,VLOOKUP(A103,WS_CamC!$C$2:$J$78,8,FALSE))</f>
        <v>WATER FLOW</v>
      </c>
      <c r="AA103" s="117">
        <f>IF(B103&lt;Summary!$B$7,99,VLOOKUP(A103,WS_CamA2!$C$2:$J$17,8,FALSE))</f>
        <v>99</v>
      </c>
      <c r="AB103" s="117">
        <f t="shared" si="6"/>
        <v>4</v>
      </c>
      <c r="AC103" s="117">
        <f t="shared" si="4"/>
        <v>3</v>
      </c>
      <c r="AD103" s="117" t="str">
        <f t="shared" si="5"/>
        <v>WATER FLOW</v>
      </c>
      <c r="AE103" t="str">
        <f t="shared" si="7"/>
        <v>Yes</v>
      </c>
    </row>
    <row r="104" spans="1:31" x14ac:dyDescent="0.25">
      <c r="A104" s="30">
        <v>112</v>
      </c>
      <c r="B104" s="31">
        <v>45113.690972222219</v>
      </c>
      <c r="C104" s="31">
        <v>45113.763888888891</v>
      </c>
      <c r="D104" s="32">
        <v>0.55000000000000004</v>
      </c>
      <c r="E104" s="30">
        <v>1.75</v>
      </c>
      <c r="F104" s="30">
        <v>0.32</v>
      </c>
      <c r="G104" s="30">
        <v>1.17</v>
      </c>
      <c r="H104" s="30">
        <v>1.08</v>
      </c>
      <c r="I104" s="30">
        <v>0.87</v>
      </c>
      <c r="J104" s="30">
        <v>0.48</v>
      </c>
      <c r="K104" s="30">
        <v>0.28000000000000003</v>
      </c>
      <c r="L104" s="30">
        <v>0.18</v>
      </c>
      <c r="M104" s="30">
        <v>40</v>
      </c>
      <c r="N104" s="30">
        <v>0</v>
      </c>
      <c r="O104" s="30">
        <v>0.28999999999999998</v>
      </c>
      <c r="P104" s="30">
        <v>0.28999999999999998</v>
      </c>
      <c r="Q104" s="30">
        <v>0.4</v>
      </c>
      <c r="R104" s="30">
        <v>187</v>
      </c>
      <c r="S104" s="30">
        <v>19.399999999999999</v>
      </c>
      <c r="T104" s="30">
        <v>21.9</v>
      </c>
      <c r="U104" s="30">
        <v>24.4</v>
      </c>
      <c r="V104" s="30">
        <v>25.228570000000001</v>
      </c>
      <c r="W104" s="117" t="str">
        <f>IF(B104&lt;Summary!$B$6,99,VLOOKUP(A104,'WS_H-Flume'!$C$2:$J$78,8,FALSE))</f>
        <v>WATER FLOW</v>
      </c>
      <c r="X104" s="117" t="str">
        <f>IF(B104&lt;Summary!$B$3,99,VLOOKUP(A104,WS_CamA!$C$2:$J$78,8,FALSE))</f>
        <v>WATER FLOW</v>
      </c>
      <c r="Y104" s="117" t="str">
        <f>IF(B104&lt;Summary!$B$4,99,VLOOKUP(A104,WS_CamB!$C$2:$J$126,8,FALSE))</f>
        <v>WATER FLOW</v>
      </c>
      <c r="Z104" s="117" t="str">
        <f>IF(B104&lt;Summary!$B$5,99,VLOOKUP(A104,WS_CamC!$C$2:$J$78,8,FALSE))</f>
        <v>WATER FLOW</v>
      </c>
      <c r="AA104" s="117">
        <f>IF(B104&lt;Summary!$B$7,99,VLOOKUP(A104,WS_CamA2!$C$2:$J$17,8,FALSE))</f>
        <v>99</v>
      </c>
      <c r="AB104" s="117">
        <f t="shared" si="6"/>
        <v>4</v>
      </c>
      <c r="AC104" s="117">
        <f t="shared" si="4"/>
        <v>4</v>
      </c>
      <c r="AD104" s="117" t="str">
        <f t="shared" si="5"/>
        <v>WATER FLOW</v>
      </c>
      <c r="AE104" t="str">
        <f t="shared" si="7"/>
        <v>Yes</v>
      </c>
    </row>
    <row r="105" spans="1:31" x14ac:dyDescent="0.25">
      <c r="A105" s="30">
        <v>113</v>
      </c>
      <c r="B105" s="31">
        <v>45114.784722222219</v>
      </c>
      <c r="C105" s="31">
        <v>45115.048611111109</v>
      </c>
      <c r="D105" s="32">
        <v>0.25</v>
      </c>
      <c r="E105" s="30">
        <v>6.33</v>
      </c>
      <c r="F105" s="30">
        <v>0.04</v>
      </c>
      <c r="G105" s="30">
        <v>0.71</v>
      </c>
      <c r="H105" s="30">
        <v>0.6</v>
      </c>
      <c r="I105" s="30">
        <v>0.27</v>
      </c>
      <c r="J105" s="30">
        <v>0.14000000000000001</v>
      </c>
      <c r="K105" s="30">
        <v>7.0000000000000007E-2</v>
      </c>
      <c r="L105" s="30">
        <v>0.05</v>
      </c>
      <c r="M105" s="30">
        <v>30.83</v>
      </c>
      <c r="N105" s="30">
        <v>0</v>
      </c>
      <c r="O105" s="30">
        <v>0.55000000000000004</v>
      </c>
      <c r="P105" s="30">
        <v>0.84</v>
      </c>
      <c r="Q105" s="30">
        <v>0.84</v>
      </c>
      <c r="R105" s="30">
        <v>188</v>
      </c>
      <c r="S105" s="30">
        <v>23.3</v>
      </c>
      <c r="T105" s="30">
        <v>21.35</v>
      </c>
      <c r="U105" s="30">
        <v>22.366669999999999</v>
      </c>
      <c r="V105" s="30">
        <v>24.585709999999999</v>
      </c>
      <c r="W105" s="117" t="str">
        <f>IF(B105&lt;Summary!$B$6,99,VLOOKUP(A105,'WS_H-Flume'!$C$2:$J$78,8,FALSE))</f>
        <v>WATER ACCUMULATION</v>
      </c>
      <c r="X105" s="117" t="str">
        <f>IF(B105&lt;Summary!$B$3,99,VLOOKUP(A105,WS_CamA!$C$2:$J$78,8,FALSE))</f>
        <v>WATER FLOW</v>
      </c>
      <c r="Y105" s="117" t="str">
        <f>IF(B105&lt;Summary!$B$4,99,VLOOKUP(A105,WS_CamB!$C$2:$J$126,8,FALSE))</f>
        <v>SOIL MOISTURE</v>
      </c>
      <c r="Z105" s="117" t="str">
        <f>IF(B105&lt;Summary!$B$5,99,VLOOKUP(A105,WS_CamC!$C$2:$J$78,8,FALSE))</f>
        <v>WATER FLOW</v>
      </c>
      <c r="AA105" s="117">
        <f>IF(B105&lt;Summary!$B$7,99,VLOOKUP(A105,WS_CamA2!$C$2:$J$17,8,FALSE))</f>
        <v>99</v>
      </c>
      <c r="AB105" s="117">
        <f t="shared" si="6"/>
        <v>4</v>
      </c>
      <c r="AC105" s="117">
        <f t="shared" si="4"/>
        <v>4</v>
      </c>
      <c r="AD105" s="117" t="str">
        <f t="shared" si="5"/>
        <v>WATER FLOW</v>
      </c>
      <c r="AE105" t="str">
        <f t="shared" si="7"/>
        <v>Yes</v>
      </c>
    </row>
    <row r="106" spans="1:31" x14ac:dyDescent="0.25">
      <c r="A106" s="30">
        <v>114</v>
      </c>
      <c r="B106" s="31">
        <v>45115.663194444445</v>
      </c>
      <c r="C106" s="31">
        <v>45115.680555555555</v>
      </c>
      <c r="D106" s="32">
        <v>0.13</v>
      </c>
      <c r="E106" s="30">
        <v>0.42</v>
      </c>
      <c r="F106" s="30">
        <v>0.32</v>
      </c>
      <c r="G106" s="30">
        <v>0.98</v>
      </c>
      <c r="H106" s="30">
        <v>0.77</v>
      </c>
      <c r="I106" s="30">
        <v>0.27</v>
      </c>
      <c r="J106" s="30">
        <v>0.13</v>
      </c>
      <c r="K106" s="30">
        <v>7.0000000000000007E-2</v>
      </c>
      <c r="L106" s="30">
        <v>0.04</v>
      </c>
      <c r="M106" s="30">
        <v>15.17</v>
      </c>
      <c r="N106" s="30">
        <v>0.25</v>
      </c>
      <c r="O106" s="30">
        <v>0.81</v>
      </c>
      <c r="P106" s="30">
        <v>0.81</v>
      </c>
      <c r="Q106" s="30">
        <v>1.1000000000000001</v>
      </c>
      <c r="R106" s="30">
        <v>189</v>
      </c>
      <c r="S106" s="30">
        <v>22.2</v>
      </c>
      <c r="T106" s="30">
        <v>22.75</v>
      </c>
      <c r="U106" s="30">
        <v>21.633330000000001</v>
      </c>
      <c r="V106" s="30">
        <v>24.585709999999999</v>
      </c>
      <c r="W106" s="117" t="str">
        <f>IF(B106&lt;Summary!$B$6,99,VLOOKUP(A106,'WS_H-Flume'!$C$2:$J$78,8,FALSE))</f>
        <v>WATER FLOW</v>
      </c>
      <c r="X106" s="117" t="str">
        <f>IF(B106&lt;Summary!$B$3,99,VLOOKUP(A106,WS_CamA!$C$2:$J$78,8,FALSE))</f>
        <v>WATER FLOW</v>
      </c>
      <c r="Y106" s="117" t="str">
        <f>IF(B106&lt;Summary!$B$4,99,VLOOKUP(A106,WS_CamB!$C$2:$J$126,8,FALSE))</f>
        <v>WATER FLOW</v>
      </c>
      <c r="Z106" s="117" t="str">
        <f>IF(B106&lt;Summary!$B$5,99,VLOOKUP(A106,WS_CamC!$C$2:$J$78,8,FALSE))</f>
        <v>WATER FLOW</v>
      </c>
      <c r="AA106" s="117">
        <f>IF(B106&lt;Summary!$B$7,99,VLOOKUP(A106,WS_CamA2!$C$2:$J$17,8,FALSE))</f>
        <v>99</v>
      </c>
      <c r="AB106" s="117">
        <f t="shared" si="6"/>
        <v>4</v>
      </c>
      <c r="AC106" s="117">
        <f t="shared" si="4"/>
        <v>4</v>
      </c>
      <c r="AD106" s="117" t="str">
        <f t="shared" si="5"/>
        <v>WATER FLOW</v>
      </c>
      <c r="AE106" t="str">
        <f t="shared" si="7"/>
        <v>Yes</v>
      </c>
    </row>
    <row r="107" spans="1:31" x14ac:dyDescent="0.25">
      <c r="A107" s="30">
        <v>115</v>
      </c>
      <c r="B107" s="31">
        <v>45122.784722222219</v>
      </c>
      <c r="C107" s="31">
        <v>45122.809027777781</v>
      </c>
      <c r="D107" s="32">
        <v>7.0000000000000007E-2</v>
      </c>
      <c r="E107" s="30">
        <v>0.57999999999999996</v>
      </c>
      <c r="F107" s="30">
        <v>0.13</v>
      </c>
      <c r="G107" s="30">
        <v>0.36</v>
      </c>
      <c r="H107" s="30">
        <v>0.35</v>
      </c>
      <c r="I107" s="30">
        <v>0.15</v>
      </c>
      <c r="J107" s="30">
        <v>7.0000000000000007E-2</v>
      </c>
      <c r="K107" s="30">
        <v>0.04</v>
      </c>
      <c r="L107" s="30">
        <v>0.02</v>
      </c>
      <c r="M107" s="30">
        <v>171.08</v>
      </c>
      <c r="N107" s="30">
        <v>0</v>
      </c>
      <c r="O107" s="30">
        <v>0</v>
      </c>
      <c r="P107" s="30">
        <v>0</v>
      </c>
      <c r="Q107" s="30">
        <v>0</v>
      </c>
      <c r="R107" s="30">
        <v>196</v>
      </c>
      <c r="S107" s="30">
        <v>25.6</v>
      </c>
      <c r="T107" s="30">
        <v>28.65</v>
      </c>
      <c r="U107" s="30">
        <v>29.466670000000001</v>
      </c>
      <c r="V107" s="30">
        <v>29.071429999999999</v>
      </c>
      <c r="W107" s="117" t="str">
        <f>IF(B107&lt;Summary!$B$6,99,VLOOKUP(A107,'WS_H-Flume'!$C$2:$J$78,8,FALSE))</f>
        <v>SOIL MOISTURE</v>
      </c>
      <c r="X107" s="117" t="str">
        <f>IF(B107&lt;Summary!$B$3,99,VLOOKUP(A107,WS_CamA!$C$2:$J$78,8,FALSE))</f>
        <v>SOIL MOISTURE</v>
      </c>
      <c r="Y107" s="117" t="str">
        <f>IF(B107&lt;Summary!$B$4,99,VLOOKUP(A107,WS_CamB!$C$2:$J$126,8,FALSE))</f>
        <v>SOIL MOISTURE</v>
      </c>
      <c r="Z107" s="117" t="str">
        <f>IF(B107&lt;Summary!$B$5,99,VLOOKUP(A107,WS_CamC!$C$2:$J$78,8,FALSE))</f>
        <v>WATER ACCUMULATION</v>
      </c>
      <c r="AA107" s="117">
        <f>IF(B107&lt;Summary!$B$7,99,VLOOKUP(A107,WS_CamA2!$C$2:$J$17,8,FALSE))</f>
        <v>99</v>
      </c>
      <c r="AB107" s="117">
        <f t="shared" si="6"/>
        <v>4</v>
      </c>
      <c r="AC107" s="117">
        <f t="shared" si="4"/>
        <v>4</v>
      </c>
      <c r="AD107" s="117" t="str">
        <f t="shared" si="5"/>
        <v>NO FLOW</v>
      </c>
      <c r="AE107" t="str">
        <f t="shared" si="7"/>
        <v>No</v>
      </c>
    </row>
    <row r="108" spans="1:31" x14ac:dyDescent="0.25">
      <c r="A108" s="30">
        <v>116</v>
      </c>
      <c r="B108" s="31">
        <v>45127.215277777781</v>
      </c>
      <c r="C108" s="31">
        <v>45127.892361111109</v>
      </c>
      <c r="D108" s="32">
        <v>0.98</v>
      </c>
      <c r="E108" s="30">
        <v>16.25</v>
      </c>
      <c r="F108" s="30">
        <v>0.06</v>
      </c>
      <c r="G108" s="30">
        <v>3.09</v>
      </c>
      <c r="H108" s="30">
        <v>2.92</v>
      </c>
      <c r="I108" s="30">
        <v>1.41</v>
      </c>
      <c r="J108" s="30">
        <v>0.71</v>
      </c>
      <c r="K108" s="30">
        <v>0.35</v>
      </c>
      <c r="L108" s="30">
        <v>0.24</v>
      </c>
      <c r="M108" s="30">
        <v>122</v>
      </c>
      <c r="N108" s="30">
        <v>0</v>
      </c>
      <c r="O108" s="30">
        <v>0</v>
      </c>
      <c r="P108" s="30">
        <v>0</v>
      </c>
      <c r="Q108" s="30">
        <v>7.0000000000000007E-2</v>
      </c>
      <c r="R108" s="30">
        <v>201</v>
      </c>
      <c r="S108" s="30">
        <v>30.6</v>
      </c>
      <c r="T108" s="30">
        <v>32.25</v>
      </c>
      <c r="U108" s="30">
        <v>32.966670000000001</v>
      </c>
      <c r="V108" s="30">
        <v>30.55714</v>
      </c>
      <c r="W108" s="117" t="str">
        <f>IF(B108&lt;Summary!$B$6,99,VLOOKUP(A108,'WS_H-Flume'!$C$2:$J$78,8,FALSE))</f>
        <v>WATER FLOW</v>
      </c>
      <c r="X108" s="117" t="str">
        <f>IF(B108&lt;Summary!$B$3,99,VLOOKUP(A108,WS_CamA!$C$2:$J$78,8,FALSE))</f>
        <v>WATER FLOW</v>
      </c>
      <c r="Y108" s="117" t="str">
        <f>IF(B108&lt;Summary!$B$4,99,VLOOKUP(A108,WS_CamB!$C$2:$J$126,8,FALSE))</f>
        <v>WATER FLOW</v>
      </c>
      <c r="Z108" s="117" t="str">
        <f>IF(B108&lt;Summary!$B$5,99,VLOOKUP(A108,WS_CamC!$C$2:$J$78,8,FALSE))</f>
        <v>WATER FLOW</v>
      </c>
      <c r="AA108" s="117">
        <f>IF(B108&lt;Summary!$B$7,99,VLOOKUP(A108,WS_CamA2!$C$2:$J$17,8,FALSE))</f>
        <v>99</v>
      </c>
      <c r="AB108" s="117">
        <f t="shared" si="6"/>
        <v>4</v>
      </c>
      <c r="AC108" s="117">
        <f t="shared" si="4"/>
        <v>4</v>
      </c>
      <c r="AD108" s="117" t="str">
        <f t="shared" si="5"/>
        <v>WATER FLOW</v>
      </c>
      <c r="AE108" t="str">
        <f t="shared" si="7"/>
        <v>Yes</v>
      </c>
    </row>
    <row r="109" spans="1:31" x14ac:dyDescent="0.25">
      <c r="A109" s="30">
        <v>117</v>
      </c>
      <c r="B109" s="31">
        <v>45128.861111111109</v>
      </c>
      <c r="C109" s="31">
        <v>45128.878472222219</v>
      </c>
      <c r="D109" s="32">
        <v>0.3</v>
      </c>
      <c r="E109" s="30">
        <v>0.42</v>
      </c>
      <c r="F109" s="30">
        <v>0.71</v>
      </c>
      <c r="G109" s="30">
        <v>1.84</v>
      </c>
      <c r="H109" s="30">
        <v>1.61</v>
      </c>
      <c r="I109" s="30">
        <v>0.59</v>
      </c>
      <c r="J109" s="30">
        <v>0.3</v>
      </c>
      <c r="K109" s="30">
        <v>0.15</v>
      </c>
      <c r="L109" s="30">
        <v>0.1</v>
      </c>
      <c r="M109" s="30">
        <v>23.67</v>
      </c>
      <c r="N109" s="30">
        <v>0.98</v>
      </c>
      <c r="O109" s="30">
        <v>0.98</v>
      </c>
      <c r="P109" s="30">
        <v>0.98</v>
      </c>
      <c r="Q109" s="30">
        <v>1.06</v>
      </c>
      <c r="R109" s="30">
        <v>202</v>
      </c>
      <c r="S109" s="30">
        <v>26.1</v>
      </c>
      <c r="T109" s="30">
        <v>28.35</v>
      </c>
      <c r="U109" s="30">
        <v>30.2</v>
      </c>
      <c r="V109" s="30">
        <v>29.75714</v>
      </c>
      <c r="W109" s="117" t="str">
        <f>IF(B109&lt;Summary!$B$6,99,VLOOKUP(A109,'WS_H-Flume'!$C$2:$J$78,8,FALSE))</f>
        <v>SOIL MOISTURE</v>
      </c>
      <c r="X109" s="117" t="str">
        <f>IF(B109&lt;Summary!$B$3,99,VLOOKUP(A109,WS_CamA!$C$2:$J$78,8,FALSE))</f>
        <v>WATER FLOW</v>
      </c>
      <c r="Y109" s="117" t="str">
        <f>IF(B109&lt;Summary!$B$4,99,VLOOKUP(A109,WS_CamB!$C$2:$J$126,8,FALSE))</f>
        <v>WATER FLOW</v>
      </c>
      <c r="Z109" s="117" t="str">
        <f>IF(B109&lt;Summary!$B$5,99,VLOOKUP(A109,WS_CamC!$C$2:$J$78,8,FALSE))</f>
        <v>WATER FLOW</v>
      </c>
      <c r="AA109" s="117">
        <f>IF(B109&lt;Summary!$B$7,99,VLOOKUP(A109,WS_CamA2!$C$2:$J$17,8,FALSE))</f>
        <v>99</v>
      </c>
      <c r="AB109" s="117">
        <f t="shared" si="6"/>
        <v>4</v>
      </c>
      <c r="AC109" s="117">
        <f t="shared" si="4"/>
        <v>4</v>
      </c>
      <c r="AD109" s="117" t="str">
        <f t="shared" si="5"/>
        <v>WATER FLOW</v>
      </c>
      <c r="AE109" t="str">
        <f t="shared" si="7"/>
        <v>Yes</v>
      </c>
    </row>
    <row r="110" spans="1:31" x14ac:dyDescent="0.25">
      <c r="A110" s="30">
        <v>118</v>
      </c>
      <c r="B110" s="31">
        <v>45131.614583333336</v>
      </c>
      <c r="C110" s="31">
        <v>45131.857638888891</v>
      </c>
      <c r="D110" s="32">
        <v>0.61</v>
      </c>
      <c r="E110" s="30">
        <v>5.83</v>
      </c>
      <c r="F110" s="30">
        <v>0.1</v>
      </c>
      <c r="G110" s="30">
        <v>2.1800000000000002</v>
      </c>
      <c r="H110" s="30">
        <v>2.04</v>
      </c>
      <c r="I110" s="30">
        <v>0.98</v>
      </c>
      <c r="J110" s="30">
        <v>0.59</v>
      </c>
      <c r="K110" s="30">
        <v>0.3</v>
      </c>
      <c r="L110" s="30">
        <v>0.2</v>
      </c>
      <c r="M110" s="30">
        <v>71.5</v>
      </c>
      <c r="N110" s="30">
        <v>0</v>
      </c>
      <c r="O110" s="30">
        <v>0</v>
      </c>
      <c r="P110" s="30">
        <v>0.3</v>
      </c>
      <c r="Q110" s="30">
        <v>1.28</v>
      </c>
      <c r="R110" s="30">
        <v>205</v>
      </c>
      <c r="S110" s="30">
        <v>34.4</v>
      </c>
      <c r="T110" s="30">
        <v>32.5</v>
      </c>
      <c r="U110" s="30">
        <v>30.733329999999999</v>
      </c>
      <c r="V110" s="30">
        <v>31.028569999999998</v>
      </c>
      <c r="W110" s="117" t="str">
        <f>IF(B110&lt;Summary!$B$6,99,VLOOKUP(A110,'WS_H-Flume'!$C$2:$J$78,8,FALSE))</f>
        <v>WATER FLOW</v>
      </c>
      <c r="X110" s="117" t="str">
        <f>IF(B110&lt;Summary!$B$3,99,VLOOKUP(A110,WS_CamA!$C$2:$J$78,8,FALSE))</f>
        <v>WATER FLOW</v>
      </c>
      <c r="Y110" s="117" t="str">
        <f>IF(B110&lt;Summary!$B$4,99,VLOOKUP(A110,WS_CamB!$C$2:$J$126,8,FALSE))</f>
        <v>WATER FLOW</v>
      </c>
      <c r="Z110" s="117" t="str">
        <f>IF(B110&lt;Summary!$B$5,99,VLOOKUP(A110,WS_CamC!$C$2:$J$78,8,FALSE))</f>
        <v>WATER FLOW</v>
      </c>
      <c r="AA110" s="117">
        <f>IF(B110&lt;Summary!$B$7,99,VLOOKUP(A110,WS_CamA2!$C$2:$J$17,8,FALSE))</f>
        <v>99</v>
      </c>
      <c r="AB110" s="117">
        <f t="shared" si="6"/>
        <v>4</v>
      </c>
      <c r="AC110" s="117">
        <f t="shared" si="4"/>
        <v>4</v>
      </c>
      <c r="AD110" s="117" t="str">
        <f t="shared" si="5"/>
        <v>WATER FLOW</v>
      </c>
      <c r="AE110" t="str">
        <f t="shared" si="7"/>
        <v>Yes</v>
      </c>
    </row>
    <row r="111" spans="1:31" x14ac:dyDescent="0.25">
      <c r="A111" s="30">
        <v>119</v>
      </c>
      <c r="B111" s="31">
        <v>45138.638888888891</v>
      </c>
      <c r="C111" s="31">
        <v>45139.079861111109</v>
      </c>
      <c r="D111" s="32">
        <v>0.77</v>
      </c>
      <c r="E111" s="30">
        <v>10.58</v>
      </c>
      <c r="F111" s="30">
        <v>7.0000000000000007E-2</v>
      </c>
      <c r="G111" s="30">
        <v>1.25</v>
      </c>
      <c r="H111" s="30">
        <v>1.1399999999999999</v>
      </c>
      <c r="I111" s="30">
        <v>0.78</v>
      </c>
      <c r="J111" s="30">
        <v>0.42</v>
      </c>
      <c r="K111" s="30">
        <v>0.22</v>
      </c>
      <c r="L111" s="30">
        <v>0.16</v>
      </c>
      <c r="M111" s="30">
        <v>173.33</v>
      </c>
      <c r="N111" s="30">
        <v>0</v>
      </c>
      <c r="O111" s="30">
        <v>0</v>
      </c>
      <c r="P111" s="30">
        <v>0</v>
      </c>
      <c r="Q111" s="30">
        <v>0.61</v>
      </c>
      <c r="R111" s="30">
        <v>212</v>
      </c>
      <c r="S111" s="30">
        <v>32.799999999999997</v>
      </c>
      <c r="T111" s="30">
        <v>31.7</v>
      </c>
      <c r="U111" s="30">
        <v>32.066670000000002</v>
      </c>
      <c r="V111" s="30">
        <v>32.771430000000002</v>
      </c>
      <c r="W111" s="117" t="str">
        <f>IF(B111&lt;Summary!$B$6,99,VLOOKUP(A111,'WS_H-Flume'!$C$2:$J$78,8,FALSE))</f>
        <v>N/A</v>
      </c>
      <c r="X111" s="117" t="str">
        <f>IF(B111&lt;Summary!$B$3,99,VLOOKUP(A111,WS_CamA!$C$2:$J$78,8,FALSE))</f>
        <v>WATER FLOW</v>
      </c>
      <c r="Y111" s="117" t="str">
        <f>IF(B111&lt;Summary!$B$4,99,VLOOKUP(A111,WS_CamB!$C$2:$J$126,8,FALSE))</f>
        <v>SOIL MOISTURE</v>
      </c>
      <c r="Z111" s="117" t="str">
        <f>IF(B111&lt;Summary!$B$5,99,VLOOKUP(A111,WS_CamC!$C$2:$J$78,8,FALSE))</f>
        <v>WATER ACCUMULATION</v>
      </c>
      <c r="AA111" s="117" t="str">
        <f>IF(B111&lt;Summary!$B$7,99,VLOOKUP(A111,WS_CamA2!$C$2:$J$17,8,FALSE))</f>
        <v>WATER FLOW</v>
      </c>
      <c r="AB111" s="117">
        <f t="shared" si="6"/>
        <v>5</v>
      </c>
      <c r="AC111" s="117">
        <f>COUNTIF(W111:AA111,"&lt;&gt;N/A")</f>
        <v>4</v>
      </c>
      <c r="AD111" s="117" t="str">
        <f t="shared" si="5"/>
        <v>WATER FLOW</v>
      </c>
      <c r="AE111" t="str">
        <f t="shared" si="7"/>
        <v>Yes</v>
      </c>
    </row>
    <row r="112" spans="1:31" x14ac:dyDescent="0.25">
      <c r="A112" s="30">
        <v>120</v>
      </c>
      <c r="B112" s="31">
        <v>45140.590277777781</v>
      </c>
      <c r="C112" s="31">
        <v>45140.607638888891</v>
      </c>
      <c r="D112" s="32">
        <v>0.05</v>
      </c>
      <c r="E112" s="30">
        <v>0.42</v>
      </c>
      <c r="F112" s="30">
        <v>0.12</v>
      </c>
      <c r="G112" s="30">
        <v>0.3</v>
      </c>
      <c r="H112" s="30">
        <v>0.24</v>
      </c>
      <c r="I112" s="30">
        <v>0.1</v>
      </c>
      <c r="J112" s="30">
        <v>0.05</v>
      </c>
      <c r="K112" s="30">
        <v>0.02</v>
      </c>
      <c r="L112" s="30">
        <v>0.02</v>
      </c>
      <c r="M112" s="30">
        <v>36.67</v>
      </c>
      <c r="N112" s="30">
        <v>0</v>
      </c>
      <c r="O112" s="30">
        <v>0.77</v>
      </c>
      <c r="P112" s="30">
        <v>0.77</v>
      </c>
      <c r="Q112" s="30">
        <v>0.77</v>
      </c>
      <c r="R112" s="30">
        <v>214</v>
      </c>
      <c r="S112" s="30">
        <v>30</v>
      </c>
      <c r="T112" s="30">
        <v>30.85</v>
      </c>
      <c r="U112" s="30">
        <v>31.5</v>
      </c>
      <c r="V112" s="30">
        <v>31.75714</v>
      </c>
      <c r="W112" s="117" t="str">
        <f>IF(B112&lt;Summary!$B$6,99,VLOOKUP(A112,'WS_H-Flume'!$C$2:$J$78,8,FALSE))</f>
        <v>N/A</v>
      </c>
      <c r="X112" s="117" t="str">
        <f>IF(B112&lt;Summary!$B$3,99,VLOOKUP(A112,WS_CamA!$C$2:$J$78,8,FALSE))</f>
        <v>WATER FLOW</v>
      </c>
      <c r="Y112" s="117" t="str">
        <f>IF(B112&lt;Summary!$B$4,99,VLOOKUP(A112,WS_CamB!$C$2:$J$126,8,FALSE))</f>
        <v>SOIL MOISTURE</v>
      </c>
      <c r="Z112" s="117" t="str">
        <f>IF(B112&lt;Summary!$B$5,99,VLOOKUP(A112,WS_CamC!$C$2:$J$78,8,FALSE))</f>
        <v>WATER ACCUMULATION</v>
      </c>
      <c r="AA112" s="117" t="str">
        <f>IF(B112&lt;Summary!$B$7,99,VLOOKUP(A112,WS_CamA2!$C$2:$J$17,8,FALSE))</f>
        <v>DRY</v>
      </c>
      <c r="AB112" s="117">
        <f t="shared" si="6"/>
        <v>5</v>
      </c>
      <c r="AC112" s="117">
        <f t="shared" ref="AC112:AC126" si="8">COUNTIF(W112:AA112,"&lt;&gt;N/A")</f>
        <v>4</v>
      </c>
      <c r="AD112" s="117" t="str">
        <f t="shared" si="5"/>
        <v>WATER FLOW</v>
      </c>
      <c r="AE112" t="str">
        <f t="shared" si="7"/>
        <v>Yes</v>
      </c>
    </row>
    <row r="113" spans="1:31" x14ac:dyDescent="0.25">
      <c r="A113" s="30">
        <v>121</v>
      </c>
      <c r="B113" s="31">
        <v>45140.857638888891</v>
      </c>
      <c r="C113" s="31">
        <v>45141.121527777781</v>
      </c>
      <c r="D113" s="32">
        <v>0.11</v>
      </c>
      <c r="E113" s="30">
        <v>6.33</v>
      </c>
      <c r="F113" s="30">
        <v>0.02</v>
      </c>
      <c r="G113" s="30">
        <v>0.13</v>
      </c>
      <c r="H113" s="30">
        <v>0.12</v>
      </c>
      <c r="I113" s="30">
        <v>0.09</v>
      </c>
      <c r="J113" s="30">
        <v>0.06</v>
      </c>
      <c r="K113" s="30">
        <v>0.03</v>
      </c>
      <c r="L113" s="30">
        <v>0.02</v>
      </c>
      <c r="M113" s="30">
        <v>12.33</v>
      </c>
      <c r="N113" s="30">
        <v>0.05</v>
      </c>
      <c r="O113" s="30">
        <v>0.82</v>
      </c>
      <c r="P113" s="30">
        <v>0.82</v>
      </c>
      <c r="Q113" s="30">
        <v>0.82</v>
      </c>
      <c r="R113" s="30">
        <v>214</v>
      </c>
      <c r="S113" s="30">
        <v>30</v>
      </c>
      <c r="T113" s="30">
        <v>30.85</v>
      </c>
      <c r="U113" s="30">
        <v>31.5</v>
      </c>
      <c r="V113" s="30">
        <v>31.75714</v>
      </c>
      <c r="W113" s="117" t="str">
        <f>IF(B113&lt;Summary!$B$6,99,VLOOKUP(A113,'WS_H-Flume'!$C$2:$J$78,8,FALSE))</f>
        <v>N/A</v>
      </c>
      <c r="X113" s="117" t="str">
        <f>IF(B113&lt;Summary!$B$3,99,VLOOKUP(A113,WS_CamA!$C$2:$J$78,8,FALSE))</f>
        <v>WATER FLOW</v>
      </c>
      <c r="Y113" s="117" t="str">
        <f>IF(B113&lt;Summary!$B$4,99,VLOOKUP(A113,WS_CamB!$C$2:$J$126,8,FALSE))</f>
        <v>SOIL MOISTURE</v>
      </c>
      <c r="Z113" s="117" t="str">
        <f>IF(B113&lt;Summary!$B$5,99,VLOOKUP(A113,WS_CamC!$C$2:$J$78,8,FALSE))</f>
        <v>WATER ACCUMULATION</v>
      </c>
      <c r="AA113" s="117" t="str">
        <f>IF(B113&lt;Summary!$B$7,99,VLOOKUP(A113,WS_CamA2!$C$2:$J$17,8,FALSE))</f>
        <v>DRY</v>
      </c>
      <c r="AB113" s="117">
        <f t="shared" si="6"/>
        <v>5</v>
      </c>
      <c r="AC113" s="117">
        <f t="shared" si="8"/>
        <v>4</v>
      </c>
      <c r="AD113" s="117" t="str">
        <f t="shared" si="5"/>
        <v>WATER FLOW</v>
      </c>
      <c r="AE113" t="str">
        <f t="shared" si="7"/>
        <v>Yes</v>
      </c>
    </row>
    <row r="114" spans="1:31" x14ac:dyDescent="0.25">
      <c r="A114" s="30">
        <v>122</v>
      </c>
      <c r="B114" s="31">
        <v>45144.618055555555</v>
      </c>
      <c r="C114" s="31">
        <v>45144.895833333336</v>
      </c>
      <c r="D114" s="32">
        <v>0.2</v>
      </c>
      <c r="E114" s="30">
        <v>6.67</v>
      </c>
      <c r="F114" s="30">
        <v>0.03</v>
      </c>
      <c r="G114" s="30">
        <v>0.69</v>
      </c>
      <c r="H114" s="30">
        <v>0.53</v>
      </c>
      <c r="I114" s="30">
        <v>0.25</v>
      </c>
      <c r="J114" s="30">
        <v>0.13</v>
      </c>
      <c r="K114" s="30">
        <v>7.0000000000000007E-2</v>
      </c>
      <c r="L114" s="30">
        <v>0.05</v>
      </c>
      <c r="M114" s="30">
        <v>90.58</v>
      </c>
      <c r="N114" s="30">
        <v>0</v>
      </c>
      <c r="O114" s="30">
        <v>0</v>
      </c>
      <c r="P114" s="30">
        <v>0</v>
      </c>
      <c r="Q114" s="30">
        <v>0.93</v>
      </c>
      <c r="R114" s="30">
        <v>218</v>
      </c>
      <c r="S114" s="30">
        <v>28.3</v>
      </c>
      <c r="T114" s="30">
        <v>28.85</v>
      </c>
      <c r="U114" s="30">
        <v>28.866669999999999</v>
      </c>
      <c r="V114" s="30">
        <v>29.842860000000002</v>
      </c>
      <c r="W114" s="117" t="str">
        <f>IF(B114&lt;Summary!$B$6,99,VLOOKUP(A114,'WS_H-Flume'!$C$2:$J$78,8,FALSE))</f>
        <v>WATER ACCUMULATION</v>
      </c>
      <c r="X114" s="117" t="str">
        <f>IF(B114&lt;Summary!$B$3,99,VLOOKUP(A114,WS_CamA!$C$2:$J$78,8,FALSE))</f>
        <v>WATER FLOW</v>
      </c>
      <c r="Y114" s="117" t="str">
        <f>IF(B114&lt;Summary!$B$4,99,VLOOKUP(A114,WS_CamB!$C$2:$J$126,8,FALSE))</f>
        <v>SOIL MOISTURE</v>
      </c>
      <c r="Z114" s="117" t="str">
        <f>IF(B114&lt;Summary!$B$5,99,VLOOKUP(A114,WS_CamC!$C$2:$J$78,8,FALSE))</f>
        <v>N/A</v>
      </c>
      <c r="AA114" s="117" t="str">
        <f>IF(B114&lt;Summary!$B$7,99,VLOOKUP(A114,WS_CamA2!$C$2:$J$17,8,FALSE))</f>
        <v>SOIL MOISTURE</v>
      </c>
      <c r="AB114" s="117">
        <f t="shared" si="6"/>
        <v>5</v>
      </c>
      <c r="AC114" s="117">
        <f t="shared" si="8"/>
        <v>4</v>
      </c>
      <c r="AD114" s="117" t="str">
        <f t="shared" si="5"/>
        <v>WATER FLOW</v>
      </c>
      <c r="AE114" t="str">
        <f t="shared" si="7"/>
        <v>Yes</v>
      </c>
    </row>
    <row r="115" spans="1:31" x14ac:dyDescent="0.25">
      <c r="A115" s="30">
        <v>123</v>
      </c>
      <c r="B115" s="31">
        <v>45149.697916666664</v>
      </c>
      <c r="C115" s="31">
        <v>45149.961805555555</v>
      </c>
      <c r="D115" s="32">
        <v>7.0000000000000007E-2</v>
      </c>
      <c r="E115" s="30">
        <v>6.33</v>
      </c>
      <c r="F115" s="30">
        <v>0.01</v>
      </c>
      <c r="G115" s="30">
        <v>0.08</v>
      </c>
      <c r="H115" s="30">
        <v>0.08</v>
      </c>
      <c r="I115" s="30">
        <v>0.05</v>
      </c>
      <c r="J115" s="30">
        <v>0.03</v>
      </c>
      <c r="K115" s="30">
        <v>0.02</v>
      </c>
      <c r="L115" s="30">
        <v>0.02</v>
      </c>
      <c r="M115" s="30">
        <v>121.58</v>
      </c>
      <c r="N115" s="30">
        <v>0</v>
      </c>
      <c r="O115" s="30">
        <v>0</v>
      </c>
      <c r="P115" s="30">
        <v>0</v>
      </c>
      <c r="Q115" s="30">
        <v>0.2</v>
      </c>
      <c r="R115" s="30">
        <v>223</v>
      </c>
      <c r="S115" s="30">
        <v>30</v>
      </c>
      <c r="T115" s="30">
        <v>28.05</v>
      </c>
      <c r="U115" s="30">
        <v>27.966670000000001</v>
      </c>
      <c r="V115" s="30">
        <v>26.728570000000001</v>
      </c>
      <c r="W115" s="117" t="str">
        <f>IF(B115&lt;Summary!$B$6,99,VLOOKUP(A115,'WS_H-Flume'!$C$2:$J$78,8,FALSE))</f>
        <v>SOIL MOISTURE</v>
      </c>
      <c r="X115" s="117" t="str">
        <f>IF(B115&lt;Summary!$B$3,99,VLOOKUP(A115,WS_CamA!$C$2:$J$78,8,FALSE))</f>
        <v>SOIL MOISTURE</v>
      </c>
      <c r="Y115" s="117" t="str">
        <f>IF(B115&lt;Summary!$B$4,99,VLOOKUP(A115,WS_CamB!$C$2:$J$126,8,FALSE))</f>
        <v>SOIL MOISTURE</v>
      </c>
      <c r="Z115" s="117" t="str">
        <f>IF(B115&lt;Summary!$B$5,99,VLOOKUP(A115,WS_CamC!$C$2:$J$78,8,FALSE))</f>
        <v>N/A</v>
      </c>
      <c r="AA115" s="117" t="str">
        <f>IF(B115&lt;Summary!$B$7,99,VLOOKUP(A115,WS_CamA2!$C$2:$J$17,8,FALSE))</f>
        <v>DRY</v>
      </c>
      <c r="AB115" s="117">
        <f t="shared" si="6"/>
        <v>5</v>
      </c>
      <c r="AC115" s="117">
        <f t="shared" si="8"/>
        <v>4</v>
      </c>
      <c r="AD115" s="117" t="str">
        <f t="shared" ref="AD115:AD126" si="9">IF(COUNTIF(W115:AA115,"WATER FLOW")&gt;0,"WATER FLOW",IF(AC115&lt;2,"N/A","NO FLOW"))</f>
        <v>NO FLOW</v>
      </c>
      <c r="AE115" t="str">
        <f t="shared" si="7"/>
        <v>No</v>
      </c>
    </row>
    <row r="116" spans="1:31" x14ac:dyDescent="0.25">
      <c r="A116" s="30">
        <v>124</v>
      </c>
      <c r="B116" s="31">
        <v>45156.694444444445</v>
      </c>
      <c r="C116" s="31">
        <v>45156.732638888891</v>
      </c>
      <c r="D116" s="32">
        <v>0.13</v>
      </c>
      <c r="E116" s="30">
        <v>0.92</v>
      </c>
      <c r="F116" s="30">
        <v>0.14000000000000001</v>
      </c>
      <c r="G116" s="30">
        <v>0.56000000000000005</v>
      </c>
      <c r="H116" s="30">
        <v>0.51</v>
      </c>
      <c r="I116" s="30">
        <v>0.25</v>
      </c>
      <c r="J116" s="30">
        <v>0.13</v>
      </c>
      <c r="K116" s="30">
        <v>7.0000000000000007E-2</v>
      </c>
      <c r="L116" s="30">
        <v>0.04</v>
      </c>
      <c r="M116" s="30">
        <v>162.5</v>
      </c>
      <c r="N116" s="30">
        <v>0</v>
      </c>
      <c r="O116" s="30">
        <v>0</v>
      </c>
      <c r="P116" s="30">
        <v>0</v>
      </c>
      <c r="Q116" s="30">
        <v>7.0000000000000007E-2</v>
      </c>
      <c r="R116" s="30">
        <v>230</v>
      </c>
      <c r="S116" s="30">
        <v>32.200000000000003</v>
      </c>
      <c r="T116" s="30">
        <v>33.6</v>
      </c>
      <c r="U116" s="30">
        <v>33.133330000000001</v>
      </c>
      <c r="V116" s="30">
        <v>28.971430000000002</v>
      </c>
      <c r="W116" s="117" t="str">
        <f>IF(B116&lt;Summary!$B$6,99,VLOOKUP(A116,'WS_H-Flume'!$C$2:$J$78,8,FALSE))</f>
        <v>SOIL MOISTURE</v>
      </c>
      <c r="X116" s="117" t="str">
        <f>IF(B116&lt;Summary!$B$3,99,VLOOKUP(A116,WS_CamA!$C$2:$J$78,8,FALSE))</f>
        <v>SOIL MOISTURE</v>
      </c>
      <c r="Y116" s="117" t="str">
        <f>IF(B116&lt;Summary!$B$4,99,VLOOKUP(A116,WS_CamB!$C$2:$J$126,8,FALSE))</f>
        <v>SOIL MOISTURE</v>
      </c>
      <c r="Z116" s="117" t="str">
        <f>IF(B116&lt;Summary!$B$5,99,VLOOKUP(A116,WS_CamC!$C$2:$J$78,8,FALSE))</f>
        <v>WATER FLOW</v>
      </c>
      <c r="AA116" s="117" t="str">
        <f>IF(B116&lt;Summary!$B$7,99,VLOOKUP(A116,WS_CamA2!$C$2:$J$17,8,FALSE))</f>
        <v>WATER FLOW</v>
      </c>
      <c r="AB116" s="117">
        <f t="shared" si="6"/>
        <v>5</v>
      </c>
      <c r="AC116" s="117">
        <f t="shared" si="8"/>
        <v>5</v>
      </c>
      <c r="AD116" s="117" t="str">
        <f t="shared" si="9"/>
        <v>WATER FLOW</v>
      </c>
      <c r="AE116" t="str">
        <f t="shared" si="7"/>
        <v>Yes</v>
      </c>
    </row>
    <row r="117" spans="1:31" x14ac:dyDescent="0.25">
      <c r="A117" s="30">
        <v>125</v>
      </c>
      <c r="B117" s="31">
        <v>45162.829861111109</v>
      </c>
      <c r="C117" s="31">
        <v>45162.878472222219</v>
      </c>
      <c r="D117" s="32">
        <v>0.13</v>
      </c>
      <c r="E117" s="30">
        <v>1.17</v>
      </c>
      <c r="F117" s="30">
        <v>0.11</v>
      </c>
      <c r="G117" s="30">
        <v>0.22</v>
      </c>
      <c r="H117" s="30">
        <v>0.21</v>
      </c>
      <c r="I117" s="30">
        <v>0.16</v>
      </c>
      <c r="J117" s="30">
        <v>0.13</v>
      </c>
      <c r="K117" s="30">
        <v>7.0000000000000007E-2</v>
      </c>
      <c r="L117" s="30">
        <v>0.04</v>
      </c>
      <c r="M117" s="30">
        <v>147.5</v>
      </c>
      <c r="N117" s="30">
        <v>0</v>
      </c>
      <c r="O117" s="30">
        <v>0</v>
      </c>
      <c r="P117" s="30">
        <v>0</v>
      </c>
      <c r="Q117" s="30">
        <v>0.13</v>
      </c>
      <c r="R117" s="30">
        <v>236</v>
      </c>
      <c r="S117" s="30">
        <v>33.299999999999997</v>
      </c>
      <c r="T117" s="30">
        <v>33.6</v>
      </c>
      <c r="U117" s="30">
        <v>33.866669999999999</v>
      </c>
      <c r="V117" s="30">
        <v>33.714289999999998</v>
      </c>
      <c r="W117" s="117" t="str">
        <f>IF(B117&lt;Summary!$B$6,99,VLOOKUP(A117,'WS_H-Flume'!$C$2:$J$78,8,FALSE))</f>
        <v>SOIL MOISTURE</v>
      </c>
      <c r="X117" s="117" t="str">
        <f>IF(B117&lt;Summary!$B$3,99,VLOOKUP(A117,WS_CamA!$C$2:$J$78,8,FALSE))</f>
        <v>SOIL MOISTURE</v>
      </c>
      <c r="Y117" s="117" t="str">
        <f>IF(B117&lt;Summary!$B$4,99,VLOOKUP(A117,WS_CamB!$C$2:$J$126,8,FALSE))</f>
        <v>SOIL MOISTURE</v>
      </c>
      <c r="Z117" s="117" t="str">
        <f>IF(B117&lt;Summary!$B$5,99,VLOOKUP(A117,WS_CamC!$C$2:$J$78,8,FALSE))</f>
        <v>WATER ACCUMULATION</v>
      </c>
      <c r="AA117" s="117" t="str">
        <f>IF(B117&lt;Summary!$B$7,99,VLOOKUP(A117,WS_CamA2!$C$2:$J$17,8,FALSE))</f>
        <v>DRY</v>
      </c>
      <c r="AB117" s="117">
        <f t="shared" si="6"/>
        <v>5</v>
      </c>
      <c r="AC117" s="117">
        <f t="shared" si="8"/>
        <v>5</v>
      </c>
      <c r="AD117" s="117" t="str">
        <f t="shared" si="9"/>
        <v>NO FLOW</v>
      </c>
      <c r="AE117" t="str">
        <f t="shared" si="7"/>
        <v>No</v>
      </c>
    </row>
    <row r="118" spans="1:31" x14ac:dyDescent="0.25">
      <c r="A118" s="30">
        <v>126</v>
      </c>
      <c r="B118" s="31">
        <v>45165.694444444445</v>
      </c>
      <c r="C118" s="31">
        <v>45166.006944444445</v>
      </c>
      <c r="D118" s="32">
        <v>1.37</v>
      </c>
      <c r="E118" s="30">
        <v>7.5</v>
      </c>
      <c r="F118" s="30">
        <v>0.18</v>
      </c>
      <c r="G118" s="30">
        <v>2.59</v>
      </c>
      <c r="H118" s="30">
        <v>2.54</v>
      </c>
      <c r="I118" s="30">
        <v>1.57</v>
      </c>
      <c r="J118" s="30">
        <v>0.85</v>
      </c>
      <c r="K118" s="30">
        <v>0.44</v>
      </c>
      <c r="L118" s="30">
        <v>0.3</v>
      </c>
      <c r="M118" s="30">
        <v>75.08</v>
      </c>
      <c r="N118" s="30">
        <v>0</v>
      </c>
      <c r="O118" s="30">
        <v>0</v>
      </c>
      <c r="P118" s="30">
        <v>0.13</v>
      </c>
      <c r="Q118" s="30">
        <v>0.13</v>
      </c>
      <c r="R118" s="30">
        <v>239</v>
      </c>
      <c r="S118" s="30">
        <v>26.1</v>
      </c>
      <c r="T118" s="30">
        <v>23.9</v>
      </c>
      <c r="U118" s="30">
        <v>26.66667</v>
      </c>
      <c r="V118" s="30">
        <v>30.785710000000002</v>
      </c>
      <c r="W118" s="117" t="str">
        <f>IF(B118&lt;Summary!$B$6,99,VLOOKUP(A118,'WS_H-Flume'!$C$2:$J$78,8,FALSE))</f>
        <v>WATER FLOW</v>
      </c>
      <c r="X118" s="117" t="str">
        <f>IF(B118&lt;Summary!$B$3,99,VLOOKUP(A118,WS_CamA!$C$2:$J$78,8,FALSE))</f>
        <v>WATER FLOW</v>
      </c>
      <c r="Y118" s="117" t="str">
        <f>IF(B118&lt;Summary!$B$4,99,VLOOKUP(A118,WS_CamB!$C$2:$J$126,8,FALSE))</f>
        <v>WATER FLOW</v>
      </c>
      <c r="Z118" s="117" t="str">
        <f>IF(B118&lt;Summary!$B$5,99,VLOOKUP(A118,WS_CamC!$C$2:$J$78,8,FALSE))</f>
        <v>WATER FLOW</v>
      </c>
      <c r="AA118" s="117" t="str">
        <f>IF(B118&lt;Summary!$B$7,99,VLOOKUP(A118,WS_CamA2!$C$2:$J$17,8,FALSE))</f>
        <v>WATER FLOW</v>
      </c>
      <c r="AB118" s="117">
        <f t="shared" si="6"/>
        <v>5</v>
      </c>
      <c r="AC118" s="117">
        <f t="shared" si="8"/>
        <v>5</v>
      </c>
      <c r="AD118" s="117" t="str">
        <f>IF(COUNTIF(W118:AA118,"WATER FLOW")&gt;0,"WATER FLOW",IF(AC118&lt;2,"N/A","NO FLOW"))</f>
        <v>WATER FLOW</v>
      </c>
      <c r="AE118" t="str">
        <f t="shared" si="7"/>
        <v>Yes</v>
      </c>
    </row>
    <row r="119" spans="1:31" x14ac:dyDescent="0.25">
      <c r="A119" s="30">
        <v>127</v>
      </c>
      <c r="B119" s="31">
        <v>45172.586805555555</v>
      </c>
      <c r="C119" s="31">
        <v>45172.954861111109</v>
      </c>
      <c r="D119" s="32">
        <v>0.25</v>
      </c>
      <c r="E119" s="30">
        <v>8.83</v>
      </c>
      <c r="F119" s="30">
        <v>0.03</v>
      </c>
      <c r="G119" s="30">
        <v>0.7</v>
      </c>
      <c r="H119" s="30">
        <v>0.64</v>
      </c>
      <c r="I119" s="30">
        <v>0.31</v>
      </c>
      <c r="J119" s="30">
        <v>0.16</v>
      </c>
      <c r="K119" s="30">
        <v>0.08</v>
      </c>
      <c r="L119" s="30">
        <v>0.05</v>
      </c>
      <c r="M119" s="30">
        <v>166.75</v>
      </c>
      <c r="N119" s="30">
        <v>0</v>
      </c>
      <c r="O119" s="30">
        <v>0</v>
      </c>
      <c r="P119" s="30">
        <v>0</v>
      </c>
      <c r="Q119" s="30">
        <v>1.37</v>
      </c>
      <c r="R119" s="30">
        <v>246</v>
      </c>
      <c r="S119" s="30">
        <v>32.799999999999997</v>
      </c>
      <c r="T119" s="30">
        <v>33.9</v>
      </c>
      <c r="U119" s="30">
        <v>33.9</v>
      </c>
      <c r="V119" s="30">
        <v>31.12857</v>
      </c>
      <c r="W119" s="117" t="str">
        <f>IF(B119&lt;Summary!$B$6,99,VLOOKUP(A119,'WS_H-Flume'!$C$2:$J$78,8,FALSE))</f>
        <v>SOIL MOISTURE</v>
      </c>
      <c r="X119" s="117" t="str">
        <f>IF(B119&lt;Summary!$B$3,99,VLOOKUP(A119,WS_CamA!$C$2:$J$78,8,FALSE))</f>
        <v>SOIL MOISTURE</v>
      </c>
      <c r="Y119" s="117" t="str">
        <f>IF(B119&lt;Summary!$B$4,99,VLOOKUP(A119,WS_CamB!$C$2:$J$126,8,FALSE))</f>
        <v>SOIL MOISTURE</v>
      </c>
      <c r="Z119" s="117" t="str">
        <f>IF(B119&lt;Summary!$B$5,99,VLOOKUP(A119,WS_CamC!$C$2:$J$78,8,FALSE))</f>
        <v>WATER FLOW</v>
      </c>
      <c r="AA119" s="117" t="str">
        <f>IF(B119&lt;Summary!$B$7,99,VLOOKUP(A119,WS_CamA2!$C$2:$J$17,8,FALSE))</f>
        <v>DRY</v>
      </c>
      <c r="AB119" s="117">
        <f t="shared" si="6"/>
        <v>5</v>
      </c>
      <c r="AC119" s="117">
        <f t="shared" si="8"/>
        <v>5</v>
      </c>
      <c r="AD119" s="117" t="str">
        <f t="shared" si="9"/>
        <v>WATER FLOW</v>
      </c>
      <c r="AE119" t="str">
        <f t="shared" si="7"/>
        <v>Yes</v>
      </c>
    </row>
    <row r="120" spans="1:31" x14ac:dyDescent="0.25">
      <c r="A120" s="30">
        <v>128</v>
      </c>
      <c r="B120" s="31">
        <v>45179.517361111109</v>
      </c>
      <c r="C120" s="31">
        <v>45180.201388888891</v>
      </c>
      <c r="D120" s="32">
        <v>0.63</v>
      </c>
      <c r="E120" s="30">
        <v>16.420000000000002</v>
      </c>
      <c r="F120" s="30">
        <v>0.04</v>
      </c>
      <c r="G120" s="30">
        <v>0.39</v>
      </c>
      <c r="H120" s="30">
        <v>0.39</v>
      </c>
      <c r="I120" s="30">
        <v>0.35</v>
      </c>
      <c r="J120" s="30">
        <v>0.28000000000000003</v>
      </c>
      <c r="K120" s="30">
        <v>0.18</v>
      </c>
      <c r="L120" s="30">
        <v>0.14000000000000001</v>
      </c>
      <c r="M120" s="30">
        <v>173.92</v>
      </c>
      <c r="N120" s="30">
        <v>0</v>
      </c>
      <c r="O120" s="30">
        <v>0</v>
      </c>
      <c r="P120" s="30">
        <v>0</v>
      </c>
      <c r="Q120" s="30">
        <v>0.25</v>
      </c>
      <c r="R120" s="30">
        <v>253</v>
      </c>
      <c r="S120" s="30">
        <v>29.4</v>
      </c>
      <c r="T120" s="30">
        <v>30.25</v>
      </c>
      <c r="U120" s="30">
        <v>30.533329999999999</v>
      </c>
      <c r="V120" s="30">
        <v>29.842860000000002</v>
      </c>
      <c r="W120" s="117" t="str">
        <f>IF(B120&lt;Summary!$B$6,99,VLOOKUP(A120,'WS_H-Flume'!$C$2:$J$78,8,FALSE))</f>
        <v>SOIL MOISTURE</v>
      </c>
      <c r="X120" s="117" t="str">
        <f>IF(B120&lt;Summary!$B$3,99,VLOOKUP(A120,WS_CamA!$C$2:$J$78,8,FALSE))</f>
        <v>SOIL MOISTURE</v>
      </c>
      <c r="Y120" s="117" t="str">
        <f>IF(B120&lt;Summary!$B$4,99,VLOOKUP(A120,WS_CamB!$C$2:$J$126,8,FALSE))</f>
        <v>SOIL MOISTURE</v>
      </c>
      <c r="Z120" s="117" t="str">
        <f>IF(B120&lt;Summary!$B$5,99,VLOOKUP(A120,WS_CamC!$C$2:$J$78,8,FALSE))</f>
        <v>WATER FLOW</v>
      </c>
      <c r="AA120" s="117" t="str">
        <f>IF(B120&lt;Summary!$B$7,99,VLOOKUP(A120,WS_CamA2!$C$2:$J$17,8,FALSE))</f>
        <v>DRY</v>
      </c>
      <c r="AB120" s="117">
        <f t="shared" si="6"/>
        <v>5</v>
      </c>
      <c r="AC120" s="117">
        <f t="shared" si="8"/>
        <v>5</v>
      </c>
      <c r="AD120" s="117" t="str">
        <f t="shared" si="9"/>
        <v>WATER FLOW</v>
      </c>
      <c r="AE120" t="str">
        <f t="shared" si="7"/>
        <v>Yes</v>
      </c>
    </row>
    <row r="121" spans="1:31" x14ac:dyDescent="0.25">
      <c r="A121" s="30">
        <v>129</v>
      </c>
      <c r="B121" s="31">
        <v>45180.510416666664</v>
      </c>
      <c r="C121" s="31">
        <v>45180.572916666664</v>
      </c>
      <c r="D121" s="32">
        <v>0.17</v>
      </c>
      <c r="E121" s="30">
        <v>1.5</v>
      </c>
      <c r="F121" s="30">
        <v>0.12</v>
      </c>
      <c r="G121" s="30">
        <v>0.73</v>
      </c>
      <c r="H121" s="30">
        <v>0.63</v>
      </c>
      <c r="I121" s="30">
        <v>0.34</v>
      </c>
      <c r="J121" s="30">
        <v>0.17</v>
      </c>
      <c r="K121" s="30">
        <v>0.09</v>
      </c>
      <c r="L121" s="30">
        <v>0.06</v>
      </c>
      <c r="M121" s="30">
        <v>8.92</v>
      </c>
      <c r="N121" s="30">
        <v>0.63</v>
      </c>
      <c r="O121" s="30">
        <v>0.63</v>
      </c>
      <c r="P121" s="30">
        <v>0.63</v>
      </c>
      <c r="Q121" s="30">
        <v>0.63</v>
      </c>
      <c r="R121" s="30">
        <v>254</v>
      </c>
      <c r="S121" s="30">
        <v>18.899999999999999</v>
      </c>
      <c r="T121" s="30">
        <v>24.15</v>
      </c>
      <c r="U121" s="30">
        <v>26.466670000000001</v>
      </c>
      <c r="V121" s="30">
        <v>28.171430000000001</v>
      </c>
      <c r="W121" s="117" t="str">
        <f>IF(B121&lt;Summary!$B$6,99,VLOOKUP(A121,'WS_H-Flume'!$C$2:$J$78,8,FALSE))</f>
        <v>WATER ACCUMULATION</v>
      </c>
      <c r="X121" s="117" t="str">
        <f>IF(B121&lt;Summary!$B$3,99,VLOOKUP(A121,WS_CamA!$C$2:$J$78,8,FALSE))</f>
        <v>WATER FLOW</v>
      </c>
      <c r="Y121" s="117" t="str">
        <f>IF(B121&lt;Summary!$B$4,99,VLOOKUP(A121,WS_CamB!$C$2:$J$126,8,FALSE))</f>
        <v>SOIL MOISTURE</v>
      </c>
      <c r="Z121" s="117" t="str">
        <f>IF(B121&lt;Summary!$B$5,99,VLOOKUP(A121,WS_CamC!$C$2:$J$78,8,FALSE))</f>
        <v>WATER FLOW</v>
      </c>
      <c r="AA121" s="117" t="str">
        <f>IF(B121&lt;Summary!$B$7,99,VLOOKUP(A121,WS_CamA2!$C$2:$J$17,8,FALSE))</f>
        <v>WATER FLOW</v>
      </c>
      <c r="AB121" s="117">
        <f t="shared" si="6"/>
        <v>5</v>
      </c>
      <c r="AC121" s="117">
        <f t="shared" si="8"/>
        <v>5</v>
      </c>
      <c r="AD121" s="117" t="str">
        <f t="shared" si="9"/>
        <v>WATER FLOW</v>
      </c>
      <c r="AE121" t="str">
        <f t="shared" si="7"/>
        <v>Yes</v>
      </c>
    </row>
    <row r="122" spans="1:31" x14ac:dyDescent="0.25">
      <c r="A122" s="30">
        <v>130</v>
      </c>
      <c r="B122" s="31">
        <v>45183.743055555555</v>
      </c>
      <c r="C122" s="31">
        <v>45184.53125</v>
      </c>
      <c r="D122" s="32">
        <v>0.46</v>
      </c>
      <c r="E122" s="30">
        <v>18.920000000000002</v>
      </c>
      <c r="F122" s="30">
        <v>0.02</v>
      </c>
      <c r="G122" s="30">
        <v>1.1499999999999999</v>
      </c>
      <c r="H122" s="30">
        <v>0.87</v>
      </c>
      <c r="I122" s="30">
        <v>0.46</v>
      </c>
      <c r="J122" s="30">
        <v>0.26</v>
      </c>
      <c r="K122" s="30">
        <v>0.14000000000000001</v>
      </c>
      <c r="L122" s="30">
        <v>0.09</v>
      </c>
      <c r="M122" s="30">
        <v>95</v>
      </c>
      <c r="N122" s="30">
        <v>0</v>
      </c>
      <c r="O122" s="30">
        <v>0</v>
      </c>
      <c r="P122" s="30">
        <v>0</v>
      </c>
      <c r="Q122" s="30">
        <v>0.81</v>
      </c>
      <c r="R122" s="30">
        <v>257</v>
      </c>
      <c r="S122" s="30">
        <v>25.6</v>
      </c>
      <c r="T122" s="30">
        <v>24.75</v>
      </c>
      <c r="U122" s="30">
        <v>22.966670000000001</v>
      </c>
      <c r="V122" s="30">
        <v>25.62857</v>
      </c>
      <c r="W122" s="117" t="str">
        <f>IF(B122&lt;Summary!$B$6,99,VLOOKUP(A122,'WS_H-Flume'!$C$2:$J$78,8,FALSE))</f>
        <v>WATER ACCUMULATION</v>
      </c>
      <c r="X122" s="117" t="str">
        <f>IF(B122&lt;Summary!$B$3,99,VLOOKUP(A122,WS_CamA!$C$2:$J$78,8,FALSE))</f>
        <v>SOIL MOISTURE</v>
      </c>
      <c r="Y122" s="117" t="str">
        <f>IF(B122&lt;Summary!$B$4,99,VLOOKUP(A122,WS_CamB!$C$2:$J$126,8,FALSE))</f>
        <v>SOIL MOISTURE</v>
      </c>
      <c r="Z122" s="117" t="str">
        <f>IF(B122&lt;Summary!$B$5,99,VLOOKUP(A122,WS_CamC!$C$2:$J$78,8,FALSE))</f>
        <v>WATER FLOW</v>
      </c>
      <c r="AA122" s="117" t="str">
        <f>IF(B122&lt;Summary!$B$7,99,VLOOKUP(A122,WS_CamA2!$C$2:$J$17,8,FALSE))</f>
        <v>WATER FLOW</v>
      </c>
      <c r="AB122" s="117">
        <f t="shared" si="6"/>
        <v>5</v>
      </c>
      <c r="AC122" s="117">
        <f t="shared" si="8"/>
        <v>5</v>
      </c>
      <c r="AD122" s="117" t="str">
        <f t="shared" si="9"/>
        <v>WATER FLOW</v>
      </c>
      <c r="AE122" t="str">
        <f t="shared" si="7"/>
        <v>Yes</v>
      </c>
    </row>
    <row r="123" spans="1:31" x14ac:dyDescent="0.25">
      <c r="A123" s="30">
        <v>131</v>
      </c>
      <c r="B123" s="31">
        <v>45188.743055555555</v>
      </c>
      <c r="C123" s="31">
        <v>45188.861111111109</v>
      </c>
      <c r="D123" s="32">
        <v>0.05</v>
      </c>
      <c r="E123" s="30">
        <v>2.83</v>
      </c>
      <c r="F123" s="30">
        <v>0.02</v>
      </c>
      <c r="G123" s="30">
        <v>0.06</v>
      </c>
      <c r="H123" s="30">
        <v>0.05</v>
      </c>
      <c r="I123" s="30">
        <v>0.04</v>
      </c>
      <c r="J123" s="30">
        <v>0.03</v>
      </c>
      <c r="K123" s="30">
        <v>0.02</v>
      </c>
      <c r="L123" s="30">
        <v>0.02</v>
      </c>
      <c r="M123" s="30">
        <v>103.92</v>
      </c>
      <c r="N123" s="30">
        <v>0</v>
      </c>
      <c r="O123" s="30">
        <v>0</v>
      </c>
      <c r="P123" s="30">
        <v>0</v>
      </c>
      <c r="Q123" s="30">
        <v>0.46</v>
      </c>
      <c r="R123" s="30">
        <v>262</v>
      </c>
      <c r="S123" s="30">
        <v>27.8</v>
      </c>
      <c r="T123" s="30">
        <v>27.5</v>
      </c>
      <c r="U123" s="30">
        <v>26.1</v>
      </c>
      <c r="V123" s="30">
        <v>23.9</v>
      </c>
      <c r="W123" s="117" t="str">
        <f>IF(B123&lt;Summary!$B$6,99,VLOOKUP(A123,'WS_H-Flume'!$C$2:$J$78,8,FALSE))</f>
        <v>SOIL MOISTURE</v>
      </c>
      <c r="X123" s="117" t="str">
        <f>IF(B123&lt;Summary!$B$3,99,VLOOKUP(A123,WS_CamA!$C$2:$J$78,8,FALSE))</f>
        <v>N/A</v>
      </c>
      <c r="Y123" s="117" t="str">
        <f>IF(B123&lt;Summary!$B$4,99,VLOOKUP(A123,WS_CamB!$C$2:$J$126,8,FALSE))</f>
        <v>SOIL MOISTURE</v>
      </c>
      <c r="Z123" s="117" t="str">
        <f>IF(B123&lt;Summary!$B$5,99,VLOOKUP(A123,WS_CamC!$C$2:$J$78,8,FALSE))</f>
        <v>WATER ACCUMULATION</v>
      </c>
      <c r="AA123" s="117" t="str">
        <f>IF(B123&lt;Summary!$B$7,99,VLOOKUP(A123,WS_CamA2!$C$2:$J$17,8,FALSE))</f>
        <v>DRY</v>
      </c>
      <c r="AB123" s="117">
        <f t="shared" si="6"/>
        <v>5</v>
      </c>
      <c r="AC123" s="117">
        <f t="shared" si="8"/>
        <v>4</v>
      </c>
      <c r="AD123" s="117" t="str">
        <f t="shared" si="9"/>
        <v>NO FLOW</v>
      </c>
      <c r="AE123" t="str">
        <f t="shared" si="7"/>
        <v>No</v>
      </c>
    </row>
    <row r="124" spans="1:31" x14ac:dyDescent="0.25">
      <c r="A124" s="30">
        <v>132</v>
      </c>
      <c r="B124" s="31">
        <v>45189.652777777781</v>
      </c>
      <c r="C124" s="31">
        <v>45189.826388888891</v>
      </c>
      <c r="D124" s="32">
        <v>0.1</v>
      </c>
      <c r="E124" s="30">
        <v>4.17</v>
      </c>
      <c r="F124" s="30">
        <v>0.02</v>
      </c>
      <c r="G124" s="30">
        <v>0.43</v>
      </c>
      <c r="H124" s="30">
        <v>0.35</v>
      </c>
      <c r="I124" s="30">
        <v>0.16</v>
      </c>
      <c r="J124" s="30">
        <v>0.08</v>
      </c>
      <c r="K124" s="30">
        <v>0.05</v>
      </c>
      <c r="L124" s="30">
        <v>0.03</v>
      </c>
      <c r="M124" s="30">
        <v>23.17</v>
      </c>
      <c r="N124" s="30">
        <v>0.05</v>
      </c>
      <c r="O124" s="30">
        <v>0.05</v>
      </c>
      <c r="P124" s="30">
        <v>0.05</v>
      </c>
      <c r="Q124" s="30">
        <v>0.51</v>
      </c>
      <c r="R124" s="30">
        <v>263</v>
      </c>
      <c r="S124" s="30">
        <v>25.6</v>
      </c>
      <c r="T124" s="30">
        <v>26.7</v>
      </c>
      <c r="U124" s="30">
        <v>26.866669999999999</v>
      </c>
      <c r="V124" s="30">
        <v>24.142859999999999</v>
      </c>
      <c r="W124" s="117" t="str">
        <f>IF(B124&lt;Summary!$B$6,99,VLOOKUP(A124,'WS_H-Flume'!$C$2:$J$78,8,FALSE))</f>
        <v>DRY</v>
      </c>
      <c r="X124" s="117" t="str">
        <f>IF(B124&lt;Summary!$B$3,99,VLOOKUP(A124,WS_CamA!$C$2:$J$78,8,FALSE))</f>
        <v>N/A</v>
      </c>
      <c r="Y124" s="117" t="str">
        <f>IF(B124&lt;Summary!$B$4,99,VLOOKUP(A124,WS_CamB!$C$2:$J$126,8,FALSE))</f>
        <v>SOIL MOISTURE</v>
      </c>
      <c r="Z124" s="117" t="str">
        <f>IF(B124&lt;Summary!$B$5,99,VLOOKUP(A124,WS_CamC!$C$2:$J$78,8,FALSE))</f>
        <v>WATER ACCUMULATION</v>
      </c>
      <c r="AA124" s="117" t="str">
        <f>IF(B124&lt;Summary!$B$7,99,VLOOKUP(A124,WS_CamA2!$C$2:$J$17,8,FALSE))</f>
        <v>DRY</v>
      </c>
      <c r="AB124" s="117">
        <f t="shared" si="6"/>
        <v>5</v>
      </c>
      <c r="AC124" s="117">
        <f t="shared" si="8"/>
        <v>4</v>
      </c>
      <c r="AD124" s="117" t="str">
        <f t="shared" si="9"/>
        <v>NO FLOW</v>
      </c>
      <c r="AE124" t="str">
        <f t="shared" si="7"/>
        <v>No</v>
      </c>
    </row>
    <row r="125" spans="1:31" x14ac:dyDescent="0.25">
      <c r="A125" s="30">
        <v>133</v>
      </c>
      <c r="B125" s="31">
        <v>45210.565972222219</v>
      </c>
      <c r="C125" s="31">
        <v>45210.836805555555</v>
      </c>
      <c r="D125" s="32">
        <v>0.12</v>
      </c>
      <c r="E125" s="30">
        <v>6.5</v>
      </c>
      <c r="F125" s="30">
        <v>0.02</v>
      </c>
      <c r="G125" s="30">
        <v>0.54</v>
      </c>
      <c r="H125" s="30">
        <v>0.37</v>
      </c>
      <c r="I125" s="30">
        <v>0.15</v>
      </c>
      <c r="J125" s="30">
        <v>0.08</v>
      </c>
      <c r="K125" s="30">
        <v>0.04</v>
      </c>
      <c r="L125" s="30">
        <v>0.03</v>
      </c>
      <c r="M125" s="30">
        <v>504.25</v>
      </c>
      <c r="N125" s="30">
        <v>0</v>
      </c>
      <c r="O125" s="30">
        <v>0</v>
      </c>
      <c r="P125" s="30">
        <v>0</v>
      </c>
      <c r="Q125" s="30">
        <v>0</v>
      </c>
      <c r="R125" s="30">
        <v>284</v>
      </c>
      <c r="S125" s="30">
        <v>25</v>
      </c>
      <c r="T125" s="30">
        <v>25.3</v>
      </c>
      <c r="U125" s="30">
        <v>25</v>
      </c>
      <c r="V125" s="30">
        <v>21.285710000000002</v>
      </c>
      <c r="W125" s="117" t="str">
        <f>IF(B125&lt;Summary!$B$6,99,VLOOKUP(A125,'WS_H-Flume'!$C$2:$J$78,8,FALSE))</f>
        <v>DRY</v>
      </c>
      <c r="X125" s="117" t="str">
        <f>IF(B125&lt;Summary!$B$3,99,VLOOKUP(A125,WS_CamA!$C$2:$J$78,8,FALSE))</f>
        <v>N/A</v>
      </c>
      <c r="Y125" s="117" t="str">
        <f>IF(B125&lt;Summary!$B$4,99,VLOOKUP(A125,WS_CamB!$C$2:$J$126,8,FALSE))</f>
        <v>SOIL MOISTURE</v>
      </c>
      <c r="Z125" s="117" t="str">
        <f>IF(B125&lt;Summary!$B$5,99,VLOOKUP(A125,WS_CamC!$C$2:$J$78,8,FALSE))</f>
        <v>WATER ACCUMULATION</v>
      </c>
      <c r="AA125" s="117" t="str">
        <f>IF(B125&lt;Summary!$B$7,99,VLOOKUP(A125,WS_CamA2!$C$2:$J$17,8,FALSE))</f>
        <v>N/A</v>
      </c>
      <c r="AB125" s="117">
        <f t="shared" si="6"/>
        <v>5</v>
      </c>
      <c r="AC125" s="117">
        <f t="shared" si="8"/>
        <v>3</v>
      </c>
      <c r="AD125" s="117" t="str">
        <f t="shared" si="9"/>
        <v>NO FLOW</v>
      </c>
      <c r="AE125" t="str">
        <f t="shared" si="7"/>
        <v>No</v>
      </c>
    </row>
    <row r="126" spans="1:31" x14ac:dyDescent="0.25">
      <c r="A126" s="30">
        <v>134</v>
      </c>
      <c r="B126" s="31">
        <v>45211.204861111109</v>
      </c>
      <c r="C126" s="85">
        <v>45211.232638888891</v>
      </c>
      <c r="D126" s="86">
        <v>0.05</v>
      </c>
      <c r="E126" s="30">
        <v>0.67</v>
      </c>
      <c r="F126" s="30">
        <v>7.0000000000000007E-2</v>
      </c>
      <c r="G126" s="30">
        <v>0.2</v>
      </c>
      <c r="H126" s="30">
        <v>0.17</v>
      </c>
      <c r="I126" s="30">
        <v>0.09</v>
      </c>
      <c r="J126" s="30">
        <v>0.05</v>
      </c>
      <c r="K126" s="30">
        <v>0.02</v>
      </c>
      <c r="L126" s="30">
        <v>0.02</v>
      </c>
      <c r="M126" s="30">
        <v>9.5</v>
      </c>
      <c r="N126" s="30">
        <v>0.12</v>
      </c>
      <c r="O126" s="30">
        <v>0.12</v>
      </c>
      <c r="P126" s="30">
        <v>0.12</v>
      </c>
      <c r="Q126" s="30">
        <v>0.12</v>
      </c>
      <c r="R126" s="30">
        <v>285</v>
      </c>
      <c r="S126" s="30">
        <v>22.8</v>
      </c>
      <c r="T126" s="30">
        <v>23.9</v>
      </c>
      <c r="U126" s="30">
        <v>24.466670000000001</v>
      </c>
      <c r="V126" s="30">
        <v>21.6</v>
      </c>
      <c r="W126" s="118" t="str">
        <f>IF(B126&lt;Summary!$B$6,99,VLOOKUP(A126,'WS_H-Flume'!$C$2:$J$78,8,FALSE))</f>
        <v>DRY</v>
      </c>
      <c r="X126" s="118" t="str">
        <f>IF(B126&lt;Summary!$B$3,99,VLOOKUP(A126,WS_CamA!$C$2:$J$78,8,FALSE))</f>
        <v>N/A</v>
      </c>
      <c r="Y126" s="118" t="str">
        <f>IF(B126&lt;Summary!$B$4,99,VLOOKUP(A126,WS_CamB!$C$2:$J$126,8,FALSE))</f>
        <v>SOIL MOISTURE</v>
      </c>
      <c r="Z126" s="118" t="str">
        <f>IF(B126&lt;Summary!$B$5,99,VLOOKUP(A126,WS_CamC!$C$2:$J$78,8,FALSE))</f>
        <v>WATER ACCUMULATION</v>
      </c>
      <c r="AA126" s="118" t="str">
        <f>IF(B126&lt;Summary!$B$7,99,VLOOKUP(A126,WS_CamA2!$C$2:$J$17,8,FALSE))</f>
        <v>N/A</v>
      </c>
      <c r="AB126" s="117">
        <f t="shared" si="6"/>
        <v>5</v>
      </c>
      <c r="AC126" s="117">
        <f t="shared" si="8"/>
        <v>3</v>
      </c>
      <c r="AD126" s="117" t="str">
        <f t="shared" si="9"/>
        <v>NO FLOW</v>
      </c>
      <c r="AE126" t="str">
        <f t="shared" si="7"/>
        <v>No</v>
      </c>
    </row>
    <row r="127" spans="1:31" x14ac:dyDescent="0.25">
      <c r="C127" s="180" t="s">
        <v>220</v>
      </c>
      <c r="D127" s="180"/>
      <c r="E127" s="142"/>
      <c r="F127" s="142"/>
      <c r="G127" s="142"/>
      <c r="H127" s="142"/>
      <c r="I127" s="142"/>
      <c r="J127" s="142"/>
      <c r="K127" s="142"/>
      <c r="L127" s="142"/>
      <c r="M127" s="142"/>
      <c r="N127" s="142"/>
      <c r="O127" s="142"/>
      <c r="P127" s="142"/>
      <c r="Q127" s="142"/>
      <c r="R127" s="142"/>
      <c r="S127" s="142"/>
      <c r="T127" s="142"/>
      <c r="U127" s="142"/>
      <c r="V127" s="142"/>
      <c r="W127" s="143">
        <f>COUNTIF(W2:W126,"WATER FLOW")</f>
        <v>14</v>
      </c>
      <c r="X127" s="143">
        <f>COUNTIF(X2:X126,"WATER FLOW")</f>
        <v>23</v>
      </c>
      <c r="Y127" s="143">
        <f>COUNTIF(Y2:Y126,"WATER FLOW")</f>
        <v>17</v>
      </c>
      <c r="Z127" s="143">
        <f>COUNTIF(Z2:Z126,"WATER FLOW")</f>
        <v>23</v>
      </c>
      <c r="AA127" s="143">
        <f>COUNTIF(AA2:AA126,"WATER FLOW")</f>
        <v>5</v>
      </c>
      <c r="AD127" s="141">
        <f>COUNTIF(AD2:AD126,"WATER FLOW")</f>
        <v>37</v>
      </c>
    </row>
    <row r="128" spans="1:31" x14ac:dyDescent="0.25">
      <c r="B128" t="s">
        <v>221</v>
      </c>
      <c r="C128" t="s">
        <v>222</v>
      </c>
      <c r="W128" t="s">
        <v>223</v>
      </c>
    </row>
    <row r="129" spans="1:23" x14ac:dyDescent="0.25">
      <c r="A129" s="149">
        <v>2020</v>
      </c>
      <c r="B129">
        <f>COUNT(D2:D16)</f>
        <v>15</v>
      </c>
      <c r="C129" s="150">
        <f>SUM(D2:D16)*25.4</f>
        <v>46.990000000000009</v>
      </c>
      <c r="W129">
        <f>COUNTIF(AD2:AD17,"WATER FLOW")</f>
        <v>0</v>
      </c>
    </row>
    <row r="130" spans="1:23" x14ac:dyDescent="0.25">
      <c r="A130" s="149">
        <v>2021</v>
      </c>
      <c r="B130">
        <f>COUNT(D17:D49)</f>
        <v>33</v>
      </c>
      <c r="C130" s="150">
        <f>SUM(D17:D49)*25.4</f>
        <v>186.43599999999989</v>
      </c>
      <c r="W130">
        <f>COUNTIF(AD17:AD49,"WATER FLOW")</f>
        <v>2</v>
      </c>
    </row>
    <row r="131" spans="1:23" x14ac:dyDescent="0.25">
      <c r="A131" s="149">
        <v>2022</v>
      </c>
      <c r="B131">
        <f>COUNT(D50:D76)</f>
        <v>27</v>
      </c>
      <c r="C131" s="150">
        <f>SUM(D50:D76)*25.4</f>
        <v>198.62799999999999</v>
      </c>
      <c r="W131">
        <f>COUNTIF(AD50:AD76,"WATER FLOW")</f>
        <v>5</v>
      </c>
    </row>
    <row r="132" spans="1:23" x14ac:dyDescent="0.25">
      <c r="A132" s="149">
        <v>2023</v>
      </c>
      <c r="B132">
        <f>COUNT(D77:D126)</f>
        <v>50</v>
      </c>
      <c r="C132" s="150">
        <f>SUM(D77:D126)*25.4</f>
        <v>558.03800000000001</v>
      </c>
      <c r="W132">
        <f>COUNTIF(AD77:AD126,"WATER FLOW")</f>
        <v>30</v>
      </c>
    </row>
    <row r="133" spans="1:23" x14ac:dyDescent="0.25">
      <c r="B133">
        <f>COUNT(D2:D126)</f>
        <v>125</v>
      </c>
      <c r="C133" s="150">
        <f>SUM(D2:D126)*25.4</f>
        <v>990.0920000000001</v>
      </c>
      <c r="W133">
        <f>COUNTIF(AD2:AD126,"WATER FLOW")</f>
        <v>37</v>
      </c>
    </row>
  </sheetData>
  <mergeCells count="1">
    <mergeCell ref="C127:D127"/>
  </mergeCells>
  <conditionalFormatting sqref="W2:AA126">
    <cfRule type="containsText" dxfId="7" priority="7" operator="containsText" text="WATER FLOW">
      <formula>NOT(ISERROR(SEARCH("WATER FLOW",W2)))</formula>
    </cfRule>
  </conditionalFormatting>
  <conditionalFormatting sqref="AC2:AC49">
    <cfRule type="cellIs" dxfId="6" priority="2" operator="equal">
      <formula>1</formula>
    </cfRule>
    <cfRule type="cellIs" dxfId="5" priority="3" operator="equal">
      <formula>0</formula>
    </cfRule>
  </conditionalFormatting>
  <conditionalFormatting sqref="AC50:AC126">
    <cfRule type="cellIs" dxfId="4" priority="4" operator="greaterThan">
      <formula>3</formula>
    </cfRule>
    <cfRule type="cellIs" dxfId="3" priority="5" operator="between">
      <formula>2</formula>
      <formula>3</formula>
    </cfRule>
    <cfRule type="cellIs" dxfId="2" priority="6" operator="lessThanOrEqual">
      <formula>1</formula>
    </cfRule>
  </conditionalFormatting>
  <conditionalFormatting sqref="AD2:AD126">
    <cfRule type="containsText" dxfId="1" priority="1" operator="containsText" text="WATER FLOW">
      <formula>NOT(ISERROR(SEARCH("WATER FLOW",AD2)))</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A3F7D-C551-455D-8D7E-A78BCC33CDDD}">
  <dimension ref="A1:W108"/>
  <sheetViews>
    <sheetView zoomScale="55" zoomScaleNormal="55" workbookViewId="0">
      <pane ySplit="1" topLeftCell="A24" activePane="bottomLeft" state="frozen"/>
      <selection pane="bottomLeft" activeCell="Q113" sqref="Q113"/>
    </sheetView>
  </sheetViews>
  <sheetFormatPr defaultRowHeight="15" x14ac:dyDescent="0.25"/>
  <cols>
    <col min="1" max="1" width="12.28515625" customWidth="1"/>
    <col min="2" max="3" width="17" bestFit="1" customWidth="1"/>
    <col min="4" max="4" width="9.28515625" bestFit="1" customWidth="1"/>
    <col min="5" max="5" width="10.42578125" customWidth="1"/>
    <col min="6" max="12" width="9.140625" customWidth="1"/>
    <col min="13" max="13" width="9.5703125" customWidth="1"/>
    <col min="14" max="17" width="17" customWidth="1"/>
    <col min="18" max="18" width="6.140625" customWidth="1"/>
    <col min="19" max="20" width="12.7109375" customWidth="1"/>
    <col min="21" max="21" width="12.28515625" customWidth="1"/>
    <col min="22" max="22" width="16.85546875" customWidth="1"/>
    <col min="23" max="23" width="23.140625" bestFit="1" customWidth="1"/>
  </cols>
  <sheetData>
    <row r="1" spans="1:23" s="29" customFormat="1" ht="15.75" x14ac:dyDescent="0.25">
      <c r="A1" s="158" t="s">
        <v>190</v>
      </c>
      <c r="B1" s="159" t="s">
        <v>191</v>
      </c>
      <c r="C1" s="159" t="s">
        <v>192</v>
      </c>
      <c r="D1" s="159" t="s">
        <v>193</v>
      </c>
      <c r="E1" s="159" t="s">
        <v>194</v>
      </c>
      <c r="F1" s="159" t="s">
        <v>195</v>
      </c>
      <c r="G1" s="159" t="s">
        <v>196</v>
      </c>
      <c r="H1" s="159" t="s">
        <v>197</v>
      </c>
      <c r="I1" s="159" t="s">
        <v>198</v>
      </c>
      <c r="J1" s="159" t="s">
        <v>199</v>
      </c>
      <c r="K1" s="159" t="s">
        <v>200</v>
      </c>
      <c r="L1" s="159" t="s">
        <v>201</v>
      </c>
      <c r="M1" s="159" t="s">
        <v>202</v>
      </c>
      <c r="N1" s="159" t="s">
        <v>203</v>
      </c>
      <c r="O1" s="159" t="s">
        <v>204</v>
      </c>
      <c r="P1" s="159" t="s">
        <v>205</v>
      </c>
      <c r="Q1" s="159" t="s">
        <v>206</v>
      </c>
      <c r="R1" s="159" t="s">
        <v>207</v>
      </c>
      <c r="S1" s="159" t="s">
        <v>208</v>
      </c>
      <c r="T1" s="159" t="s">
        <v>209</v>
      </c>
      <c r="U1" s="159" t="s">
        <v>210</v>
      </c>
      <c r="V1" s="159" t="s">
        <v>211</v>
      </c>
      <c r="W1" s="160" t="s">
        <v>219</v>
      </c>
    </row>
    <row r="2" spans="1:23" s="148" customFormat="1" hidden="1" x14ac:dyDescent="0.25">
      <c r="A2" s="153">
        <v>12</v>
      </c>
      <c r="B2" s="145">
        <v>44015.618055555555</v>
      </c>
      <c r="C2" s="145">
        <v>44015.736111111109</v>
      </c>
      <c r="D2" s="146">
        <v>0.04</v>
      </c>
      <c r="E2" s="144">
        <v>2.83</v>
      </c>
      <c r="F2" s="144">
        <v>0.01</v>
      </c>
      <c r="G2" s="144">
        <v>0.06</v>
      </c>
      <c r="H2" s="144">
        <v>0.05</v>
      </c>
      <c r="I2" s="144">
        <v>0.04</v>
      </c>
      <c r="J2" s="144">
        <v>0.02</v>
      </c>
      <c r="K2" s="144">
        <v>0.01</v>
      </c>
      <c r="L2" s="144">
        <v>0.01</v>
      </c>
      <c r="M2" s="144">
        <v>164.42</v>
      </c>
      <c r="N2" s="144">
        <v>0</v>
      </c>
      <c r="O2" s="144">
        <v>0</v>
      </c>
      <c r="P2" s="144">
        <v>0</v>
      </c>
      <c r="Q2" s="144">
        <v>0.43</v>
      </c>
      <c r="R2" s="144">
        <v>185</v>
      </c>
      <c r="S2" s="144">
        <v>34.4</v>
      </c>
      <c r="T2" s="144">
        <v>31.9</v>
      </c>
      <c r="U2" s="144">
        <v>30.7</v>
      </c>
      <c r="V2" s="144">
        <v>31.171430000000001</v>
      </c>
      <c r="W2" s="156" t="s">
        <v>224</v>
      </c>
    </row>
    <row r="3" spans="1:23" s="148" customFormat="1" hidden="1" x14ac:dyDescent="0.25">
      <c r="A3" s="153">
        <v>13</v>
      </c>
      <c r="B3" s="145">
        <v>44025.600694444445</v>
      </c>
      <c r="C3" s="145">
        <v>44025.850694444445</v>
      </c>
      <c r="D3" s="146">
        <v>0.08</v>
      </c>
      <c r="E3" s="144">
        <v>6</v>
      </c>
      <c r="F3" s="144">
        <v>0.01</v>
      </c>
      <c r="G3" s="144">
        <v>0.09</v>
      </c>
      <c r="H3" s="144">
        <v>0.08</v>
      </c>
      <c r="I3" s="144">
        <v>0.06</v>
      </c>
      <c r="J3" s="144">
        <v>0.03</v>
      </c>
      <c r="K3" s="144">
        <v>0.02</v>
      </c>
      <c r="L3" s="144">
        <v>0.02</v>
      </c>
      <c r="M3" s="144">
        <v>242.75</v>
      </c>
      <c r="N3" s="144">
        <v>0</v>
      </c>
      <c r="O3" s="144">
        <v>0</v>
      </c>
      <c r="P3" s="144">
        <v>0</v>
      </c>
      <c r="Q3" s="144">
        <v>0</v>
      </c>
      <c r="R3" s="144">
        <v>195</v>
      </c>
      <c r="S3" s="144">
        <v>36.1</v>
      </c>
      <c r="T3" s="144">
        <v>35.25</v>
      </c>
      <c r="U3" s="144">
        <v>35.733330000000002</v>
      </c>
      <c r="V3" s="144">
        <v>35.071429999999999</v>
      </c>
      <c r="W3" s="156" t="s">
        <v>224</v>
      </c>
    </row>
    <row r="4" spans="1:23" s="148" customFormat="1" hidden="1" x14ac:dyDescent="0.25">
      <c r="A4" s="153">
        <v>14</v>
      </c>
      <c r="B4" s="145">
        <v>44026.555555555555</v>
      </c>
      <c r="C4" s="145">
        <v>44027.024305555555</v>
      </c>
      <c r="D4" s="146">
        <v>0.17</v>
      </c>
      <c r="E4" s="144">
        <v>11.25</v>
      </c>
      <c r="F4" s="144">
        <v>0.02</v>
      </c>
      <c r="G4" s="144">
        <v>0.56000000000000005</v>
      </c>
      <c r="H4" s="144">
        <v>0.41</v>
      </c>
      <c r="I4" s="144">
        <v>0.18</v>
      </c>
      <c r="J4" s="144">
        <v>0.09</v>
      </c>
      <c r="K4" s="144">
        <v>0.05</v>
      </c>
      <c r="L4" s="144">
        <v>0.04</v>
      </c>
      <c r="M4" s="144">
        <v>28.17</v>
      </c>
      <c r="N4" s="144">
        <v>0.08</v>
      </c>
      <c r="O4" s="144">
        <v>0.08</v>
      </c>
      <c r="P4" s="144">
        <v>0.08</v>
      </c>
      <c r="Q4" s="144">
        <v>0.08</v>
      </c>
      <c r="R4" s="144">
        <v>196</v>
      </c>
      <c r="S4" s="144">
        <v>35.6</v>
      </c>
      <c r="T4" s="144">
        <v>35.85</v>
      </c>
      <c r="U4" s="144">
        <v>35.366669999999999</v>
      </c>
      <c r="V4" s="144">
        <v>35.157139999999998</v>
      </c>
      <c r="W4" s="156" t="s">
        <v>224</v>
      </c>
    </row>
    <row r="5" spans="1:23" s="148" customFormat="1" hidden="1" x14ac:dyDescent="0.25">
      <c r="A5" s="153">
        <v>15</v>
      </c>
      <c r="B5" s="145">
        <v>44028.527777777781</v>
      </c>
      <c r="C5" s="145">
        <v>44028.6875</v>
      </c>
      <c r="D5" s="146">
        <v>0.04</v>
      </c>
      <c r="E5" s="144">
        <v>3.83</v>
      </c>
      <c r="F5" s="144">
        <v>0.01</v>
      </c>
      <c r="G5" s="144">
        <v>0.06</v>
      </c>
      <c r="H5" s="144">
        <v>0.05</v>
      </c>
      <c r="I5" s="144">
        <v>0.04</v>
      </c>
      <c r="J5" s="144">
        <v>0.03</v>
      </c>
      <c r="K5" s="144">
        <v>0.02</v>
      </c>
      <c r="L5" s="144">
        <v>0.01</v>
      </c>
      <c r="M5" s="144">
        <v>39.92</v>
      </c>
      <c r="N5" s="144">
        <v>0</v>
      </c>
      <c r="O5" s="144">
        <v>0.17</v>
      </c>
      <c r="P5" s="144">
        <v>0.25</v>
      </c>
      <c r="Q5" s="144">
        <v>0.25</v>
      </c>
      <c r="R5" s="144">
        <v>198</v>
      </c>
      <c r="S5" s="144">
        <v>25.6</v>
      </c>
      <c r="T5" s="144">
        <v>25.6</v>
      </c>
      <c r="U5" s="144">
        <v>28.933330000000002</v>
      </c>
      <c r="V5" s="144">
        <v>32.557139999999997</v>
      </c>
      <c r="W5" s="156" t="s">
        <v>224</v>
      </c>
    </row>
    <row r="6" spans="1:23" s="148" customFormat="1" hidden="1" x14ac:dyDescent="0.25">
      <c r="A6" s="153">
        <v>16</v>
      </c>
      <c r="B6" s="145">
        <v>44031.569444444445</v>
      </c>
      <c r="C6" s="145">
        <v>44031.600694444445</v>
      </c>
      <c r="D6" s="146">
        <v>0.05</v>
      </c>
      <c r="E6" s="144">
        <v>0.75</v>
      </c>
      <c r="F6" s="144">
        <v>0.06</v>
      </c>
      <c r="G6" s="144">
        <v>0.18</v>
      </c>
      <c r="H6" s="144">
        <v>0.16</v>
      </c>
      <c r="I6" s="144">
        <v>0.09</v>
      </c>
      <c r="J6" s="144">
        <v>0.05</v>
      </c>
      <c r="K6" s="144">
        <v>0.02</v>
      </c>
      <c r="L6" s="144">
        <v>0.02</v>
      </c>
      <c r="M6" s="144">
        <v>69.92</v>
      </c>
      <c r="N6" s="144">
        <v>0</v>
      </c>
      <c r="O6" s="144">
        <v>0</v>
      </c>
      <c r="P6" s="144">
        <v>0.04</v>
      </c>
      <c r="Q6" s="144">
        <v>0.3</v>
      </c>
      <c r="R6" s="144">
        <v>201</v>
      </c>
      <c r="S6" s="144">
        <v>35.6</v>
      </c>
      <c r="T6" s="144">
        <v>35</v>
      </c>
      <c r="U6" s="144">
        <v>34.433329999999998</v>
      </c>
      <c r="V6" s="144">
        <v>32.31429</v>
      </c>
      <c r="W6" s="156" t="s">
        <v>224</v>
      </c>
    </row>
    <row r="7" spans="1:23" s="148" customFormat="1" hidden="1" x14ac:dyDescent="0.25">
      <c r="A7" s="153">
        <v>17</v>
      </c>
      <c r="B7" s="145">
        <v>44036.555555555555</v>
      </c>
      <c r="C7" s="145">
        <v>44036.680555555555</v>
      </c>
      <c r="D7" s="146">
        <v>0.08</v>
      </c>
      <c r="E7" s="144">
        <v>3</v>
      </c>
      <c r="F7" s="144">
        <v>0.03</v>
      </c>
      <c r="G7" s="144">
        <v>0.32</v>
      </c>
      <c r="H7" s="144">
        <v>0.26</v>
      </c>
      <c r="I7" s="144">
        <v>0.12</v>
      </c>
      <c r="J7" s="144">
        <v>0.06</v>
      </c>
      <c r="K7" s="144">
        <v>0.03</v>
      </c>
      <c r="L7" s="144">
        <v>0.03</v>
      </c>
      <c r="M7" s="144">
        <v>121.92</v>
      </c>
      <c r="N7" s="144">
        <v>0</v>
      </c>
      <c r="O7" s="144">
        <v>0</v>
      </c>
      <c r="P7" s="144">
        <v>0</v>
      </c>
      <c r="Q7" s="144">
        <v>0.05</v>
      </c>
      <c r="R7" s="144">
        <v>206</v>
      </c>
      <c r="S7" s="144">
        <v>33.299999999999997</v>
      </c>
      <c r="T7" s="144">
        <v>34.15</v>
      </c>
      <c r="U7" s="144">
        <v>32.766669999999998</v>
      </c>
      <c r="V7" s="144">
        <v>33.414290000000001</v>
      </c>
      <c r="W7" s="156" t="s">
        <v>224</v>
      </c>
    </row>
    <row r="8" spans="1:23" s="148" customFormat="1" hidden="1" x14ac:dyDescent="0.25">
      <c r="A8" s="153">
        <v>18</v>
      </c>
      <c r="B8" s="145">
        <v>44037.548611111109</v>
      </c>
      <c r="C8" s="145">
        <v>44037.819444444445</v>
      </c>
      <c r="D8" s="146">
        <v>7.0000000000000007E-2</v>
      </c>
      <c r="E8" s="144">
        <v>6.5</v>
      </c>
      <c r="F8" s="144">
        <v>0.01</v>
      </c>
      <c r="G8" s="144">
        <v>0.06</v>
      </c>
      <c r="H8" s="144">
        <v>0.06</v>
      </c>
      <c r="I8" s="144">
        <v>0.04</v>
      </c>
      <c r="J8" s="144">
        <v>0.03</v>
      </c>
      <c r="K8" s="144">
        <v>0.02</v>
      </c>
      <c r="L8" s="144">
        <v>0.01</v>
      </c>
      <c r="M8" s="144">
        <v>27.33</v>
      </c>
      <c r="N8" s="144">
        <v>0.08</v>
      </c>
      <c r="O8" s="144">
        <v>0.08</v>
      </c>
      <c r="P8" s="144">
        <v>0.08</v>
      </c>
      <c r="Q8" s="144">
        <v>0.13</v>
      </c>
      <c r="R8" s="144">
        <v>207</v>
      </c>
      <c r="S8" s="144">
        <v>31.7</v>
      </c>
      <c r="T8" s="144">
        <v>32.5</v>
      </c>
      <c r="U8" s="144">
        <v>33.333329999999997</v>
      </c>
      <c r="V8" s="144">
        <v>33.028570000000002</v>
      </c>
      <c r="W8" s="156" t="s">
        <v>224</v>
      </c>
    </row>
    <row r="9" spans="1:23" s="148" customFormat="1" hidden="1" x14ac:dyDescent="0.25">
      <c r="A9" s="153">
        <v>19</v>
      </c>
      <c r="B9" s="145">
        <v>44048.576388888891</v>
      </c>
      <c r="C9" s="145">
        <v>44048.732638888891</v>
      </c>
      <c r="D9" s="146">
        <v>0.08</v>
      </c>
      <c r="E9" s="144">
        <v>3.75</v>
      </c>
      <c r="F9" s="144">
        <v>0.02</v>
      </c>
      <c r="G9" s="144">
        <v>0.28999999999999998</v>
      </c>
      <c r="H9" s="144">
        <v>0.23</v>
      </c>
      <c r="I9" s="144">
        <v>0.11</v>
      </c>
      <c r="J9" s="144">
        <v>0.06</v>
      </c>
      <c r="K9" s="144">
        <v>0.03</v>
      </c>
      <c r="L9" s="144">
        <v>0.02</v>
      </c>
      <c r="M9" s="144">
        <v>261.92</v>
      </c>
      <c r="N9" s="144">
        <v>0</v>
      </c>
      <c r="O9" s="144">
        <v>0</v>
      </c>
      <c r="P9" s="144">
        <v>0</v>
      </c>
      <c r="Q9" s="144">
        <v>0</v>
      </c>
      <c r="R9" s="144">
        <v>218</v>
      </c>
      <c r="S9" s="144">
        <v>32.799999999999997</v>
      </c>
      <c r="T9" s="144">
        <v>32.25</v>
      </c>
      <c r="U9" s="144">
        <v>31.3</v>
      </c>
      <c r="V9" s="144">
        <v>30.957139999999999</v>
      </c>
      <c r="W9" s="156" t="s">
        <v>224</v>
      </c>
    </row>
    <row r="10" spans="1:23" s="148" customFormat="1" hidden="1" x14ac:dyDescent="0.25">
      <c r="A10" s="153">
        <v>20</v>
      </c>
      <c r="B10" s="145">
        <v>44049.545138888891</v>
      </c>
      <c r="C10" s="145">
        <v>44049.607638888891</v>
      </c>
      <c r="D10" s="146">
        <v>0.05</v>
      </c>
      <c r="E10" s="144">
        <v>1.5</v>
      </c>
      <c r="F10" s="144">
        <v>0.03</v>
      </c>
      <c r="G10" s="144">
        <v>0.19</v>
      </c>
      <c r="H10" s="144">
        <v>0.15</v>
      </c>
      <c r="I10" s="144">
        <v>7.0000000000000007E-2</v>
      </c>
      <c r="J10" s="144">
        <v>0.04</v>
      </c>
      <c r="K10" s="144">
        <v>0.02</v>
      </c>
      <c r="L10" s="144">
        <v>0.02</v>
      </c>
      <c r="M10" s="144">
        <v>21</v>
      </c>
      <c r="N10" s="144">
        <v>0.08</v>
      </c>
      <c r="O10" s="144">
        <v>0.08</v>
      </c>
      <c r="P10" s="144">
        <v>0.08</v>
      </c>
      <c r="Q10" s="144">
        <v>0.08</v>
      </c>
      <c r="R10" s="144">
        <v>219</v>
      </c>
      <c r="S10" s="144">
        <v>32.799999999999997</v>
      </c>
      <c r="T10" s="144">
        <v>32.799999999999997</v>
      </c>
      <c r="U10" s="144">
        <v>32.433329999999998</v>
      </c>
      <c r="V10" s="144">
        <v>30.728570000000001</v>
      </c>
      <c r="W10" s="156" t="s">
        <v>224</v>
      </c>
    </row>
    <row r="11" spans="1:23" s="148" customFormat="1" hidden="1" x14ac:dyDescent="0.25">
      <c r="A11" s="153">
        <v>21</v>
      </c>
      <c r="B11" s="145">
        <v>44069.739583333336</v>
      </c>
      <c r="C11" s="145">
        <v>44069.895833333336</v>
      </c>
      <c r="D11" s="146">
        <v>0.17</v>
      </c>
      <c r="E11" s="144">
        <v>3.75</v>
      </c>
      <c r="F11" s="144">
        <v>0.05</v>
      </c>
      <c r="G11" s="144">
        <v>0.21</v>
      </c>
      <c r="H11" s="144">
        <v>0.2</v>
      </c>
      <c r="I11" s="144">
        <v>0.12</v>
      </c>
      <c r="J11" s="144">
        <v>0.08</v>
      </c>
      <c r="K11" s="144">
        <v>0.08</v>
      </c>
      <c r="L11" s="144">
        <v>0.05</v>
      </c>
      <c r="M11" s="144">
        <v>486.92</v>
      </c>
      <c r="N11" s="144">
        <v>0</v>
      </c>
      <c r="O11" s="144">
        <v>0</v>
      </c>
      <c r="P11" s="144">
        <v>0</v>
      </c>
      <c r="Q11" s="144">
        <v>0</v>
      </c>
      <c r="R11" s="144">
        <v>239</v>
      </c>
      <c r="S11" s="144">
        <v>35</v>
      </c>
      <c r="T11" s="144">
        <v>34.450000000000003</v>
      </c>
      <c r="U11" s="144">
        <v>35</v>
      </c>
      <c r="V11" s="144">
        <v>34.214289999999998</v>
      </c>
      <c r="W11" s="156" t="s">
        <v>224</v>
      </c>
    </row>
    <row r="12" spans="1:23" s="148" customFormat="1" hidden="1" x14ac:dyDescent="0.25">
      <c r="A12" s="153">
        <v>22</v>
      </c>
      <c r="B12" s="145">
        <v>44071.59375</v>
      </c>
      <c r="C12" s="145">
        <v>44071.868055555555</v>
      </c>
      <c r="D12" s="146">
        <v>0.12</v>
      </c>
      <c r="E12" s="144">
        <v>6.58</v>
      </c>
      <c r="F12" s="144">
        <v>0.02</v>
      </c>
      <c r="G12" s="144">
        <v>0.2</v>
      </c>
      <c r="H12" s="144">
        <v>0.19</v>
      </c>
      <c r="I12" s="144">
        <v>0.11</v>
      </c>
      <c r="J12" s="144">
        <v>0.09</v>
      </c>
      <c r="K12" s="144">
        <v>0.05</v>
      </c>
      <c r="L12" s="144">
        <v>0.04</v>
      </c>
      <c r="M12" s="144">
        <v>47.33</v>
      </c>
      <c r="N12" s="144">
        <v>0</v>
      </c>
      <c r="O12" s="144">
        <v>0.17</v>
      </c>
      <c r="P12" s="144">
        <v>0.17</v>
      </c>
      <c r="Q12" s="144">
        <v>0.17</v>
      </c>
      <c r="R12" s="144">
        <v>241</v>
      </c>
      <c r="S12" s="144">
        <v>33.9</v>
      </c>
      <c r="T12" s="144">
        <v>33.9</v>
      </c>
      <c r="U12" s="144">
        <v>34.266669999999998</v>
      </c>
      <c r="V12" s="144">
        <v>34.371429999999997</v>
      </c>
      <c r="W12" s="156" t="s">
        <v>224</v>
      </c>
    </row>
    <row r="13" spans="1:23" s="148" customFormat="1" hidden="1" x14ac:dyDescent="0.25">
      <c r="A13" s="153">
        <v>23</v>
      </c>
      <c r="B13" s="145">
        <v>44072.559027777781</v>
      </c>
      <c r="C13" s="145">
        <v>44072.673611111109</v>
      </c>
      <c r="D13" s="146">
        <v>0.08</v>
      </c>
      <c r="E13" s="144">
        <v>2.75</v>
      </c>
      <c r="F13" s="144">
        <v>0.03</v>
      </c>
      <c r="G13" s="144">
        <v>0.14000000000000001</v>
      </c>
      <c r="H13" s="144">
        <v>0.13</v>
      </c>
      <c r="I13" s="144">
        <v>0.1</v>
      </c>
      <c r="J13" s="144">
        <v>7.0000000000000007E-2</v>
      </c>
      <c r="K13" s="144">
        <v>0.04</v>
      </c>
      <c r="L13" s="144">
        <v>0.03</v>
      </c>
      <c r="M13" s="144">
        <v>19.329999999999998</v>
      </c>
      <c r="N13" s="144">
        <v>0.12</v>
      </c>
      <c r="O13" s="144">
        <v>0.12</v>
      </c>
      <c r="P13" s="144">
        <v>0.28999999999999998</v>
      </c>
      <c r="Q13" s="144">
        <v>0.28999999999999998</v>
      </c>
      <c r="R13" s="144">
        <v>242</v>
      </c>
      <c r="S13" s="144">
        <v>25.6</v>
      </c>
      <c r="T13" s="144">
        <v>29.75</v>
      </c>
      <c r="U13" s="144">
        <v>31.133330000000001</v>
      </c>
      <c r="V13" s="144">
        <v>33.342860000000002</v>
      </c>
      <c r="W13" s="156" t="s">
        <v>224</v>
      </c>
    </row>
    <row r="14" spans="1:23" s="148" customFormat="1" hidden="1" x14ac:dyDescent="0.25">
      <c r="A14" s="153">
        <v>24</v>
      </c>
      <c r="B14" s="145">
        <v>44082.684027777781</v>
      </c>
      <c r="C14" s="145">
        <v>44083.072916666664</v>
      </c>
      <c r="D14" s="146">
        <v>0.06</v>
      </c>
      <c r="E14" s="144">
        <v>9.33</v>
      </c>
      <c r="F14" s="144">
        <v>0.01</v>
      </c>
      <c r="G14" s="144">
        <v>0.03</v>
      </c>
      <c r="H14" s="144">
        <v>0.03</v>
      </c>
      <c r="I14" s="144">
        <v>0.02</v>
      </c>
      <c r="J14" s="144">
        <v>0.02</v>
      </c>
      <c r="K14" s="144">
        <v>0.02</v>
      </c>
      <c r="L14" s="144">
        <v>0.01</v>
      </c>
      <c r="M14" s="144">
        <v>249.58</v>
      </c>
      <c r="N14" s="144">
        <v>0</v>
      </c>
      <c r="O14" s="144">
        <v>0</v>
      </c>
      <c r="P14" s="144">
        <v>0</v>
      </c>
      <c r="Q14" s="144">
        <v>0</v>
      </c>
      <c r="R14" s="144">
        <v>252</v>
      </c>
      <c r="S14" s="144">
        <v>32.799999999999997</v>
      </c>
      <c r="T14" s="144">
        <v>34.200000000000003</v>
      </c>
      <c r="U14" s="144">
        <v>34.833329999999997</v>
      </c>
      <c r="V14" s="144">
        <v>32.228569999999998</v>
      </c>
      <c r="W14" s="156" t="s">
        <v>224</v>
      </c>
    </row>
    <row r="15" spans="1:23" hidden="1" x14ac:dyDescent="0.25">
      <c r="A15" s="154">
        <v>25</v>
      </c>
      <c r="B15" s="31">
        <v>44292.663194444445</v>
      </c>
      <c r="C15" s="31">
        <v>44292.798611111109</v>
      </c>
      <c r="D15" s="32">
        <v>0.27</v>
      </c>
      <c r="E15" s="30">
        <v>3.25</v>
      </c>
      <c r="F15" s="30">
        <v>0.08</v>
      </c>
      <c r="G15" s="30">
        <v>0.24</v>
      </c>
      <c r="H15" s="30">
        <v>0.24</v>
      </c>
      <c r="I15" s="30">
        <v>0.21</v>
      </c>
      <c r="J15" s="30">
        <v>0.17</v>
      </c>
      <c r="K15" s="30">
        <v>0.13</v>
      </c>
      <c r="L15" s="30">
        <v>0.09</v>
      </c>
      <c r="M15" s="30" t="s">
        <v>16</v>
      </c>
      <c r="N15" s="30">
        <v>0</v>
      </c>
      <c r="O15" s="30">
        <v>0</v>
      </c>
      <c r="P15" s="30">
        <v>0</v>
      </c>
      <c r="Q15" s="30">
        <v>0</v>
      </c>
      <c r="R15" s="30">
        <v>96</v>
      </c>
      <c r="S15" s="30">
        <v>25.6</v>
      </c>
      <c r="T15" s="30">
        <v>25</v>
      </c>
      <c r="U15" s="30">
        <v>24.8</v>
      </c>
      <c r="V15" s="30">
        <v>18.957139999999999</v>
      </c>
      <c r="W15" s="157" t="s">
        <v>224</v>
      </c>
    </row>
    <row r="16" spans="1:23" hidden="1" x14ac:dyDescent="0.25">
      <c r="A16" s="154">
        <v>26</v>
      </c>
      <c r="B16" s="31">
        <v>44313.465277777781</v>
      </c>
      <c r="C16" s="31">
        <v>44313.892361111109</v>
      </c>
      <c r="D16" s="32">
        <v>0.41</v>
      </c>
      <c r="E16" s="30">
        <v>10.25</v>
      </c>
      <c r="F16" s="30">
        <v>0.04</v>
      </c>
      <c r="G16" s="30">
        <v>0.51</v>
      </c>
      <c r="H16" s="30">
        <v>0.44</v>
      </c>
      <c r="I16" s="30">
        <v>0.28000000000000003</v>
      </c>
      <c r="J16" s="30">
        <v>0.16</v>
      </c>
      <c r="K16" s="30">
        <v>0.1</v>
      </c>
      <c r="L16" s="30">
        <v>0.09</v>
      </c>
      <c r="M16" s="30">
        <v>506.25</v>
      </c>
      <c r="N16" s="30">
        <v>0</v>
      </c>
      <c r="O16" s="30">
        <v>0</v>
      </c>
      <c r="P16" s="30">
        <v>0</v>
      </c>
      <c r="Q16" s="30">
        <v>0</v>
      </c>
      <c r="R16" s="30">
        <v>117</v>
      </c>
      <c r="S16" s="30">
        <v>25</v>
      </c>
      <c r="T16" s="30">
        <v>25.3</v>
      </c>
      <c r="U16" s="30">
        <v>23.33333</v>
      </c>
      <c r="V16" s="30">
        <v>14.042859999999999</v>
      </c>
      <c r="W16" s="157" t="s">
        <v>224</v>
      </c>
    </row>
    <row r="17" spans="1:23" hidden="1" x14ac:dyDescent="0.25">
      <c r="A17" s="154">
        <v>27</v>
      </c>
      <c r="B17" s="31">
        <v>44318.569444444445</v>
      </c>
      <c r="C17" s="31">
        <v>44319.6875</v>
      </c>
      <c r="D17" s="32">
        <v>0.76</v>
      </c>
      <c r="E17" s="30">
        <v>26.83</v>
      </c>
      <c r="F17" s="30">
        <v>0.03</v>
      </c>
      <c r="G17" s="30">
        <v>0.3</v>
      </c>
      <c r="H17" s="30">
        <v>0.28999999999999998</v>
      </c>
      <c r="I17" s="30">
        <v>0.19</v>
      </c>
      <c r="J17" s="30">
        <v>0.16</v>
      </c>
      <c r="K17" s="30">
        <v>0.12</v>
      </c>
      <c r="L17" s="30">
        <v>0.09</v>
      </c>
      <c r="M17" s="30">
        <v>139.08000000000001</v>
      </c>
      <c r="N17" s="30">
        <v>0</v>
      </c>
      <c r="O17" s="30">
        <v>0</v>
      </c>
      <c r="P17" s="30">
        <v>0</v>
      </c>
      <c r="Q17" s="30">
        <v>0.41</v>
      </c>
      <c r="R17" s="30">
        <v>122</v>
      </c>
      <c r="S17" s="30">
        <v>28.3</v>
      </c>
      <c r="T17" s="30">
        <v>26.65</v>
      </c>
      <c r="U17" s="30">
        <v>24.233329999999999</v>
      </c>
      <c r="V17" s="30">
        <v>21.5</v>
      </c>
      <c r="W17" s="157" t="s">
        <v>224</v>
      </c>
    </row>
    <row r="18" spans="1:23" hidden="1" x14ac:dyDescent="0.25">
      <c r="A18" s="154">
        <v>28</v>
      </c>
      <c r="B18" s="31">
        <v>44321.545138888891</v>
      </c>
      <c r="C18" s="31">
        <v>44321.59375</v>
      </c>
      <c r="D18" s="32">
        <v>0.13</v>
      </c>
      <c r="E18" s="30">
        <v>1.17</v>
      </c>
      <c r="F18" s="30">
        <v>0.11</v>
      </c>
      <c r="G18" s="30">
        <v>0.75</v>
      </c>
      <c r="H18" s="30">
        <v>0.56999999999999995</v>
      </c>
      <c r="I18" s="30">
        <v>0.22</v>
      </c>
      <c r="J18" s="30">
        <v>0.13</v>
      </c>
      <c r="K18" s="30">
        <v>0.06</v>
      </c>
      <c r="L18" s="30">
        <v>0.04</v>
      </c>
      <c r="M18" s="30">
        <v>45.75</v>
      </c>
      <c r="N18" s="30">
        <v>0</v>
      </c>
      <c r="O18" s="30">
        <v>0.76</v>
      </c>
      <c r="P18" s="30">
        <v>0.76</v>
      </c>
      <c r="Q18" s="30">
        <v>0.76</v>
      </c>
      <c r="R18" s="30">
        <v>125</v>
      </c>
      <c r="S18" s="30">
        <v>15.6</v>
      </c>
      <c r="T18" s="30">
        <v>11.15</v>
      </c>
      <c r="U18" s="30">
        <v>13.9</v>
      </c>
      <c r="V18" s="30">
        <v>18.24286</v>
      </c>
      <c r="W18" s="157" t="s">
        <v>224</v>
      </c>
    </row>
    <row r="19" spans="1:23" hidden="1" x14ac:dyDescent="0.25">
      <c r="A19" s="154">
        <v>29</v>
      </c>
      <c r="B19" s="31">
        <v>44324.552083333336</v>
      </c>
      <c r="C19" s="31">
        <v>44325.086805555555</v>
      </c>
      <c r="D19" s="32">
        <v>0.23</v>
      </c>
      <c r="E19" s="30">
        <v>12.83</v>
      </c>
      <c r="F19" s="30">
        <v>0.02</v>
      </c>
      <c r="G19" s="30">
        <v>0.24</v>
      </c>
      <c r="H19" s="30">
        <v>0.2</v>
      </c>
      <c r="I19" s="30">
        <v>0.12</v>
      </c>
      <c r="J19" s="30">
        <v>7.0000000000000007E-2</v>
      </c>
      <c r="K19" s="30">
        <v>0.04</v>
      </c>
      <c r="L19" s="30">
        <v>0.04</v>
      </c>
      <c r="M19" s="30">
        <v>83.83</v>
      </c>
      <c r="N19" s="30">
        <v>0</v>
      </c>
      <c r="O19" s="30">
        <v>0</v>
      </c>
      <c r="P19" s="30">
        <v>0.13</v>
      </c>
      <c r="Q19" s="30">
        <v>0.88</v>
      </c>
      <c r="R19" s="30">
        <v>128</v>
      </c>
      <c r="S19" s="30">
        <v>27.8</v>
      </c>
      <c r="T19" s="30">
        <v>25</v>
      </c>
      <c r="U19" s="30">
        <v>21.1</v>
      </c>
      <c r="V19" s="30">
        <v>19.042860000000001</v>
      </c>
      <c r="W19" s="157" t="s">
        <v>224</v>
      </c>
    </row>
    <row r="20" spans="1:23" hidden="1" x14ac:dyDescent="0.25">
      <c r="A20" s="154">
        <v>30</v>
      </c>
      <c r="B20" s="31">
        <v>44326.527777777781</v>
      </c>
      <c r="C20" s="31">
        <v>44327.034722222219</v>
      </c>
      <c r="D20" s="32">
        <v>0.09</v>
      </c>
      <c r="E20" s="30">
        <v>12.17</v>
      </c>
      <c r="F20" s="30">
        <v>0.01</v>
      </c>
      <c r="G20" s="30">
        <v>0.12</v>
      </c>
      <c r="H20" s="30">
        <v>0.11</v>
      </c>
      <c r="I20" s="30">
        <v>0.08</v>
      </c>
      <c r="J20" s="30">
        <v>7.0000000000000007E-2</v>
      </c>
      <c r="K20" s="30">
        <v>0.04</v>
      </c>
      <c r="L20" s="30">
        <v>0.03</v>
      </c>
      <c r="M20" s="30">
        <v>46.75</v>
      </c>
      <c r="N20" s="30">
        <v>0</v>
      </c>
      <c r="O20" s="30">
        <v>0.23</v>
      </c>
      <c r="P20" s="30">
        <v>0.23</v>
      </c>
      <c r="Q20" s="30">
        <v>1.1200000000000001</v>
      </c>
      <c r="R20" s="30">
        <v>130</v>
      </c>
      <c r="S20" s="30">
        <v>7.8</v>
      </c>
      <c r="T20" s="30">
        <v>15</v>
      </c>
      <c r="U20" s="30">
        <v>19.266670000000001</v>
      </c>
      <c r="V20" s="30">
        <v>16.514289999999999</v>
      </c>
      <c r="W20" s="157" t="s">
        <v>224</v>
      </c>
    </row>
    <row r="21" spans="1:23" hidden="1" x14ac:dyDescent="0.25">
      <c r="A21" s="154">
        <v>31</v>
      </c>
      <c r="B21" s="31">
        <v>44333.763888888891</v>
      </c>
      <c r="C21" s="31">
        <v>44333.888888888891</v>
      </c>
      <c r="D21" s="32">
        <v>0.15</v>
      </c>
      <c r="E21" s="30">
        <v>3</v>
      </c>
      <c r="F21" s="30">
        <v>0.05</v>
      </c>
      <c r="G21" s="30">
        <v>0.3</v>
      </c>
      <c r="H21" s="30">
        <v>0.28000000000000003</v>
      </c>
      <c r="I21" s="30">
        <v>0.16</v>
      </c>
      <c r="J21" s="30">
        <v>0.09</v>
      </c>
      <c r="K21" s="30">
        <v>0.04</v>
      </c>
      <c r="L21" s="30">
        <v>0.05</v>
      </c>
      <c r="M21" s="30">
        <v>164.5</v>
      </c>
      <c r="N21" s="30">
        <v>0</v>
      </c>
      <c r="O21" s="30">
        <v>0</v>
      </c>
      <c r="P21" s="30">
        <v>0</v>
      </c>
      <c r="Q21" s="30">
        <v>0.09</v>
      </c>
      <c r="R21" s="30">
        <v>137</v>
      </c>
      <c r="S21" s="30">
        <v>12.8</v>
      </c>
      <c r="T21" s="30">
        <v>16.399999999999999</v>
      </c>
      <c r="U21" s="30">
        <v>18.16667</v>
      </c>
      <c r="V21" s="30">
        <v>15.085710000000001</v>
      </c>
      <c r="W21" s="157" t="s">
        <v>224</v>
      </c>
    </row>
    <row r="22" spans="1:23" hidden="1" x14ac:dyDescent="0.25">
      <c r="A22" s="154">
        <v>32</v>
      </c>
      <c r="B22" s="31">
        <v>44334.309027777781</v>
      </c>
      <c r="C22" s="31">
        <v>44334.572916666664</v>
      </c>
      <c r="D22" s="32">
        <v>0.11</v>
      </c>
      <c r="E22" s="30">
        <v>6.33</v>
      </c>
      <c r="F22" s="30">
        <v>0.02</v>
      </c>
      <c r="G22" s="30">
        <v>0.11</v>
      </c>
      <c r="H22" s="30">
        <v>0.11</v>
      </c>
      <c r="I22" s="30">
        <v>0.08</v>
      </c>
      <c r="J22" s="30">
        <v>0.06</v>
      </c>
      <c r="K22" s="30">
        <v>0.05</v>
      </c>
      <c r="L22" s="30">
        <v>0.03</v>
      </c>
      <c r="M22" s="30">
        <v>16.420000000000002</v>
      </c>
      <c r="N22" s="30">
        <v>0.15</v>
      </c>
      <c r="O22" s="30">
        <v>0.15</v>
      </c>
      <c r="P22" s="30">
        <v>0.15</v>
      </c>
      <c r="Q22" s="30">
        <v>0.15</v>
      </c>
      <c r="R22" s="30">
        <v>138</v>
      </c>
      <c r="S22" s="30">
        <v>18.899999999999999</v>
      </c>
      <c r="T22" s="30">
        <v>15.85</v>
      </c>
      <c r="U22" s="30">
        <v>17.233329999999999</v>
      </c>
      <c r="V22" s="30">
        <v>16.75714</v>
      </c>
      <c r="W22" s="157" t="s">
        <v>224</v>
      </c>
    </row>
    <row r="23" spans="1:23" hidden="1" x14ac:dyDescent="0.25">
      <c r="A23" s="154">
        <v>37</v>
      </c>
      <c r="B23" s="31">
        <v>44371.072916666664</v>
      </c>
      <c r="C23" s="31">
        <v>44371.284722222219</v>
      </c>
      <c r="D23" s="32">
        <v>0.06</v>
      </c>
      <c r="E23" s="30">
        <v>5.08</v>
      </c>
      <c r="F23" s="30">
        <v>0.01</v>
      </c>
      <c r="G23" s="30">
        <v>0.13</v>
      </c>
      <c r="H23" s="30">
        <v>0.12</v>
      </c>
      <c r="I23" s="30">
        <v>7.0000000000000007E-2</v>
      </c>
      <c r="J23" s="30">
        <v>0.04</v>
      </c>
      <c r="K23" s="30">
        <v>0.02</v>
      </c>
      <c r="L23" s="30">
        <v>0.02</v>
      </c>
      <c r="M23" s="30">
        <v>248.5</v>
      </c>
      <c r="N23" s="30">
        <v>0</v>
      </c>
      <c r="O23" s="30">
        <v>0</v>
      </c>
      <c r="P23" s="30">
        <v>0</v>
      </c>
      <c r="Q23" s="30">
        <v>0</v>
      </c>
      <c r="R23" s="30">
        <v>175</v>
      </c>
      <c r="S23" s="30">
        <v>34.4</v>
      </c>
      <c r="T23" s="30">
        <v>33.85</v>
      </c>
      <c r="U23" s="30">
        <v>29.6</v>
      </c>
      <c r="V23" s="30">
        <v>30.471430000000002</v>
      </c>
      <c r="W23" s="157" t="s">
        <v>224</v>
      </c>
    </row>
    <row r="24" spans="1:23" x14ac:dyDescent="0.25">
      <c r="A24" s="154">
        <v>38</v>
      </c>
      <c r="B24" s="31">
        <v>44372.677083333336</v>
      </c>
      <c r="C24" s="31">
        <v>44373.149305555555</v>
      </c>
      <c r="D24" s="32">
        <v>1.04</v>
      </c>
      <c r="E24" s="30">
        <v>11.33</v>
      </c>
      <c r="F24" s="30">
        <v>0.09</v>
      </c>
      <c r="G24" s="30">
        <v>1.4</v>
      </c>
      <c r="H24" s="30">
        <v>1.29</v>
      </c>
      <c r="I24" s="30">
        <v>0.8</v>
      </c>
      <c r="J24" s="30">
        <v>0.5</v>
      </c>
      <c r="K24" s="30">
        <v>0.27</v>
      </c>
      <c r="L24" s="30">
        <v>0.22</v>
      </c>
      <c r="M24" s="30">
        <v>44.75</v>
      </c>
      <c r="N24" s="30">
        <v>0</v>
      </c>
      <c r="O24" s="30">
        <v>0.06</v>
      </c>
      <c r="P24" s="30">
        <v>0.06</v>
      </c>
      <c r="Q24" s="30">
        <v>0.06</v>
      </c>
      <c r="R24" s="30">
        <v>176</v>
      </c>
      <c r="S24" s="30">
        <v>27.8</v>
      </c>
      <c r="T24" s="30">
        <v>31.1</v>
      </c>
      <c r="U24" s="30">
        <v>31.83333</v>
      </c>
      <c r="V24" s="30">
        <v>29.2</v>
      </c>
      <c r="W24" s="157" t="s">
        <v>18</v>
      </c>
    </row>
    <row r="25" spans="1:23" hidden="1" x14ac:dyDescent="0.25">
      <c r="A25" s="154">
        <v>39</v>
      </c>
      <c r="B25" s="31">
        <v>44373.659722222219</v>
      </c>
      <c r="C25" s="31">
        <v>44373.722222222219</v>
      </c>
      <c r="D25" s="32">
        <v>0.14000000000000001</v>
      </c>
      <c r="E25" s="30">
        <v>1.5</v>
      </c>
      <c r="F25" s="30">
        <v>0.09</v>
      </c>
      <c r="G25" s="30">
        <v>0.23</v>
      </c>
      <c r="H25" s="30">
        <v>0.22</v>
      </c>
      <c r="I25" s="30">
        <v>0.16</v>
      </c>
      <c r="J25" s="30">
        <v>0.12</v>
      </c>
      <c r="K25" s="30">
        <v>7.0000000000000007E-2</v>
      </c>
      <c r="L25" s="30">
        <v>0.05</v>
      </c>
      <c r="M25" s="30">
        <v>13.75</v>
      </c>
      <c r="N25" s="30">
        <v>1.04</v>
      </c>
      <c r="O25" s="30">
        <v>1.04</v>
      </c>
      <c r="P25" s="30">
        <v>1.1000000000000001</v>
      </c>
      <c r="Q25" s="30">
        <v>1.1000000000000001</v>
      </c>
      <c r="R25" s="30">
        <v>177</v>
      </c>
      <c r="S25" s="30">
        <v>27.2</v>
      </c>
      <c r="T25" s="30">
        <v>27.5</v>
      </c>
      <c r="U25" s="30">
        <v>29.8</v>
      </c>
      <c r="V25" s="30">
        <v>28.714289999999998</v>
      </c>
      <c r="W25" s="157" t="s">
        <v>224</v>
      </c>
    </row>
    <row r="26" spans="1:23" hidden="1" x14ac:dyDescent="0.25">
      <c r="A26" s="154">
        <v>40</v>
      </c>
      <c r="B26" s="31">
        <v>44374.635416666664</v>
      </c>
      <c r="C26" s="31">
        <v>44374.868055555555</v>
      </c>
      <c r="D26" s="32">
        <v>0.13</v>
      </c>
      <c r="E26" s="30">
        <v>5.58</v>
      </c>
      <c r="F26" s="30">
        <v>0.02</v>
      </c>
      <c r="G26" s="30">
        <v>0.26</v>
      </c>
      <c r="H26" s="30">
        <v>0.24</v>
      </c>
      <c r="I26" s="30">
        <v>0.15</v>
      </c>
      <c r="J26" s="30">
        <v>0.09</v>
      </c>
      <c r="K26" s="30">
        <v>0.05</v>
      </c>
      <c r="L26" s="30">
        <v>0.04</v>
      </c>
      <c r="M26" s="30">
        <v>27.5</v>
      </c>
      <c r="N26" s="30">
        <v>0.14000000000000001</v>
      </c>
      <c r="O26" s="30">
        <v>1.18</v>
      </c>
      <c r="P26" s="30">
        <v>1.18</v>
      </c>
      <c r="Q26" s="30">
        <v>1.23</v>
      </c>
      <c r="R26" s="30">
        <v>178</v>
      </c>
      <c r="S26" s="30">
        <v>20.6</v>
      </c>
      <c r="T26" s="30">
        <v>23.9</v>
      </c>
      <c r="U26" s="30">
        <v>25.2</v>
      </c>
      <c r="V26" s="30">
        <v>27.457139999999999</v>
      </c>
      <c r="W26" s="157" t="s">
        <v>224</v>
      </c>
    </row>
    <row r="27" spans="1:23" hidden="1" x14ac:dyDescent="0.25">
      <c r="A27" s="154">
        <v>41</v>
      </c>
      <c r="B27" s="31">
        <v>44378.631944444445</v>
      </c>
      <c r="C27" s="31">
        <v>44378.819444444445</v>
      </c>
      <c r="D27" s="32">
        <v>0.06</v>
      </c>
      <c r="E27" s="30">
        <v>4.5</v>
      </c>
      <c r="F27" s="30">
        <v>0.01</v>
      </c>
      <c r="G27" s="30">
        <v>0.08</v>
      </c>
      <c r="H27" s="30">
        <v>0.08</v>
      </c>
      <c r="I27" s="30">
        <v>0.06</v>
      </c>
      <c r="J27" s="30">
        <v>0.04</v>
      </c>
      <c r="K27" s="30">
        <v>0.02</v>
      </c>
      <c r="L27" s="30">
        <v>0.02</v>
      </c>
      <c r="M27" s="30">
        <v>94.83</v>
      </c>
      <c r="N27" s="30">
        <v>0</v>
      </c>
      <c r="O27" s="30">
        <v>0</v>
      </c>
      <c r="P27" s="30">
        <v>0</v>
      </c>
      <c r="Q27" s="30">
        <v>1.31</v>
      </c>
      <c r="R27" s="30">
        <v>182</v>
      </c>
      <c r="S27" s="30">
        <v>27.8</v>
      </c>
      <c r="T27" s="30">
        <v>26.1</v>
      </c>
      <c r="U27" s="30">
        <v>24.433330000000002</v>
      </c>
      <c r="V27" s="30">
        <v>24.37143</v>
      </c>
      <c r="W27" s="157" t="s">
        <v>224</v>
      </c>
    </row>
    <row r="28" spans="1:23" hidden="1" x14ac:dyDescent="0.25">
      <c r="A28" s="154">
        <v>42</v>
      </c>
      <c r="B28" s="31">
        <v>44381.618055555555</v>
      </c>
      <c r="C28" s="31">
        <v>44381.715277777781</v>
      </c>
      <c r="D28" s="32">
        <v>0.08</v>
      </c>
      <c r="E28" s="30">
        <v>2.33</v>
      </c>
      <c r="F28" s="30">
        <v>0.04</v>
      </c>
      <c r="G28" s="30">
        <v>0.15</v>
      </c>
      <c r="H28" s="30">
        <v>0.15</v>
      </c>
      <c r="I28" s="30">
        <v>0.11</v>
      </c>
      <c r="J28" s="30">
        <v>0.06</v>
      </c>
      <c r="K28" s="30">
        <v>0.04</v>
      </c>
      <c r="L28" s="30">
        <v>0.03</v>
      </c>
      <c r="M28" s="30">
        <v>69.5</v>
      </c>
      <c r="N28" s="30">
        <v>0</v>
      </c>
      <c r="O28" s="30">
        <v>0</v>
      </c>
      <c r="P28" s="30">
        <v>0.06</v>
      </c>
      <c r="Q28" s="30">
        <v>0.19</v>
      </c>
      <c r="R28" s="30">
        <v>185</v>
      </c>
      <c r="S28" s="30">
        <v>31.7</v>
      </c>
      <c r="T28" s="30">
        <v>30.3</v>
      </c>
      <c r="U28" s="30">
        <v>28.733329999999999</v>
      </c>
      <c r="V28" s="30">
        <v>25.88571</v>
      </c>
      <c r="W28" s="157" t="s">
        <v>224</v>
      </c>
    </row>
    <row r="29" spans="1:23" hidden="1" x14ac:dyDescent="0.25">
      <c r="A29" s="154">
        <v>43</v>
      </c>
      <c r="B29" s="31">
        <v>44382.722222222219</v>
      </c>
      <c r="C29" s="31">
        <v>44382.798611111109</v>
      </c>
      <c r="D29" s="32">
        <v>0.06</v>
      </c>
      <c r="E29" s="30">
        <v>1.83</v>
      </c>
      <c r="F29" s="30">
        <v>0.03</v>
      </c>
      <c r="G29" s="30">
        <v>0.13</v>
      </c>
      <c r="H29" s="30">
        <v>0.12</v>
      </c>
      <c r="I29" s="30">
        <v>7.0000000000000007E-2</v>
      </c>
      <c r="J29" s="30">
        <v>0.05</v>
      </c>
      <c r="K29" s="30">
        <v>0.03</v>
      </c>
      <c r="L29" s="30">
        <v>0.02</v>
      </c>
      <c r="M29" s="30">
        <v>26</v>
      </c>
      <c r="N29" s="30">
        <v>0</v>
      </c>
      <c r="O29" s="30">
        <v>0.08</v>
      </c>
      <c r="P29" s="30">
        <v>0.08</v>
      </c>
      <c r="Q29" s="30">
        <v>0.14000000000000001</v>
      </c>
      <c r="R29" s="30">
        <v>186</v>
      </c>
      <c r="S29" s="30">
        <v>31.1</v>
      </c>
      <c r="T29" s="30">
        <v>31.4</v>
      </c>
      <c r="U29" s="30">
        <v>30.566669999999998</v>
      </c>
      <c r="V29" s="30">
        <v>27.228570000000001</v>
      </c>
      <c r="W29" s="157" t="s">
        <v>224</v>
      </c>
    </row>
    <row r="30" spans="1:23" hidden="1" x14ac:dyDescent="0.25">
      <c r="A30" s="154">
        <v>44</v>
      </c>
      <c r="B30" s="31">
        <v>44383.927083333336</v>
      </c>
      <c r="C30" s="31">
        <v>44383.982638888891</v>
      </c>
      <c r="D30" s="32">
        <v>0.34</v>
      </c>
      <c r="E30" s="30">
        <v>1.33</v>
      </c>
      <c r="F30" s="30">
        <v>0.26</v>
      </c>
      <c r="G30" s="30">
        <v>1.61</v>
      </c>
      <c r="H30" s="30">
        <v>1.34</v>
      </c>
      <c r="I30" s="30">
        <v>0.63</v>
      </c>
      <c r="J30" s="30">
        <v>0.34</v>
      </c>
      <c r="K30" s="30">
        <v>0.17</v>
      </c>
      <c r="L30" s="30">
        <v>0.11</v>
      </c>
      <c r="M30" s="30">
        <v>28.42</v>
      </c>
      <c r="N30" s="30">
        <v>0</v>
      </c>
      <c r="O30" s="30">
        <v>0.06</v>
      </c>
      <c r="P30" s="30">
        <v>0.14000000000000001</v>
      </c>
      <c r="Q30" s="30">
        <v>0.2</v>
      </c>
      <c r="R30" s="30">
        <v>187</v>
      </c>
      <c r="S30" s="30">
        <v>30.6</v>
      </c>
      <c r="T30" s="30">
        <v>30.85</v>
      </c>
      <c r="U30" s="30">
        <v>31.133330000000001</v>
      </c>
      <c r="V30" s="30">
        <v>28.585709999999999</v>
      </c>
      <c r="W30" s="157" t="s">
        <v>224</v>
      </c>
    </row>
    <row r="31" spans="1:23" hidden="1" x14ac:dyDescent="0.25">
      <c r="A31" s="154">
        <v>45</v>
      </c>
      <c r="B31" s="31">
        <v>44392.847222222219</v>
      </c>
      <c r="C31" s="31">
        <v>44392.895833333336</v>
      </c>
      <c r="D31" s="32">
        <v>0.06</v>
      </c>
      <c r="E31" s="30">
        <v>1.17</v>
      </c>
      <c r="F31" s="30">
        <v>0.05</v>
      </c>
      <c r="G31" s="30">
        <v>0.17</v>
      </c>
      <c r="H31" s="30">
        <v>0.13</v>
      </c>
      <c r="I31" s="30">
        <v>0.11</v>
      </c>
      <c r="J31" s="30">
        <v>0.06</v>
      </c>
      <c r="K31" s="30">
        <v>0.03</v>
      </c>
      <c r="L31" s="30">
        <v>0.02</v>
      </c>
      <c r="M31" s="30">
        <v>213.92</v>
      </c>
      <c r="N31" s="30">
        <v>0</v>
      </c>
      <c r="O31" s="30">
        <v>0</v>
      </c>
      <c r="P31" s="30">
        <v>0</v>
      </c>
      <c r="Q31" s="30">
        <v>0</v>
      </c>
      <c r="R31" s="30">
        <v>196</v>
      </c>
      <c r="S31" s="30">
        <v>23.3</v>
      </c>
      <c r="T31" s="30">
        <v>25.55</v>
      </c>
      <c r="U31" s="30">
        <v>27.033329999999999</v>
      </c>
      <c r="V31" s="30">
        <v>29.271429999999999</v>
      </c>
      <c r="W31" s="157" t="s">
        <v>224</v>
      </c>
    </row>
    <row r="32" spans="1:23" hidden="1" x14ac:dyDescent="0.25">
      <c r="A32" s="154">
        <v>46</v>
      </c>
      <c r="B32" s="31">
        <v>44399.711805555555</v>
      </c>
      <c r="C32" s="31">
        <v>44399.833333333336</v>
      </c>
      <c r="D32" s="32">
        <v>7.0000000000000007E-2</v>
      </c>
      <c r="E32" s="30">
        <v>2.92</v>
      </c>
      <c r="F32" s="30">
        <v>0.03</v>
      </c>
      <c r="G32" s="30">
        <v>0.12</v>
      </c>
      <c r="H32" s="30">
        <v>0.12</v>
      </c>
      <c r="I32" s="30">
        <v>0.08</v>
      </c>
      <c r="J32" s="30">
        <v>0.04</v>
      </c>
      <c r="K32" s="30">
        <v>0.03</v>
      </c>
      <c r="L32" s="30">
        <v>0.02</v>
      </c>
      <c r="M32" s="30">
        <v>166.5</v>
      </c>
      <c r="N32" s="30">
        <v>0</v>
      </c>
      <c r="O32" s="30">
        <v>0</v>
      </c>
      <c r="P32" s="30">
        <v>0</v>
      </c>
      <c r="Q32" s="30">
        <v>0.06</v>
      </c>
      <c r="R32" s="30">
        <v>203</v>
      </c>
      <c r="S32" s="30">
        <v>32.200000000000003</v>
      </c>
      <c r="T32" s="30">
        <v>32.5</v>
      </c>
      <c r="U32" s="30">
        <v>32.4</v>
      </c>
      <c r="V32" s="30">
        <v>31.914290000000001</v>
      </c>
      <c r="W32" s="157" t="s">
        <v>224</v>
      </c>
    </row>
    <row r="33" spans="1:23" hidden="1" x14ac:dyDescent="0.25">
      <c r="A33" s="154">
        <v>51</v>
      </c>
      <c r="B33" s="31">
        <v>44422.871527777781</v>
      </c>
      <c r="C33" s="31">
        <v>44422.892361111109</v>
      </c>
      <c r="D33" s="32">
        <v>0.16</v>
      </c>
      <c r="E33" s="30">
        <v>0.5</v>
      </c>
      <c r="F33" s="30">
        <v>0.31</v>
      </c>
      <c r="G33" s="30">
        <v>1.07</v>
      </c>
      <c r="H33" s="30">
        <v>0.74</v>
      </c>
      <c r="I33" s="30">
        <v>0.31</v>
      </c>
      <c r="J33" s="30">
        <v>0.16</v>
      </c>
      <c r="K33" s="30">
        <v>0.08</v>
      </c>
      <c r="L33" s="30">
        <v>0.05</v>
      </c>
      <c r="M33" s="30">
        <v>189.67</v>
      </c>
      <c r="N33" s="30">
        <v>0</v>
      </c>
      <c r="O33" s="30">
        <v>0</v>
      </c>
      <c r="P33" s="30">
        <v>0</v>
      </c>
      <c r="Q33" s="30">
        <v>0</v>
      </c>
      <c r="R33" s="30">
        <v>226</v>
      </c>
      <c r="S33" s="30">
        <v>30</v>
      </c>
      <c r="T33" s="30">
        <v>30</v>
      </c>
      <c r="U33" s="30">
        <v>31.466670000000001</v>
      </c>
      <c r="V33" s="30">
        <v>31.5</v>
      </c>
      <c r="W33" s="157" t="s">
        <v>224</v>
      </c>
    </row>
    <row r="34" spans="1:23" x14ac:dyDescent="0.25">
      <c r="A34" s="154">
        <v>52</v>
      </c>
      <c r="B34" s="31">
        <v>44427.600694444445</v>
      </c>
      <c r="C34" s="31">
        <v>44427.670138888891</v>
      </c>
      <c r="D34" s="32">
        <v>0.68</v>
      </c>
      <c r="E34" s="30">
        <v>1.67</v>
      </c>
      <c r="F34" s="30">
        <v>0.41</v>
      </c>
      <c r="G34" s="30">
        <v>1.25</v>
      </c>
      <c r="H34" s="30">
        <v>1.25</v>
      </c>
      <c r="I34" s="30">
        <v>0.68</v>
      </c>
      <c r="J34" s="30">
        <v>0.64</v>
      </c>
      <c r="K34" s="30">
        <v>0.34</v>
      </c>
      <c r="L34" s="30">
        <v>0.23</v>
      </c>
      <c r="M34" s="30">
        <v>114.67</v>
      </c>
      <c r="N34" s="30">
        <v>0</v>
      </c>
      <c r="O34" s="30">
        <v>0</v>
      </c>
      <c r="P34" s="30">
        <v>0</v>
      </c>
      <c r="Q34" s="30">
        <v>0.16</v>
      </c>
      <c r="R34" s="30">
        <v>231</v>
      </c>
      <c r="S34" s="30">
        <v>33.9</v>
      </c>
      <c r="T34" s="30">
        <v>33.9</v>
      </c>
      <c r="U34" s="30">
        <v>33.166670000000003</v>
      </c>
      <c r="V34" s="30">
        <v>32.071429999999999</v>
      </c>
      <c r="W34" s="157" t="s">
        <v>18</v>
      </c>
    </row>
    <row r="35" spans="1:23" hidden="1" x14ac:dyDescent="0.25">
      <c r="A35" s="154">
        <v>53</v>
      </c>
      <c r="B35" s="31">
        <v>44429.743055555555</v>
      </c>
      <c r="C35" s="31">
        <v>44429.836805555555</v>
      </c>
      <c r="D35" s="32">
        <v>0.04</v>
      </c>
      <c r="E35" s="30">
        <v>2.25</v>
      </c>
      <c r="F35" s="30">
        <v>0.02</v>
      </c>
      <c r="G35" s="30">
        <v>0.14000000000000001</v>
      </c>
      <c r="H35" s="30">
        <v>0.1</v>
      </c>
      <c r="I35" s="30">
        <v>0.05</v>
      </c>
      <c r="J35" s="30">
        <v>0.02</v>
      </c>
      <c r="K35" s="30">
        <v>0.01</v>
      </c>
      <c r="L35" s="30">
        <v>0.01</v>
      </c>
      <c r="M35" s="30">
        <v>52</v>
      </c>
      <c r="N35" s="30">
        <v>0</v>
      </c>
      <c r="O35" s="30">
        <v>0</v>
      </c>
      <c r="P35" s="30">
        <v>0.68</v>
      </c>
      <c r="Q35" s="30">
        <v>0.83</v>
      </c>
      <c r="R35" s="30">
        <v>233</v>
      </c>
      <c r="S35" s="30">
        <v>25.6</v>
      </c>
      <c r="T35" s="30">
        <v>26.4</v>
      </c>
      <c r="U35" s="30">
        <v>28.9</v>
      </c>
      <c r="V35" s="30">
        <v>31.042860000000001</v>
      </c>
      <c r="W35" s="157" t="s">
        <v>224</v>
      </c>
    </row>
    <row r="36" spans="1:23" hidden="1" x14ac:dyDescent="0.25">
      <c r="A36" s="154">
        <v>54</v>
      </c>
      <c r="B36" s="31">
        <v>44440.881944444445</v>
      </c>
      <c r="C36" s="31">
        <v>44440.972222222219</v>
      </c>
      <c r="D36" s="32">
        <v>0.05</v>
      </c>
      <c r="E36" s="30">
        <v>2.17</v>
      </c>
      <c r="F36" s="30">
        <v>0.02</v>
      </c>
      <c r="G36" s="30">
        <v>0.12</v>
      </c>
      <c r="H36" s="30">
        <v>0.11</v>
      </c>
      <c r="I36" s="30">
        <v>7.0000000000000007E-2</v>
      </c>
      <c r="J36" s="30">
        <v>0.04</v>
      </c>
      <c r="K36" s="30">
        <v>0.02</v>
      </c>
      <c r="L36" s="30">
        <v>0.02</v>
      </c>
      <c r="M36" s="30">
        <v>267.25</v>
      </c>
      <c r="N36" s="30">
        <v>0</v>
      </c>
      <c r="O36" s="30">
        <v>0</v>
      </c>
      <c r="P36" s="30">
        <v>0</v>
      </c>
      <c r="Q36" s="30">
        <v>0</v>
      </c>
      <c r="R36" s="30">
        <v>244</v>
      </c>
      <c r="S36" s="30">
        <v>33.299999999999997</v>
      </c>
      <c r="T36" s="30">
        <v>33.299999999999997</v>
      </c>
      <c r="U36" s="30">
        <v>30.9</v>
      </c>
      <c r="V36" s="30">
        <v>31.085709999999999</v>
      </c>
      <c r="W36" s="157" t="s">
        <v>224</v>
      </c>
    </row>
    <row r="37" spans="1:23" hidden="1" x14ac:dyDescent="0.25">
      <c r="A37" s="154">
        <v>55</v>
      </c>
      <c r="B37" s="31">
        <v>44441.746527777781</v>
      </c>
      <c r="C37" s="31">
        <v>44442.215277777781</v>
      </c>
      <c r="D37" s="32">
        <v>0.1</v>
      </c>
      <c r="E37" s="30">
        <v>11.25</v>
      </c>
      <c r="F37" s="30">
        <v>0.01</v>
      </c>
      <c r="G37" s="30">
        <v>0.19</v>
      </c>
      <c r="H37" s="30">
        <v>0.16</v>
      </c>
      <c r="I37" s="30">
        <v>0.1</v>
      </c>
      <c r="J37" s="30">
        <v>0.05</v>
      </c>
      <c r="K37" s="30">
        <v>0.03</v>
      </c>
      <c r="L37" s="30">
        <v>0.02</v>
      </c>
      <c r="M37" s="30">
        <v>29.83</v>
      </c>
      <c r="N37" s="30">
        <v>0.05</v>
      </c>
      <c r="O37" s="30">
        <v>0.05</v>
      </c>
      <c r="P37" s="30">
        <v>0.05</v>
      </c>
      <c r="Q37" s="30">
        <v>0.05</v>
      </c>
      <c r="R37" s="30">
        <v>245</v>
      </c>
      <c r="S37" s="30">
        <v>28.9</v>
      </c>
      <c r="T37" s="30">
        <v>31.1</v>
      </c>
      <c r="U37" s="30">
        <v>31.83333</v>
      </c>
      <c r="V37" s="30">
        <v>31.014289999999999</v>
      </c>
      <c r="W37" s="157" t="s">
        <v>224</v>
      </c>
    </row>
    <row r="38" spans="1:23" hidden="1" x14ac:dyDescent="0.25">
      <c r="A38" s="154">
        <v>56</v>
      </c>
      <c r="B38" s="31">
        <v>44452.774305555555</v>
      </c>
      <c r="C38" s="31">
        <v>44452.899305555555</v>
      </c>
      <c r="D38" s="32">
        <v>0.1</v>
      </c>
      <c r="E38" s="30">
        <v>3</v>
      </c>
      <c r="F38" s="30">
        <v>0.03</v>
      </c>
      <c r="G38" s="30">
        <v>0.27</v>
      </c>
      <c r="H38" s="30">
        <v>0.21</v>
      </c>
      <c r="I38" s="30">
        <v>0.12</v>
      </c>
      <c r="J38" s="30">
        <v>7.0000000000000007E-2</v>
      </c>
      <c r="K38" s="30">
        <v>0.04</v>
      </c>
      <c r="L38" s="30">
        <v>0.03</v>
      </c>
      <c r="M38" s="30">
        <v>256.42</v>
      </c>
      <c r="N38" s="30">
        <v>0</v>
      </c>
      <c r="O38" s="30">
        <v>0</v>
      </c>
      <c r="P38" s="30">
        <v>0</v>
      </c>
      <c r="Q38" s="30">
        <v>0</v>
      </c>
      <c r="R38" s="30">
        <v>256</v>
      </c>
      <c r="S38" s="30">
        <v>28.3</v>
      </c>
      <c r="T38" s="30">
        <v>31.1</v>
      </c>
      <c r="U38" s="30">
        <v>32.200000000000003</v>
      </c>
      <c r="V38" s="30">
        <v>31.328569999999999</v>
      </c>
      <c r="W38" s="157" t="s">
        <v>224</v>
      </c>
    </row>
    <row r="39" spans="1:23" s="125" customFormat="1" hidden="1" x14ac:dyDescent="0.25">
      <c r="A39" s="155">
        <v>57</v>
      </c>
      <c r="B39" s="122">
        <v>44468.600694444445</v>
      </c>
      <c r="C39" s="122">
        <v>44468.635416666664</v>
      </c>
      <c r="D39" s="123">
        <v>0.14000000000000001</v>
      </c>
      <c r="E39" s="121">
        <v>0.83</v>
      </c>
      <c r="F39" s="121">
        <v>0.16</v>
      </c>
      <c r="G39" s="121">
        <v>0.4</v>
      </c>
      <c r="H39" s="121">
        <v>0.34</v>
      </c>
      <c r="I39" s="121">
        <v>0.24</v>
      </c>
      <c r="J39" s="121">
        <v>0.14000000000000001</v>
      </c>
      <c r="K39" s="121">
        <v>7.0000000000000007E-2</v>
      </c>
      <c r="L39" s="121">
        <v>0.05</v>
      </c>
      <c r="M39" s="121">
        <v>377.67</v>
      </c>
      <c r="N39" s="121">
        <v>0</v>
      </c>
      <c r="O39" s="121">
        <v>0</v>
      </c>
      <c r="P39" s="121">
        <v>0</v>
      </c>
      <c r="Q39" s="121">
        <v>0</v>
      </c>
      <c r="R39" s="121">
        <v>272</v>
      </c>
      <c r="S39" s="121">
        <v>25.6</v>
      </c>
      <c r="T39" s="121">
        <v>27.5</v>
      </c>
      <c r="U39" s="121">
        <v>28.533329999999999</v>
      </c>
      <c r="V39" s="121">
        <v>27.071429999999999</v>
      </c>
      <c r="W39" s="157" t="s">
        <v>224</v>
      </c>
    </row>
    <row r="40" spans="1:23" s="148" customFormat="1" hidden="1" x14ac:dyDescent="0.25">
      <c r="A40" s="153">
        <v>58</v>
      </c>
      <c r="B40" s="145">
        <v>44682.868055555555</v>
      </c>
      <c r="C40" s="145">
        <v>44683.309027777781</v>
      </c>
      <c r="D40" s="146">
        <v>0.14000000000000001</v>
      </c>
      <c r="E40" s="144">
        <v>10.58</v>
      </c>
      <c r="F40" s="144">
        <v>0.01</v>
      </c>
      <c r="G40" s="144">
        <v>0.14000000000000001</v>
      </c>
      <c r="H40" s="144">
        <v>0.13</v>
      </c>
      <c r="I40" s="144">
        <v>0.09</v>
      </c>
      <c r="J40" s="144">
        <v>0.05</v>
      </c>
      <c r="K40" s="144">
        <v>0.03</v>
      </c>
      <c r="L40" s="144">
        <v>0.02</v>
      </c>
      <c r="M40" s="144" t="s">
        <v>16</v>
      </c>
      <c r="N40" s="144">
        <v>0</v>
      </c>
      <c r="O40" s="144">
        <v>0</v>
      </c>
      <c r="P40" s="144">
        <v>0</v>
      </c>
      <c r="Q40" s="144">
        <v>0</v>
      </c>
      <c r="R40" s="144">
        <v>121</v>
      </c>
      <c r="S40" s="144">
        <v>16.7</v>
      </c>
      <c r="T40" s="144">
        <v>17.25</v>
      </c>
      <c r="U40" s="144">
        <v>19.466670000000001</v>
      </c>
      <c r="V40" s="144">
        <v>18.100000000000001</v>
      </c>
      <c r="W40" s="156" t="s">
        <v>224</v>
      </c>
    </row>
    <row r="41" spans="1:23" s="148" customFormat="1" x14ac:dyDescent="0.25">
      <c r="A41" s="153">
        <v>59</v>
      </c>
      <c r="B41" s="145">
        <v>44701.420138888891</v>
      </c>
      <c r="C41" s="145">
        <v>44702.142361111109</v>
      </c>
      <c r="D41" s="146">
        <v>0.24</v>
      </c>
      <c r="E41" s="144">
        <v>17.329999999999998</v>
      </c>
      <c r="F41" s="144">
        <v>0.01</v>
      </c>
      <c r="G41" s="144">
        <v>0.08</v>
      </c>
      <c r="H41" s="144">
        <v>0.08</v>
      </c>
      <c r="I41" s="144">
        <v>7.0000000000000007E-2</v>
      </c>
      <c r="J41" s="144">
        <v>0.06</v>
      </c>
      <c r="K41" s="144">
        <v>0.05</v>
      </c>
      <c r="L41" s="144">
        <v>0.03</v>
      </c>
      <c r="M41" s="144">
        <v>452</v>
      </c>
      <c r="N41" s="144">
        <v>0</v>
      </c>
      <c r="O41" s="144">
        <v>0</v>
      </c>
      <c r="P41" s="144">
        <v>0</v>
      </c>
      <c r="Q41" s="144">
        <v>0</v>
      </c>
      <c r="R41" s="144">
        <v>140</v>
      </c>
      <c r="S41" s="144">
        <v>30.6</v>
      </c>
      <c r="T41" s="144">
        <v>28.65</v>
      </c>
      <c r="U41" s="144">
        <v>28.533329999999999</v>
      </c>
      <c r="V41" s="144">
        <v>26.9</v>
      </c>
      <c r="W41" s="156" t="s">
        <v>18</v>
      </c>
    </row>
    <row r="42" spans="1:23" s="148" customFormat="1" x14ac:dyDescent="0.25">
      <c r="A42" s="153">
        <v>60</v>
      </c>
      <c r="B42" s="145">
        <v>44712.552083333336</v>
      </c>
      <c r="C42" s="145">
        <v>44713.413194444445</v>
      </c>
      <c r="D42" s="146">
        <v>0.7</v>
      </c>
      <c r="E42" s="144">
        <v>20.67</v>
      </c>
      <c r="F42" s="144">
        <v>0.03</v>
      </c>
      <c r="G42" s="144">
        <v>0.27</v>
      </c>
      <c r="H42" s="144">
        <v>0.26</v>
      </c>
      <c r="I42" s="144">
        <v>0.19</v>
      </c>
      <c r="J42" s="144">
        <v>0.14000000000000001</v>
      </c>
      <c r="K42" s="144">
        <v>0.11</v>
      </c>
      <c r="L42" s="144">
        <v>0.1</v>
      </c>
      <c r="M42" s="144">
        <v>270.5</v>
      </c>
      <c r="N42" s="144">
        <v>0</v>
      </c>
      <c r="O42" s="144">
        <v>0</v>
      </c>
      <c r="P42" s="144">
        <v>0</v>
      </c>
      <c r="Q42" s="144">
        <v>0</v>
      </c>
      <c r="R42" s="144">
        <v>151</v>
      </c>
      <c r="S42" s="144">
        <v>18.3</v>
      </c>
      <c r="T42" s="144">
        <v>20.8</v>
      </c>
      <c r="U42" s="144">
        <v>23.5</v>
      </c>
      <c r="V42" s="144">
        <v>22.61429</v>
      </c>
      <c r="W42" s="156" t="s">
        <v>18</v>
      </c>
    </row>
    <row r="43" spans="1:23" s="148" customFormat="1" hidden="1" x14ac:dyDescent="0.25">
      <c r="A43" s="153">
        <v>65</v>
      </c>
      <c r="B43" s="145">
        <v>44761.545138888891</v>
      </c>
      <c r="C43" s="145">
        <v>44761.982638888891</v>
      </c>
      <c r="D43" s="146">
        <v>0.05</v>
      </c>
      <c r="E43" s="144">
        <v>10.5</v>
      </c>
      <c r="F43" s="144">
        <v>0</v>
      </c>
      <c r="G43" s="144">
        <v>0.12</v>
      </c>
      <c r="H43" s="144">
        <v>0.11</v>
      </c>
      <c r="I43" s="144">
        <v>0.04</v>
      </c>
      <c r="J43" s="144">
        <v>0.02</v>
      </c>
      <c r="K43" s="144">
        <v>0.01</v>
      </c>
      <c r="L43" s="144">
        <v>0.01</v>
      </c>
      <c r="M43" s="144">
        <v>316.42</v>
      </c>
      <c r="N43" s="144">
        <v>0</v>
      </c>
      <c r="O43" s="144">
        <v>0</v>
      </c>
      <c r="P43" s="144">
        <v>0</v>
      </c>
      <c r="Q43" s="144">
        <v>0</v>
      </c>
      <c r="R43" s="144">
        <v>200</v>
      </c>
      <c r="S43" s="144">
        <v>35.6</v>
      </c>
      <c r="T43" s="144">
        <v>35.299999999999997</v>
      </c>
      <c r="U43" s="144">
        <v>34.633330000000001</v>
      </c>
      <c r="V43" s="144">
        <v>34.528570000000002</v>
      </c>
      <c r="W43" s="156" t="s">
        <v>224</v>
      </c>
    </row>
    <row r="44" spans="1:23" s="148" customFormat="1" hidden="1" x14ac:dyDescent="0.25">
      <c r="A44" s="153">
        <v>66</v>
      </c>
      <c r="B44" s="145">
        <v>44762.552083333336</v>
      </c>
      <c r="C44" s="145">
        <v>44762.760416666664</v>
      </c>
      <c r="D44" s="146">
        <v>0.05</v>
      </c>
      <c r="E44" s="144">
        <v>5</v>
      </c>
      <c r="F44" s="144">
        <v>0.01</v>
      </c>
      <c r="G44" s="144">
        <v>0.08</v>
      </c>
      <c r="H44" s="144">
        <v>7.0000000000000007E-2</v>
      </c>
      <c r="I44" s="144">
        <v>0.04</v>
      </c>
      <c r="J44" s="144">
        <v>0.03</v>
      </c>
      <c r="K44" s="144">
        <v>0.02</v>
      </c>
      <c r="L44" s="144">
        <v>0.02</v>
      </c>
      <c r="M44" s="144">
        <v>18.670000000000002</v>
      </c>
      <c r="N44" s="144">
        <v>0.05</v>
      </c>
      <c r="O44" s="144">
        <v>0.05</v>
      </c>
      <c r="P44" s="144">
        <v>0.05</v>
      </c>
      <c r="Q44" s="144">
        <v>0.05</v>
      </c>
      <c r="R44" s="144">
        <v>201</v>
      </c>
      <c r="S44" s="144">
        <v>33.9</v>
      </c>
      <c r="T44" s="144">
        <v>34.75</v>
      </c>
      <c r="U44" s="144">
        <v>34.833329999999997</v>
      </c>
      <c r="V44" s="144">
        <v>34.528570000000002</v>
      </c>
      <c r="W44" s="156" t="s">
        <v>224</v>
      </c>
    </row>
    <row r="45" spans="1:23" s="148" customFormat="1" hidden="1" x14ac:dyDescent="0.25">
      <c r="A45" s="153">
        <v>70</v>
      </c>
      <c r="B45" s="145">
        <v>44779.600694444445</v>
      </c>
      <c r="C45" s="145">
        <v>44779.635416666664</v>
      </c>
      <c r="D45" s="146">
        <v>0.13</v>
      </c>
      <c r="E45" s="144">
        <v>0.83</v>
      </c>
      <c r="F45" s="144">
        <v>0.16</v>
      </c>
      <c r="G45" s="144">
        <v>0.42</v>
      </c>
      <c r="H45" s="144">
        <v>0.35</v>
      </c>
      <c r="I45" s="144">
        <v>0.27</v>
      </c>
      <c r="J45" s="144">
        <v>0.13</v>
      </c>
      <c r="K45" s="144">
        <v>7.0000000000000007E-2</v>
      </c>
      <c r="L45" s="144">
        <v>0.04</v>
      </c>
      <c r="M45" s="144">
        <v>229.5</v>
      </c>
      <c r="N45" s="144">
        <v>0</v>
      </c>
      <c r="O45" s="144">
        <v>0</v>
      </c>
      <c r="P45" s="144">
        <v>0</v>
      </c>
      <c r="Q45" s="144">
        <v>0</v>
      </c>
      <c r="R45" s="144">
        <v>218</v>
      </c>
      <c r="S45" s="144">
        <v>36.1</v>
      </c>
      <c r="T45" s="144">
        <v>35.25</v>
      </c>
      <c r="U45" s="144">
        <v>34.066670000000002</v>
      </c>
      <c r="V45" s="144">
        <v>33.414290000000001</v>
      </c>
      <c r="W45" s="156" t="s">
        <v>224</v>
      </c>
    </row>
    <row r="46" spans="1:23" s="148" customFormat="1" hidden="1" x14ac:dyDescent="0.25">
      <c r="A46" s="153">
        <v>71</v>
      </c>
      <c r="B46" s="145">
        <v>44780.8125</v>
      </c>
      <c r="C46" s="145">
        <v>44780.958333333336</v>
      </c>
      <c r="D46" s="146">
        <v>0.09</v>
      </c>
      <c r="E46" s="144">
        <v>3.5</v>
      </c>
      <c r="F46" s="144">
        <v>0.02</v>
      </c>
      <c r="G46" s="144">
        <v>0.09</v>
      </c>
      <c r="H46" s="144">
        <v>0.08</v>
      </c>
      <c r="I46" s="144">
        <v>0.08</v>
      </c>
      <c r="J46" s="144">
        <v>0.06</v>
      </c>
      <c r="K46" s="144">
        <v>0.04</v>
      </c>
      <c r="L46" s="144">
        <v>0.03</v>
      </c>
      <c r="M46" s="144">
        <v>31.75</v>
      </c>
      <c r="N46" s="144">
        <v>0</v>
      </c>
      <c r="O46" s="144">
        <v>0.13</v>
      </c>
      <c r="P46" s="144">
        <v>0.13</v>
      </c>
      <c r="Q46" s="144">
        <v>0.13</v>
      </c>
      <c r="R46" s="144">
        <v>219</v>
      </c>
      <c r="S46" s="144">
        <v>33.299999999999997</v>
      </c>
      <c r="T46" s="144">
        <v>34.700000000000003</v>
      </c>
      <c r="U46" s="144">
        <v>34.6</v>
      </c>
      <c r="V46" s="144">
        <v>33.642859999999999</v>
      </c>
      <c r="W46" s="156" t="s">
        <v>224</v>
      </c>
    </row>
    <row r="47" spans="1:23" s="148" customFormat="1" hidden="1" x14ac:dyDescent="0.25">
      <c r="A47" s="153">
        <v>72</v>
      </c>
      <c r="B47" s="145">
        <v>44786.868055555555</v>
      </c>
      <c r="C47" s="145">
        <v>44786.9375</v>
      </c>
      <c r="D47" s="146">
        <v>7.0000000000000007E-2</v>
      </c>
      <c r="E47" s="144">
        <v>1.67</v>
      </c>
      <c r="F47" s="144">
        <v>0.04</v>
      </c>
      <c r="G47" s="144">
        <v>0.12</v>
      </c>
      <c r="H47" s="144">
        <v>0.11</v>
      </c>
      <c r="I47" s="144">
        <v>0.09</v>
      </c>
      <c r="J47" s="144">
        <v>0.06</v>
      </c>
      <c r="K47" s="144">
        <v>0.04</v>
      </c>
      <c r="L47" s="144">
        <v>0.02</v>
      </c>
      <c r="M47" s="144">
        <v>143.5</v>
      </c>
      <c r="N47" s="144">
        <v>0</v>
      </c>
      <c r="O47" s="144">
        <v>0</v>
      </c>
      <c r="P47" s="144">
        <v>0</v>
      </c>
      <c r="Q47" s="144">
        <v>0.09</v>
      </c>
      <c r="R47" s="144">
        <v>225</v>
      </c>
      <c r="S47" s="144">
        <v>33.299999999999997</v>
      </c>
      <c r="T47" s="144">
        <v>34.15</v>
      </c>
      <c r="U47" s="144">
        <v>33.700000000000003</v>
      </c>
      <c r="V47" s="144">
        <v>32.528570000000002</v>
      </c>
      <c r="W47" s="156" t="s">
        <v>224</v>
      </c>
    </row>
    <row r="48" spans="1:23" s="148" customFormat="1" hidden="1" x14ac:dyDescent="0.25">
      <c r="A48" s="153">
        <v>73</v>
      </c>
      <c r="B48" s="145">
        <v>44787.649305555555</v>
      </c>
      <c r="C48" s="145">
        <v>44787.951388888891</v>
      </c>
      <c r="D48" s="146">
        <v>0.28999999999999998</v>
      </c>
      <c r="E48" s="144">
        <v>7.25</v>
      </c>
      <c r="F48" s="144">
        <v>0.04</v>
      </c>
      <c r="G48" s="144">
        <v>0.78</v>
      </c>
      <c r="H48" s="144">
        <v>0.76</v>
      </c>
      <c r="I48" s="144">
        <v>0.41</v>
      </c>
      <c r="J48" s="144">
        <v>0.23</v>
      </c>
      <c r="K48" s="144">
        <v>0.12</v>
      </c>
      <c r="L48" s="144">
        <v>0.09</v>
      </c>
      <c r="M48" s="144">
        <v>24.33</v>
      </c>
      <c r="N48" s="144">
        <v>7.0000000000000007E-2</v>
      </c>
      <c r="O48" s="144">
        <v>7.0000000000000007E-2</v>
      </c>
      <c r="P48" s="144">
        <v>7.0000000000000007E-2</v>
      </c>
      <c r="Q48" s="144">
        <v>0.16</v>
      </c>
      <c r="R48" s="144">
        <v>226</v>
      </c>
      <c r="S48" s="144">
        <v>33.9</v>
      </c>
      <c r="T48" s="144">
        <v>33.6</v>
      </c>
      <c r="U48" s="144">
        <v>34.066670000000002</v>
      </c>
      <c r="V48" s="144">
        <v>32.614289999999997</v>
      </c>
      <c r="W48" s="156" t="s">
        <v>224</v>
      </c>
    </row>
    <row r="49" spans="1:23" s="148" customFormat="1" x14ac:dyDescent="0.25">
      <c r="A49" s="153">
        <v>74</v>
      </c>
      <c r="B49" s="145">
        <v>44788.611111111109</v>
      </c>
      <c r="C49" s="145">
        <v>44789.041666666664</v>
      </c>
      <c r="D49" s="146">
        <v>2.3199999999999998</v>
      </c>
      <c r="E49" s="144">
        <v>10.33</v>
      </c>
      <c r="F49" s="144">
        <v>0.22</v>
      </c>
      <c r="G49" s="144">
        <v>3.52</v>
      </c>
      <c r="H49" s="144">
        <v>3.36</v>
      </c>
      <c r="I49" s="144">
        <v>2.39</v>
      </c>
      <c r="J49" s="144">
        <v>1.44</v>
      </c>
      <c r="K49" s="144">
        <v>0.8</v>
      </c>
      <c r="L49" s="144">
        <v>0.54</v>
      </c>
      <c r="M49" s="144">
        <v>26.17</v>
      </c>
      <c r="N49" s="144">
        <v>0.28999999999999998</v>
      </c>
      <c r="O49" s="144">
        <v>0.36</v>
      </c>
      <c r="P49" s="144">
        <v>0.36</v>
      </c>
      <c r="Q49" s="144">
        <v>0.36</v>
      </c>
      <c r="R49" s="144">
        <v>227</v>
      </c>
      <c r="S49" s="144">
        <v>33.299999999999997</v>
      </c>
      <c r="T49" s="144">
        <v>33.6</v>
      </c>
      <c r="U49" s="144">
        <v>33.5</v>
      </c>
      <c r="V49" s="144">
        <v>33.328569999999999</v>
      </c>
      <c r="W49" s="156" t="s">
        <v>18</v>
      </c>
    </row>
    <row r="50" spans="1:23" s="148" customFormat="1" x14ac:dyDescent="0.25">
      <c r="A50" s="153">
        <v>75</v>
      </c>
      <c r="B50" s="145">
        <v>44789.440972222219</v>
      </c>
      <c r="C50" s="145">
        <v>44789.569444444445</v>
      </c>
      <c r="D50" s="146">
        <v>0.4</v>
      </c>
      <c r="E50" s="144">
        <v>3.08</v>
      </c>
      <c r="F50" s="144">
        <v>0.13</v>
      </c>
      <c r="G50" s="144">
        <v>0.5</v>
      </c>
      <c r="H50" s="144">
        <v>0.46</v>
      </c>
      <c r="I50" s="144">
        <v>0.33</v>
      </c>
      <c r="J50" s="144">
        <v>0.26</v>
      </c>
      <c r="K50" s="144">
        <v>0.2</v>
      </c>
      <c r="L50" s="144">
        <v>0.13</v>
      </c>
      <c r="M50" s="144">
        <v>12.67</v>
      </c>
      <c r="N50" s="144">
        <v>2.3199999999999998</v>
      </c>
      <c r="O50" s="144">
        <v>2.61</v>
      </c>
      <c r="P50" s="144">
        <v>2.68</v>
      </c>
      <c r="Q50" s="144">
        <v>2.68</v>
      </c>
      <c r="R50" s="144">
        <v>228</v>
      </c>
      <c r="S50" s="144">
        <v>28.9</v>
      </c>
      <c r="T50" s="144">
        <v>31.1</v>
      </c>
      <c r="U50" s="144">
        <v>32.033329999999999</v>
      </c>
      <c r="V50" s="144">
        <v>32.928570000000001</v>
      </c>
      <c r="W50" s="156" t="s">
        <v>18</v>
      </c>
    </row>
    <row r="51" spans="1:23" s="148" customFormat="1" hidden="1" x14ac:dyDescent="0.25">
      <c r="A51" s="153">
        <v>76</v>
      </c>
      <c r="B51" s="145">
        <v>44798.631944444445</v>
      </c>
      <c r="C51" s="145">
        <v>44798.774305555555</v>
      </c>
      <c r="D51" s="146">
        <v>0.42</v>
      </c>
      <c r="E51" s="144">
        <v>3.42</v>
      </c>
      <c r="F51" s="144">
        <v>0.12</v>
      </c>
      <c r="G51" s="144">
        <v>0.77</v>
      </c>
      <c r="H51" s="144">
        <v>0.65</v>
      </c>
      <c r="I51" s="144">
        <v>0.39</v>
      </c>
      <c r="J51" s="144">
        <v>0.24</v>
      </c>
      <c r="K51" s="144">
        <v>0.19</v>
      </c>
      <c r="L51" s="144">
        <v>0.14000000000000001</v>
      </c>
      <c r="M51" s="144">
        <v>220.92</v>
      </c>
      <c r="N51" s="144">
        <v>0</v>
      </c>
      <c r="O51" s="144">
        <v>0</v>
      </c>
      <c r="P51" s="144">
        <v>0</v>
      </c>
      <c r="Q51" s="144">
        <v>0</v>
      </c>
      <c r="R51" s="144">
        <v>237</v>
      </c>
      <c r="S51" s="144">
        <v>28.9</v>
      </c>
      <c r="T51" s="144">
        <v>28.6</v>
      </c>
      <c r="U51" s="144">
        <v>28.133330000000001</v>
      </c>
      <c r="V51" s="144">
        <v>27.285710000000002</v>
      </c>
      <c r="W51" s="156" t="s">
        <v>224</v>
      </c>
    </row>
    <row r="52" spans="1:23" s="148" customFormat="1" hidden="1" x14ac:dyDescent="0.25">
      <c r="A52" s="153">
        <v>77</v>
      </c>
      <c r="B52" s="145">
        <v>44804.6875</v>
      </c>
      <c r="C52" s="145">
        <v>44804.711805555555</v>
      </c>
      <c r="D52" s="146">
        <v>0.24</v>
      </c>
      <c r="E52" s="144">
        <v>0.57999999999999996</v>
      </c>
      <c r="F52" s="144">
        <v>0.4</v>
      </c>
      <c r="G52" s="144">
        <v>1.07</v>
      </c>
      <c r="H52" s="144">
        <v>0.92</v>
      </c>
      <c r="I52" s="144">
        <v>0.47</v>
      </c>
      <c r="J52" s="144">
        <v>0.24</v>
      </c>
      <c r="K52" s="144">
        <v>0.12</v>
      </c>
      <c r="L52" s="144">
        <v>0.08</v>
      </c>
      <c r="M52" s="144">
        <v>142.5</v>
      </c>
      <c r="N52" s="144">
        <v>0</v>
      </c>
      <c r="O52" s="144">
        <v>0</v>
      </c>
      <c r="P52" s="144">
        <v>0</v>
      </c>
      <c r="Q52" s="144">
        <v>0.42</v>
      </c>
      <c r="R52" s="144">
        <v>243</v>
      </c>
      <c r="S52" s="144">
        <v>31.7</v>
      </c>
      <c r="T52" s="144">
        <v>30.3</v>
      </c>
      <c r="U52" s="144">
        <v>30.2</v>
      </c>
      <c r="V52" s="144">
        <v>29.357140000000001</v>
      </c>
      <c r="W52" s="156" t="s">
        <v>224</v>
      </c>
    </row>
    <row r="53" spans="1:23" s="148" customFormat="1" x14ac:dyDescent="0.25">
      <c r="A53" s="153">
        <v>78</v>
      </c>
      <c r="B53" s="145">
        <v>44806.875</v>
      </c>
      <c r="C53" s="145">
        <v>44807.010416666664</v>
      </c>
      <c r="D53" s="146">
        <v>0.28000000000000003</v>
      </c>
      <c r="E53" s="144">
        <v>3.25</v>
      </c>
      <c r="F53" s="144">
        <v>0.09</v>
      </c>
      <c r="G53" s="144">
        <v>1.1499999999999999</v>
      </c>
      <c r="H53" s="144">
        <v>1.06</v>
      </c>
      <c r="I53" s="144">
        <v>0.48</v>
      </c>
      <c r="J53" s="144">
        <v>0.26</v>
      </c>
      <c r="K53" s="144">
        <v>0.14000000000000001</v>
      </c>
      <c r="L53" s="144">
        <v>0.09</v>
      </c>
      <c r="M53" s="144">
        <v>55.17</v>
      </c>
      <c r="N53" s="144">
        <v>0</v>
      </c>
      <c r="O53" s="144">
        <v>0</v>
      </c>
      <c r="P53" s="144">
        <v>0.24</v>
      </c>
      <c r="Q53" s="144">
        <v>0.24</v>
      </c>
      <c r="R53" s="144">
        <v>245</v>
      </c>
      <c r="S53" s="144">
        <v>31.7</v>
      </c>
      <c r="T53" s="144">
        <v>31.7</v>
      </c>
      <c r="U53" s="144">
        <v>31.7</v>
      </c>
      <c r="V53" s="144">
        <v>30.085709999999999</v>
      </c>
      <c r="W53" s="156" t="s">
        <v>18</v>
      </c>
    </row>
    <row r="54" spans="1:23" s="148" customFormat="1" hidden="1" x14ac:dyDescent="0.25">
      <c r="A54" s="153">
        <v>79</v>
      </c>
      <c r="B54" s="145">
        <v>44818.65625</v>
      </c>
      <c r="C54" s="145">
        <v>44818.75</v>
      </c>
      <c r="D54" s="146">
        <v>0.1</v>
      </c>
      <c r="E54" s="144">
        <v>2.25</v>
      </c>
      <c r="F54" s="144">
        <v>0.04</v>
      </c>
      <c r="G54" s="144">
        <v>0.11</v>
      </c>
      <c r="H54" s="144">
        <v>0.11</v>
      </c>
      <c r="I54" s="144">
        <v>0.08</v>
      </c>
      <c r="J54" s="144">
        <v>0.06</v>
      </c>
      <c r="K54" s="144">
        <v>0.05</v>
      </c>
      <c r="L54" s="144">
        <v>0.03</v>
      </c>
      <c r="M54" s="144">
        <v>281.75</v>
      </c>
      <c r="N54" s="144">
        <v>0</v>
      </c>
      <c r="O54" s="144">
        <v>0</v>
      </c>
      <c r="P54" s="144">
        <v>0</v>
      </c>
      <c r="Q54" s="144">
        <v>0</v>
      </c>
      <c r="R54" s="144">
        <v>257</v>
      </c>
      <c r="S54" s="144">
        <v>30</v>
      </c>
      <c r="T54" s="144">
        <v>29.7</v>
      </c>
      <c r="U54" s="144">
        <v>27.766670000000001</v>
      </c>
      <c r="V54" s="144">
        <v>26.271429999999999</v>
      </c>
      <c r="W54" s="156" t="s">
        <v>224</v>
      </c>
    </row>
    <row r="55" spans="1:23" s="148" customFormat="1" hidden="1" x14ac:dyDescent="0.25">
      <c r="A55" s="153">
        <v>80</v>
      </c>
      <c r="B55" s="145">
        <v>44825.746527777781</v>
      </c>
      <c r="C55" s="145">
        <v>44826.548611111109</v>
      </c>
      <c r="D55" s="146">
        <v>0.13</v>
      </c>
      <c r="E55" s="144">
        <v>19.25</v>
      </c>
      <c r="F55" s="144">
        <v>0.01</v>
      </c>
      <c r="G55" s="144">
        <v>0.09</v>
      </c>
      <c r="H55" s="144">
        <v>0.08</v>
      </c>
      <c r="I55" s="144">
        <v>0.06</v>
      </c>
      <c r="J55" s="144">
        <v>0.03</v>
      </c>
      <c r="K55" s="144">
        <v>0.02</v>
      </c>
      <c r="L55" s="144">
        <v>0.02</v>
      </c>
      <c r="M55" s="144">
        <v>187.17</v>
      </c>
      <c r="N55" s="144">
        <v>0</v>
      </c>
      <c r="O55" s="144">
        <v>0</v>
      </c>
      <c r="P55" s="144">
        <v>0</v>
      </c>
      <c r="Q55" s="144">
        <v>0.1</v>
      </c>
      <c r="R55" s="144">
        <v>264</v>
      </c>
      <c r="S55" s="144">
        <v>31.7</v>
      </c>
      <c r="T55" s="144">
        <v>31.15</v>
      </c>
      <c r="U55" s="144">
        <v>30.4</v>
      </c>
      <c r="V55" s="144">
        <v>27.87143</v>
      </c>
      <c r="W55" s="156" t="s">
        <v>224</v>
      </c>
    </row>
    <row r="56" spans="1:23" s="148" customFormat="1" hidden="1" x14ac:dyDescent="0.25">
      <c r="A56" s="153">
        <v>82</v>
      </c>
      <c r="B56" s="145">
        <v>44834.638888888891</v>
      </c>
      <c r="C56" s="145">
        <v>44834.913194444445</v>
      </c>
      <c r="D56" s="146">
        <v>0.1</v>
      </c>
      <c r="E56" s="144">
        <v>6.58</v>
      </c>
      <c r="F56" s="144">
        <v>0.02</v>
      </c>
      <c r="G56" s="144">
        <v>0.28999999999999998</v>
      </c>
      <c r="H56" s="144">
        <v>0.24</v>
      </c>
      <c r="I56" s="144">
        <v>0.1</v>
      </c>
      <c r="J56" s="144">
        <v>0.05</v>
      </c>
      <c r="K56" s="144">
        <v>0.03</v>
      </c>
      <c r="L56" s="144">
        <v>0.02</v>
      </c>
      <c r="M56" s="144">
        <v>26.17</v>
      </c>
      <c r="N56" s="144">
        <v>0.12</v>
      </c>
      <c r="O56" s="144">
        <v>0.12</v>
      </c>
      <c r="P56" s="144">
        <v>0.12</v>
      </c>
      <c r="Q56" s="144">
        <v>0.12</v>
      </c>
      <c r="R56" s="144">
        <v>273</v>
      </c>
      <c r="S56" s="144">
        <v>27.2</v>
      </c>
      <c r="T56" s="144">
        <v>27.75</v>
      </c>
      <c r="U56" s="144">
        <v>26.466670000000001</v>
      </c>
      <c r="V56" s="144">
        <v>26.11429</v>
      </c>
      <c r="W56" s="156" t="s">
        <v>224</v>
      </c>
    </row>
    <row r="57" spans="1:23" s="148" customFormat="1" hidden="1" x14ac:dyDescent="0.25">
      <c r="A57" s="153">
        <v>83</v>
      </c>
      <c r="B57" s="145">
        <v>44836.375</v>
      </c>
      <c r="C57" s="145">
        <v>44836.520833333336</v>
      </c>
      <c r="D57" s="146">
        <v>0.06</v>
      </c>
      <c r="E57" s="144">
        <v>3.5</v>
      </c>
      <c r="F57" s="144">
        <v>0.02</v>
      </c>
      <c r="G57" s="144">
        <v>7.0000000000000007E-2</v>
      </c>
      <c r="H57" s="144">
        <v>7.0000000000000007E-2</v>
      </c>
      <c r="I57" s="144">
        <v>0.05</v>
      </c>
      <c r="J57" s="144">
        <v>0.03</v>
      </c>
      <c r="K57" s="144">
        <v>0.02</v>
      </c>
      <c r="L57" s="144">
        <v>0.02</v>
      </c>
      <c r="M57" s="144">
        <v>38.58</v>
      </c>
      <c r="N57" s="144">
        <v>0</v>
      </c>
      <c r="O57" s="144">
        <v>0.1</v>
      </c>
      <c r="P57" s="144">
        <v>0.22</v>
      </c>
      <c r="Q57" s="144">
        <v>0.22</v>
      </c>
      <c r="R57" s="144">
        <v>275</v>
      </c>
      <c r="S57" s="144">
        <v>22.2</v>
      </c>
      <c r="T57" s="144">
        <v>24.15</v>
      </c>
      <c r="U57" s="144">
        <v>25.16667</v>
      </c>
      <c r="V57" s="144">
        <v>25.471430000000002</v>
      </c>
      <c r="W57" s="156" t="s">
        <v>224</v>
      </c>
    </row>
    <row r="58" spans="1:23" s="148" customFormat="1" hidden="1" x14ac:dyDescent="0.25">
      <c r="A58" s="153">
        <v>84</v>
      </c>
      <c r="B58" s="145">
        <v>44837.78125</v>
      </c>
      <c r="C58" s="145">
        <v>44838.052083333336</v>
      </c>
      <c r="D58" s="146">
        <v>0.16</v>
      </c>
      <c r="E58" s="144">
        <v>6.5</v>
      </c>
      <c r="F58" s="144">
        <v>0.02</v>
      </c>
      <c r="G58" s="144">
        <v>0.35</v>
      </c>
      <c r="H58" s="144">
        <v>0.28999999999999998</v>
      </c>
      <c r="I58" s="144">
        <v>0.15</v>
      </c>
      <c r="J58" s="144">
        <v>0.09</v>
      </c>
      <c r="K58" s="144">
        <v>0.06</v>
      </c>
      <c r="L58" s="144">
        <v>0.04</v>
      </c>
      <c r="M58" s="144">
        <v>36.75</v>
      </c>
      <c r="N58" s="144">
        <v>0</v>
      </c>
      <c r="O58" s="144">
        <v>0.06</v>
      </c>
      <c r="P58" s="144">
        <v>0.16</v>
      </c>
      <c r="Q58" s="144">
        <v>0.28000000000000003</v>
      </c>
      <c r="R58" s="144">
        <v>276</v>
      </c>
      <c r="S58" s="144">
        <v>22.2</v>
      </c>
      <c r="T58" s="144">
        <v>22.2</v>
      </c>
      <c r="U58" s="144">
        <v>23.5</v>
      </c>
      <c r="V58" s="144">
        <v>25.228570000000001</v>
      </c>
      <c r="W58" s="156" t="s">
        <v>224</v>
      </c>
    </row>
    <row r="59" spans="1:23" hidden="1" x14ac:dyDescent="0.25">
      <c r="A59" s="154">
        <v>85</v>
      </c>
      <c r="B59" s="31">
        <v>45030.513888888891</v>
      </c>
      <c r="C59" s="31">
        <v>45030.84375</v>
      </c>
      <c r="D59" s="32">
        <v>0.17</v>
      </c>
      <c r="E59" s="30">
        <v>7.92</v>
      </c>
      <c r="F59" s="30">
        <v>0.02</v>
      </c>
      <c r="G59" s="30">
        <v>0.08</v>
      </c>
      <c r="H59" s="30">
        <v>0.08</v>
      </c>
      <c r="I59" s="30">
        <v>7.0000000000000007E-2</v>
      </c>
      <c r="J59" s="30">
        <v>0.06</v>
      </c>
      <c r="K59" s="30">
        <v>0.05</v>
      </c>
      <c r="L59" s="30">
        <v>0.04</v>
      </c>
      <c r="M59" s="30" t="s">
        <v>16</v>
      </c>
      <c r="N59" s="30">
        <v>0</v>
      </c>
      <c r="O59" s="30">
        <v>0</v>
      </c>
      <c r="P59" s="30">
        <v>0</v>
      </c>
      <c r="Q59" s="30">
        <v>0</v>
      </c>
      <c r="R59" s="30">
        <v>104</v>
      </c>
      <c r="S59" s="30">
        <v>24.4</v>
      </c>
      <c r="T59" s="30">
        <v>25.8</v>
      </c>
      <c r="U59" s="30">
        <v>26.466670000000001</v>
      </c>
      <c r="V59" s="30">
        <v>22.61429</v>
      </c>
      <c r="W59" s="157" t="s">
        <v>224</v>
      </c>
    </row>
    <row r="60" spans="1:23" hidden="1" x14ac:dyDescent="0.25">
      <c r="A60" s="154">
        <v>86</v>
      </c>
      <c r="B60" s="31">
        <v>45041.583333333336</v>
      </c>
      <c r="C60" s="31">
        <v>45042.0625</v>
      </c>
      <c r="D60" s="32">
        <v>0.36</v>
      </c>
      <c r="E60" s="30">
        <v>11.5</v>
      </c>
      <c r="F60" s="30">
        <v>0.03</v>
      </c>
      <c r="G60" s="30">
        <v>0.11</v>
      </c>
      <c r="H60" s="30">
        <v>0.1</v>
      </c>
      <c r="I60" s="30">
        <v>0.09</v>
      </c>
      <c r="J60" s="30">
        <v>0.08</v>
      </c>
      <c r="K60" s="30">
        <v>0.06</v>
      </c>
      <c r="L60" s="30">
        <v>0.04</v>
      </c>
      <c r="M60" s="30">
        <v>269.25</v>
      </c>
      <c r="N60" s="30">
        <v>0</v>
      </c>
      <c r="O60" s="30">
        <v>0</v>
      </c>
      <c r="P60" s="30">
        <v>0</v>
      </c>
      <c r="Q60" s="30">
        <v>0</v>
      </c>
      <c r="R60" s="30">
        <v>115</v>
      </c>
      <c r="S60" s="30">
        <v>17.2</v>
      </c>
      <c r="T60" s="30">
        <v>15</v>
      </c>
      <c r="U60" s="30">
        <v>10.366669999999999</v>
      </c>
      <c r="V60" s="30">
        <v>12.771430000000001</v>
      </c>
      <c r="W60" s="157" t="s">
        <v>224</v>
      </c>
    </row>
    <row r="61" spans="1:23" hidden="1" x14ac:dyDescent="0.25">
      <c r="A61" s="154">
        <v>87</v>
      </c>
      <c r="B61" s="31">
        <v>45043.78125</v>
      </c>
      <c r="C61" s="31">
        <v>45044.006944444445</v>
      </c>
      <c r="D61" s="32">
        <v>0.19</v>
      </c>
      <c r="E61" s="30">
        <v>5.42</v>
      </c>
      <c r="F61" s="30">
        <v>0.03</v>
      </c>
      <c r="G61" s="30">
        <v>0.09</v>
      </c>
      <c r="H61" s="30">
        <v>0.09</v>
      </c>
      <c r="I61" s="30">
        <v>0.08</v>
      </c>
      <c r="J61" s="30">
        <v>7.0000000000000007E-2</v>
      </c>
      <c r="K61" s="30">
        <v>7.0000000000000007E-2</v>
      </c>
      <c r="L61" s="30">
        <v>0.06</v>
      </c>
      <c r="M61" s="30">
        <v>46.67</v>
      </c>
      <c r="N61" s="30">
        <v>0</v>
      </c>
      <c r="O61" s="30">
        <v>0.36</v>
      </c>
      <c r="P61" s="30">
        <v>0.36</v>
      </c>
      <c r="Q61" s="30">
        <v>0.36</v>
      </c>
      <c r="R61" s="30">
        <v>117</v>
      </c>
      <c r="S61" s="30">
        <v>12.2</v>
      </c>
      <c r="T61" s="30">
        <v>13.6</v>
      </c>
      <c r="U61" s="30">
        <v>14.8</v>
      </c>
      <c r="V61" s="30">
        <v>10.78571</v>
      </c>
      <c r="W61" s="157" t="s">
        <v>224</v>
      </c>
    </row>
    <row r="62" spans="1:23" hidden="1" x14ac:dyDescent="0.25">
      <c r="A62" s="154">
        <v>88</v>
      </c>
      <c r="B62" s="31">
        <v>45054.579861111109</v>
      </c>
      <c r="C62" s="31">
        <v>45055.041666666664</v>
      </c>
      <c r="D62" s="32">
        <v>0.05</v>
      </c>
      <c r="E62" s="30">
        <v>11.08</v>
      </c>
      <c r="F62" s="30">
        <v>0</v>
      </c>
      <c r="G62" s="30">
        <v>0.11</v>
      </c>
      <c r="H62" s="30">
        <v>0.1</v>
      </c>
      <c r="I62" s="30">
        <v>0.04</v>
      </c>
      <c r="J62" s="30">
        <v>0.02</v>
      </c>
      <c r="K62" s="30">
        <v>0.01</v>
      </c>
      <c r="L62" s="30">
        <v>0.01</v>
      </c>
      <c r="M62" s="30">
        <v>264.83</v>
      </c>
      <c r="N62" s="30">
        <v>0</v>
      </c>
      <c r="O62" s="30">
        <v>0</v>
      </c>
      <c r="P62" s="30">
        <v>0</v>
      </c>
      <c r="Q62" s="30">
        <v>0</v>
      </c>
      <c r="R62" s="30">
        <v>128</v>
      </c>
      <c r="S62" s="30">
        <v>20.6</v>
      </c>
      <c r="T62" s="30">
        <v>20.6</v>
      </c>
      <c r="U62" s="30">
        <v>21.33333</v>
      </c>
      <c r="V62" s="30">
        <v>21.842860000000002</v>
      </c>
      <c r="W62" s="157" t="s">
        <v>224</v>
      </c>
    </row>
    <row r="63" spans="1:23" x14ac:dyDescent="0.25">
      <c r="A63" s="154">
        <v>89</v>
      </c>
      <c r="B63" s="31">
        <v>45056.447916666664</v>
      </c>
      <c r="C63" s="31">
        <v>45058.357638888891</v>
      </c>
      <c r="D63" s="32">
        <v>5.03</v>
      </c>
      <c r="E63" s="30">
        <v>45.83</v>
      </c>
      <c r="F63" s="30">
        <v>0.11</v>
      </c>
      <c r="G63" s="30">
        <v>0.95</v>
      </c>
      <c r="H63" s="30">
        <v>0.72</v>
      </c>
      <c r="I63" s="30">
        <v>0.44</v>
      </c>
      <c r="J63" s="30">
        <v>0.36</v>
      </c>
      <c r="K63" s="30">
        <v>0.3</v>
      </c>
      <c r="L63" s="30">
        <v>0.26</v>
      </c>
      <c r="M63" s="30">
        <v>79.58</v>
      </c>
      <c r="N63" s="30">
        <v>0</v>
      </c>
      <c r="O63" s="30">
        <v>0.05</v>
      </c>
      <c r="P63" s="30">
        <v>0.05</v>
      </c>
      <c r="Q63" s="30">
        <v>0.05</v>
      </c>
      <c r="R63" s="30">
        <v>130</v>
      </c>
      <c r="S63" s="30">
        <v>25</v>
      </c>
      <c r="T63" s="30">
        <v>23.05</v>
      </c>
      <c r="U63" s="30">
        <v>22.233329999999999</v>
      </c>
      <c r="V63" s="30">
        <v>22.31429</v>
      </c>
      <c r="W63" s="157" t="s">
        <v>18</v>
      </c>
    </row>
    <row r="64" spans="1:23" hidden="1" x14ac:dyDescent="0.25">
      <c r="A64" s="154">
        <v>90</v>
      </c>
      <c r="B64" s="31">
        <v>45060.864583333336</v>
      </c>
      <c r="C64" s="31">
        <v>45060.927083333336</v>
      </c>
      <c r="D64" s="32">
        <v>0.06</v>
      </c>
      <c r="E64" s="30">
        <v>1.5</v>
      </c>
      <c r="F64" s="30">
        <v>0.04</v>
      </c>
      <c r="G64" s="30">
        <v>0.13</v>
      </c>
      <c r="H64" s="30">
        <v>0.12</v>
      </c>
      <c r="I64" s="30">
        <v>0.09</v>
      </c>
      <c r="J64" s="30">
        <v>0.06</v>
      </c>
      <c r="K64" s="30">
        <v>0.03</v>
      </c>
      <c r="L64" s="30">
        <v>0.02</v>
      </c>
      <c r="M64" s="30">
        <v>61.67</v>
      </c>
      <c r="N64" s="30">
        <v>0</v>
      </c>
      <c r="O64" s="30">
        <v>0</v>
      </c>
      <c r="P64" s="30">
        <v>5.03</v>
      </c>
      <c r="Q64" s="30">
        <v>5.08</v>
      </c>
      <c r="R64" s="30">
        <v>134</v>
      </c>
      <c r="S64" s="30">
        <v>13.9</v>
      </c>
      <c r="T64" s="30">
        <v>14.15</v>
      </c>
      <c r="U64" s="30">
        <v>12.4</v>
      </c>
      <c r="V64" s="30">
        <v>17.142859999999999</v>
      </c>
      <c r="W64" s="157" t="s">
        <v>224</v>
      </c>
    </row>
    <row r="65" spans="1:23" hidden="1" x14ac:dyDescent="0.25">
      <c r="A65" s="154">
        <v>91</v>
      </c>
      <c r="B65" s="31">
        <v>45063.857638888891</v>
      </c>
      <c r="C65" s="31">
        <v>45063.96875</v>
      </c>
      <c r="D65" s="32">
        <v>0.17</v>
      </c>
      <c r="E65" s="30">
        <v>2.67</v>
      </c>
      <c r="F65" s="30">
        <v>0.06</v>
      </c>
      <c r="G65" s="30">
        <v>0.17</v>
      </c>
      <c r="H65" s="30">
        <v>0.16</v>
      </c>
      <c r="I65" s="30">
        <v>0.12</v>
      </c>
      <c r="J65" s="30">
        <v>0.11</v>
      </c>
      <c r="K65" s="30">
        <v>0.08</v>
      </c>
      <c r="L65" s="30">
        <v>0.06</v>
      </c>
      <c r="M65" s="30">
        <v>73</v>
      </c>
      <c r="N65" s="30">
        <v>0</v>
      </c>
      <c r="O65" s="30">
        <v>0</v>
      </c>
      <c r="P65" s="30">
        <v>0.06</v>
      </c>
      <c r="Q65" s="30">
        <v>5.09</v>
      </c>
      <c r="R65" s="30">
        <v>137</v>
      </c>
      <c r="S65" s="30">
        <v>23.3</v>
      </c>
      <c r="T65" s="30">
        <v>19.149999999999999</v>
      </c>
      <c r="U65" s="30">
        <v>17.766670000000001</v>
      </c>
      <c r="V65" s="30">
        <v>15.228569999999999</v>
      </c>
      <c r="W65" s="157" t="s">
        <v>224</v>
      </c>
    </row>
    <row r="66" spans="1:23" hidden="1" x14ac:dyDescent="0.25">
      <c r="A66" s="154">
        <v>92</v>
      </c>
      <c r="B66" s="31">
        <v>45064.545138888891</v>
      </c>
      <c r="C66" s="31">
        <v>45065.177083333336</v>
      </c>
      <c r="D66" s="32">
        <v>0.28999999999999998</v>
      </c>
      <c r="E66" s="30">
        <v>15.17</v>
      </c>
      <c r="F66" s="30">
        <v>0.02</v>
      </c>
      <c r="G66" s="30">
        <v>0.56000000000000005</v>
      </c>
      <c r="H66" s="30">
        <v>0.51</v>
      </c>
      <c r="I66" s="30">
        <v>0.37</v>
      </c>
      <c r="J66" s="30">
        <v>0.2</v>
      </c>
      <c r="K66" s="30">
        <v>0.1</v>
      </c>
      <c r="L66" s="30">
        <v>7.0000000000000007E-2</v>
      </c>
      <c r="M66" s="30">
        <v>29</v>
      </c>
      <c r="N66" s="30">
        <v>0.17</v>
      </c>
      <c r="O66" s="30">
        <v>0.17</v>
      </c>
      <c r="P66" s="30">
        <v>0.17</v>
      </c>
      <c r="Q66" s="30">
        <v>5.25</v>
      </c>
      <c r="R66" s="30">
        <v>138</v>
      </c>
      <c r="S66" s="30">
        <v>23.9</v>
      </c>
      <c r="T66" s="30">
        <v>23.6</v>
      </c>
      <c r="U66" s="30">
        <v>20.733329999999999</v>
      </c>
      <c r="V66" s="30">
        <v>16.342860000000002</v>
      </c>
      <c r="W66" s="157" t="s">
        <v>224</v>
      </c>
    </row>
    <row r="67" spans="1:23" hidden="1" x14ac:dyDescent="0.25">
      <c r="A67" s="154">
        <v>93</v>
      </c>
      <c r="B67" s="31">
        <v>45066.736111111109</v>
      </c>
      <c r="C67" s="31">
        <v>45066.760416666664</v>
      </c>
      <c r="D67" s="32">
        <v>0.05</v>
      </c>
      <c r="E67" s="30">
        <v>0.57999999999999996</v>
      </c>
      <c r="F67" s="30">
        <v>0.08</v>
      </c>
      <c r="G67" s="30">
        <v>0.27</v>
      </c>
      <c r="H67" s="30">
        <v>0.21</v>
      </c>
      <c r="I67" s="30">
        <v>0.1</v>
      </c>
      <c r="J67" s="30">
        <v>0.05</v>
      </c>
      <c r="K67" s="30">
        <v>0.02</v>
      </c>
      <c r="L67" s="30">
        <v>0.02</v>
      </c>
      <c r="M67" s="30">
        <v>38</v>
      </c>
      <c r="N67" s="30">
        <v>0</v>
      </c>
      <c r="O67" s="30">
        <v>0.28999999999999998</v>
      </c>
      <c r="P67" s="30">
        <v>0.45</v>
      </c>
      <c r="Q67" s="30">
        <v>0.52</v>
      </c>
      <c r="R67" s="30">
        <v>140</v>
      </c>
      <c r="S67" s="30">
        <v>11.7</v>
      </c>
      <c r="T67" s="30">
        <v>14.75</v>
      </c>
      <c r="U67" s="30">
        <v>17.8</v>
      </c>
      <c r="V67" s="30">
        <v>17.228570000000001</v>
      </c>
      <c r="W67" s="157" t="s">
        <v>224</v>
      </c>
    </row>
    <row r="68" spans="1:23" x14ac:dyDescent="0.25">
      <c r="A68" s="154">
        <v>94</v>
      </c>
      <c r="B68" s="31">
        <v>45070.565972222219</v>
      </c>
      <c r="C68" s="31">
        <v>45070.621527777781</v>
      </c>
      <c r="D68" s="32">
        <v>0.85</v>
      </c>
      <c r="E68" s="30">
        <v>1.33</v>
      </c>
      <c r="F68" s="30">
        <v>0.64</v>
      </c>
      <c r="G68" s="30">
        <v>3.31</v>
      </c>
      <c r="H68" s="30">
        <v>2.89</v>
      </c>
      <c r="I68" s="30">
        <v>1.64</v>
      </c>
      <c r="J68" s="30">
        <v>0.85</v>
      </c>
      <c r="K68" s="30">
        <v>0.43</v>
      </c>
      <c r="L68" s="30">
        <v>0.28000000000000003</v>
      </c>
      <c r="M68" s="30">
        <v>92.67</v>
      </c>
      <c r="N68" s="30">
        <v>0</v>
      </c>
      <c r="O68" s="30">
        <v>0</v>
      </c>
      <c r="P68" s="30">
        <v>0</v>
      </c>
      <c r="Q68" s="30">
        <v>0.5</v>
      </c>
      <c r="R68" s="30">
        <v>144</v>
      </c>
      <c r="S68" s="30">
        <v>23.3</v>
      </c>
      <c r="T68" s="30">
        <v>22.5</v>
      </c>
      <c r="U68" s="30">
        <v>22.233329999999999</v>
      </c>
      <c r="V68" s="30">
        <v>19.928570000000001</v>
      </c>
      <c r="W68" s="157" t="s">
        <v>18</v>
      </c>
    </row>
    <row r="69" spans="1:23" hidden="1" x14ac:dyDescent="0.25">
      <c r="A69" s="154">
        <v>95</v>
      </c>
      <c r="B69" s="31">
        <v>45073.840277777781</v>
      </c>
      <c r="C69" s="31">
        <v>45073.961805555555</v>
      </c>
      <c r="D69" s="32">
        <v>0.05</v>
      </c>
      <c r="E69" s="30">
        <v>2.92</v>
      </c>
      <c r="F69" s="30">
        <v>0.02</v>
      </c>
      <c r="G69" s="30">
        <v>0.18</v>
      </c>
      <c r="H69" s="30">
        <v>0.16</v>
      </c>
      <c r="I69" s="30">
        <v>7.0000000000000007E-2</v>
      </c>
      <c r="J69" s="30">
        <v>0.05</v>
      </c>
      <c r="K69" s="30">
        <v>0.03</v>
      </c>
      <c r="L69" s="30">
        <v>0.02</v>
      </c>
      <c r="M69" s="30">
        <v>80.17</v>
      </c>
      <c r="N69" s="30">
        <v>0</v>
      </c>
      <c r="O69" s="30">
        <v>0</v>
      </c>
      <c r="P69" s="30">
        <v>0</v>
      </c>
      <c r="Q69" s="30">
        <v>0.85</v>
      </c>
      <c r="R69" s="30">
        <v>147</v>
      </c>
      <c r="S69" s="30">
        <v>25.6</v>
      </c>
      <c r="T69" s="30">
        <v>25</v>
      </c>
      <c r="U69" s="30">
        <v>23.533329999999999</v>
      </c>
      <c r="V69" s="30">
        <v>22.38571</v>
      </c>
      <c r="W69" s="157" t="s">
        <v>224</v>
      </c>
    </row>
    <row r="70" spans="1:23" hidden="1" x14ac:dyDescent="0.25">
      <c r="A70" s="154">
        <v>96</v>
      </c>
      <c r="B70" s="31">
        <v>45076.649305555555</v>
      </c>
      <c r="C70" s="31">
        <v>45076.753472222219</v>
      </c>
      <c r="D70" s="32">
        <v>0.06</v>
      </c>
      <c r="E70" s="30">
        <v>2.5</v>
      </c>
      <c r="F70" s="30">
        <v>0.02</v>
      </c>
      <c r="G70" s="30">
        <v>0.27</v>
      </c>
      <c r="H70" s="30">
        <v>0.22</v>
      </c>
      <c r="I70" s="30">
        <v>0.1</v>
      </c>
      <c r="J70" s="30">
        <v>0.05</v>
      </c>
      <c r="K70" s="30">
        <v>0.03</v>
      </c>
      <c r="L70" s="30">
        <v>0.02</v>
      </c>
      <c r="M70" s="30">
        <v>67</v>
      </c>
      <c r="N70" s="30">
        <v>0</v>
      </c>
      <c r="O70" s="30">
        <v>0</v>
      </c>
      <c r="P70" s="30">
        <v>0.05</v>
      </c>
      <c r="Q70" s="30">
        <v>0.91</v>
      </c>
      <c r="R70" s="30">
        <v>150</v>
      </c>
      <c r="S70" s="30">
        <v>26.7</v>
      </c>
      <c r="T70" s="30">
        <v>25.55</v>
      </c>
      <c r="U70" s="30">
        <v>25.566669999999998</v>
      </c>
      <c r="V70" s="30">
        <v>24.37143</v>
      </c>
      <c r="W70" s="157" t="s">
        <v>224</v>
      </c>
    </row>
    <row r="71" spans="1:23" x14ac:dyDescent="0.25">
      <c r="A71" s="154">
        <v>97</v>
      </c>
      <c r="B71" s="31">
        <v>45078.534722222219</v>
      </c>
      <c r="C71" s="31">
        <v>45078.996527777781</v>
      </c>
      <c r="D71" s="32">
        <v>0.43</v>
      </c>
      <c r="E71" s="30">
        <v>11.08</v>
      </c>
      <c r="F71" s="30">
        <v>0.04</v>
      </c>
      <c r="G71" s="30">
        <v>1.17</v>
      </c>
      <c r="H71" s="30">
        <v>1.1499999999999999</v>
      </c>
      <c r="I71" s="30">
        <v>0.76</v>
      </c>
      <c r="J71" s="30">
        <v>0.41</v>
      </c>
      <c r="K71" s="30">
        <v>0.21</v>
      </c>
      <c r="L71" s="30">
        <v>0.14000000000000001</v>
      </c>
      <c r="M71" s="30">
        <v>53.83</v>
      </c>
      <c r="N71" s="30">
        <v>0</v>
      </c>
      <c r="O71" s="30">
        <v>0.06</v>
      </c>
      <c r="P71" s="30">
        <v>0.06</v>
      </c>
      <c r="Q71" s="30">
        <v>0.11</v>
      </c>
      <c r="R71" s="30">
        <v>152</v>
      </c>
      <c r="S71" s="30">
        <v>25</v>
      </c>
      <c r="T71" s="30">
        <v>25.85</v>
      </c>
      <c r="U71" s="30">
        <v>26.133330000000001</v>
      </c>
      <c r="V71" s="30">
        <v>25.485710000000001</v>
      </c>
      <c r="W71" s="157" t="s">
        <v>18</v>
      </c>
    </row>
    <row r="72" spans="1:23" hidden="1" x14ac:dyDescent="0.25">
      <c r="A72" s="154">
        <v>98</v>
      </c>
      <c r="B72" s="31">
        <v>45079.524305555555</v>
      </c>
      <c r="C72" s="31">
        <v>45080.090277777781</v>
      </c>
      <c r="D72" s="32">
        <v>0.04</v>
      </c>
      <c r="E72" s="30">
        <v>13.58</v>
      </c>
      <c r="F72" s="30">
        <v>0</v>
      </c>
      <c r="G72" s="30">
        <v>0.06</v>
      </c>
      <c r="H72" s="30">
        <v>0.06</v>
      </c>
      <c r="I72" s="30">
        <v>0.03</v>
      </c>
      <c r="J72" s="30">
        <v>0.02</v>
      </c>
      <c r="K72" s="30">
        <v>0.01</v>
      </c>
      <c r="L72" s="30">
        <v>0.01</v>
      </c>
      <c r="M72" s="30">
        <v>26.25</v>
      </c>
      <c r="N72" s="30">
        <v>0.43</v>
      </c>
      <c r="O72" s="30">
        <v>0.43</v>
      </c>
      <c r="P72" s="30">
        <v>0.48</v>
      </c>
      <c r="Q72" s="30">
        <v>0.54</v>
      </c>
      <c r="R72" s="30">
        <v>153</v>
      </c>
      <c r="S72" s="30">
        <v>20</v>
      </c>
      <c r="T72" s="30">
        <v>22.5</v>
      </c>
      <c r="U72" s="30">
        <v>23.9</v>
      </c>
      <c r="V72" s="30">
        <v>24.857140000000001</v>
      </c>
      <c r="W72" s="157" t="s">
        <v>224</v>
      </c>
    </row>
    <row r="73" spans="1:23" hidden="1" x14ac:dyDescent="0.25">
      <c r="A73" s="154">
        <v>99</v>
      </c>
      <c r="B73" s="31">
        <v>45080.350694444445</v>
      </c>
      <c r="C73" s="31">
        <v>45080.604166666664</v>
      </c>
      <c r="D73" s="32">
        <v>7.0000000000000007E-2</v>
      </c>
      <c r="E73" s="30">
        <v>6.08</v>
      </c>
      <c r="F73" s="30">
        <v>0.01</v>
      </c>
      <c r="G73" s="30">
        <v>7.0000000000000007E-2</v>
      </c>
      <c r="H73" s="30">
        <v>0.06</v>
      </c>
      <c r="I73" s="30">
        <v>0.05</v>
      </c>
      <c r="J73" s="30">
        <v>0.04</v>
      </c>
      <c r="K73" s="30">
        <v>0.03</v>
      </c>
      <c r="L73" s="30">
        <v>0.02</v>
      </c>
      <c r="M73" s="30">
        <v>12.33</v>
      </c>
      <c r="N73" s="30">
        <v>0.04</v>
      </c>
      <c r="O73" s="30">
        <v>0.47</v>
      </c>
      <c r="P73" s="30">
        <v>0.47</v>
      </c>
      <c r="Q73" s="30">
        <v>0.57999999999999996</v>
      </c>
      <c r="R73" s="30">
        <v>154</v>
      </c>
      <c r="S73" s="30">
        <v>21.1</v>
      </c>
      <c r="T73" s="30">
        <v>20.55</v>
      </c>
      <c r="U73" s="30">
        <v>22.033329999999999</v>
      </c>
      <c r="V73" s="30">
        <v>24.214289999999998</v>
      </c>
      <c r="W73" s="157" t="s">
        <v>224</v>
      </c>
    </row>
    <row r="74" spans="1:23" x14ac:dyDescent="0.25">
      <c r="A74" s="154">
        <v>100</v>
      </c>
      <c r="B74" s="31">
        <v>45080.881944444445</v>
      </c>
      <c r="C74" s="31">
        <v>45081.649305555555</v>
      </c>
      <c r="D74" s="32">
        <v>0.56000000000000005</v>
      </c>
      <c r="E74" s="30">
        <v>18.420000000000002</v>
      </c>
      <c r="F74" s="30">
        <v>0.03</v>
      </c>
      <c r="G74" s="30">
        <v>0.32</v>
      </c>
      <c r="H74" s="30">
        <v>0.31</v>
      </c>
      <c r="I74" s="30">
        <v>0.28000000000000003</v>
      </c>
      <c r="J74" s="30">
        <v>0.26</v>
      </c>
      <c r="K74" s="30">
        <v>0.21</v>
      </c>
      <c r="L74" s="30">
        <v>0.16</v>
      </c>
      <c r="M74" s="30">
        <v>25.08</v>
      </c>
      <c r="N74" s="30">
        <v>0.11</v>
      </c>
      <c r="O74" s="30">
        <v>0.54</v>
      </c>
      <c r="P74" s="30">
        <v>0.54</v>
      </c>
      <c r="Q74" s="30">
        <v>0.65</v>
      </c>
      <c r="R74" s="30">
        <v>154</v>
      </c>
      <c r="S74" s="30">
        <v>21.1</v>
      </c>
      <c r="T74" s="30">
        <v>20.55</v>
      </c>
      <c r="U74" s="30">
        <v>22.033329999999999</v>
      </c>
      <c r="V74" s="30">
        <v>24.214289999999998</v>
      </c>
      <c r="W74" s="157" t="s">
        <v>18</v>
      </c>
    </row>
    <row r="75" spans="1:23" x14ac:dyDescent="0.25">
      <c r="A75" s="154">
        <v>101</v>
      </c>
      <c r="B75" s="31">
        <v>45082.583333333336</v>
      </c>
      <c r="C75" s="31">
        <v>45082.798611111109</v>
      </c>
      <c r="D75" s="32">
        <v>0.27</v>
      </c>
      <c r="E75" s="30">
        <v>5.17</v>
      </c>
      <c r="F75" s="30">
        <v>0.05</v>
      </c>
      <c r="G75" s="30">
        <v>0.57999999999999996</v>
      </c>
      <c r="H75" s="30">
        <v>0.54</v>
      </c>
      <c r="I75" s="30">
        <v>0.32</v>
      </c>
      <c r="J75" s="30">
        <v>0.25</v>
      </c>
      <c r="K75" s="30">
        <v>0.13</v>
      </c>
      <c r="L75" s="30">
        <v>0.09</v>
      </c>
      <c r="M75" s="30">
        <v>27.58</v>
      </c>
      <c r="N75" s="30">
        <v>0.56000000000000005</v>
      </c>
      <c r="O75" s="30">
        <v>0.63</v>
      </c>
      <c r="P75" s="30">
        <v>0.67</v>
      </c>
      <c r="Q75" s="30">
        <v>1.1599999999999999</v>
      </c>
      <c r="R75" s="30">
        <v>156</v>
      </c>
      <c r="S75" s="30">
        <v>13.9</v>
      </c>
      <c r="T75" s="30">
        <v>13.6</v>
      </c>
      <c r="U75" s="30">
        <v>16.100000000000001</v>
      </c>
      <c r="V75" s="30">
        <v>20.957139999999999</v>
      </c>
      <c r="W75" s="157" t="s">
        <v>18</v>
      </c>
    </row>
    <row r="76" spans="1:23" x14ac:dyDescent="0.25">
      <c r="A76" s="154">
        <v>102</v>
      </c>
      <c r="B76" s="31">
        <v>45083.652777777781</v>
      </c>
      <c r="C76" s="31">
        <v>45083.791666666664</v>
      </c>
      <c r="D76" s="32">
        <v>0.23</v>
      </c>
      <c r="E76" s="30">
        <v>3.33</v>
      </c>
      <c r="F76" s="30">
        <v>7.0000000000000007E-2</v>
      </c>
      <c r="G76" s="30">
        <v>0.57999999999999996</v>
      </c>
      <c r="H76" s="30">
        <v>0.55000000000000004</v>
      </c>
      <c r="I76" s="30">
        <v>0.37</v>
      </c>
      <c r="J76" s="30">
        <v>0.21</v>
      </c>
      <c r="K76" s="30">
        <v>0.11</v>
      </c>
      <c r="L76" s="30">
        <v>0.08</v>
      </c>
      <c r="M76" s="30">
        <v>23.83</v>
      </c>
      <c r="N76" s="30">
        <v>0.27</v>
      </c>
      <c r="O76" s="30">
        <v>0.27</v>
      </c>
      <c r="P76" s="30">
        <v>0.83</v>
      </c>
      <c r="Q76" s="30">
        <v>1.43</v>
      </c>
      <c r="R76" s="30">
        <v>157</v>
      </c>
      <c r="S76" s="30">
        <v>20</v>
      </c>
      <c r="T76" s="30">
        <v>16.95</v>
      </c>
      <c r="U76" s="30">
        <v>15.73333</v>
      </c>
      <c r="V76" s="30">
        <v>20</v>
      </c>
      <c r="W76" s="157" t="s">
        <v>18</v>
      </c>
    </row>
    <row r="77" spans="1:23" x14ac:dyDescent="0.25">
      <c r="A77" s="154">
        <v>103</v>
      </c>
      <c r="B77" s="31">
        <v>45087.666666666664</v>
      </c>
      <c r="C77" s="31">
        <v>45087.760416666664</v>
      </c>
      <c r="D77" s="32">
        <v>0.47</v>
      </c>
      <c r="E77" s="30">
        <v>2.25</v>
      </c>
      <c r="F77" s="30">
        <v>0.21</v>
      </c>
      <c r="G77" s="30">
        <v>1.32</v>
      </c>
      <c r="H77" s="30">
        <v>1.2</v>
      </c>
      <c r="I77" s="30">
        <v>0.75</v>
      </c>
      <c r="J77" s="30">
        <v>0.45</v>
      </c>
      <c r="K77" s="30">
        <v>0.23</v>
      </c>
      <c r="L77" s="30">
        <v>0.16</v>
      </c>
      <c r="M77" s="30">
        <v>95.25</v>
      </c>
      <c r="N77" s="30">
        <v>0</v>
      </c>
      <c r="O77" s="30">
        <v>0</v>
      </c>
      <c r="P77" s="30">
        <v>0</v>
      </c>
      <c r="Q77" s="30">
        <v>1.06</v>
      </c>
      <c r="R77" s="30">
        <v>161</v>
      </c>
      <c r="S77" s="30">
        <v>24.4</v>
      </c>
      <c r="T77" s="30">
        <v>24.15</v>
      </c>
      <c r="U77" s="30">
        <v>23.5</v>
      </c>
      <c r="V77" s="30">
        <v>20.3</v>
      </c>
      <c r="W77" s="157" t="s">
        <v>18</v>
      </c>
    </row>
    <row r="78" spans="1:23" x14ac:dyDescent="0.25">
      <c r="A78" s="154">
        <v>104</v>
      </c>
      <c r="B78" s="31">
        <v>45088.628472222219</v>
      </c>
      <c r="C78" s="31">
        <v>45089.135416666664</v>
      </c>
      <c r="D78" s="32">
        <v>1.0900000000000001</v>
      </c>
      <c r="E78" s="30">
        <v>12.17</v>
      </c>
      <c r="F78" s="30">
        <v>0.09</v>
      </c>
      <c r="G78" s="30">
        <v>3.61</v>
      </c>
      <c r="H78" s="30">
        <v>3.26</v>
      </c>
      <c r="I78" s="30">
        <v>1.83</v>
      </c>
      <c r="J78" s="30">
        <v>0.96</v>
      </c>
      <c r="K78" s="30">
        <v>0.5</v>
      </c>
      <c r="L78" s="30">
        <v>0.33</v>
      </c>
      <c r="M78" s="30">
        <v>33</v>
      </c>
      <c r="N78" s="30">
        <v>0.47</v>
      </c>
      <c r="O78" s="30">
        <v>0.47</v>
      </c>
      <c r="P78" s="30">
        <v>0.47</v>
      </c>
      <c r="Q78" s="30">
        <v>1.53</v>
      </c>
      <c r="R78" s="30">
        <v>162</v>
      </c>
      <c r="S78" s="30">
        <v>22.2</v>
      </c>
      <c r="T78" s="30">
        <v>23.3</v>
      </c>
      <c r="U78" s="30">
        <v>23.5</v>
      </c>
      <c r="V78" s="30">
        <v>21.571429999999999</v>
      </c>
      <c r="W78" s="157" t="s">
        <v>18</v>
      </c>
    </row>
    <row r="79" spans="1:23" x14ac:dyDescent="0.25">
      <c r="A79" s="154">
        <v>105</v>
      </c>
      <c r="B79" s="31">
        <v>45089.524305555555</v>
      </c>
      <c r="C79" s="31">
        <v>45089.638888888891</v>
      </c>
      <c r="D79" s="32">
        <v>0.35</v>
      </c>
      <c r="E79" s="30">
        <v>2.75</v>
      </c>
      <c r="F79" s="30">
        <v>0.13</v>
      </c>
      <c r="G79" s="30">
        <v>0.49</v>
      </c>
      <c r="H79" s="30">
        <v>0.47</v>
      </c>
      <c r="I79" s="30">
        <v>0.32</v>
      </c>
      <c r="J79" s="30">
        <v>0.28000000000000003</v>
      </c>
      <c r="K79" s="30">
        <v>0.17</v>
      </c>
      <c r="L79" s="30">
        <v>0.12</v>
      </c>
      <c r="M79" s="30">
        <v>12.08</v>
      </c>
      <c r="N79" s="30">
        <v>1.0900000000000001</v>
      </c>
      <c r="O79" s="30">
        <v>1.56</v>
      </c>
      <c r="P79" s="30">
        <v>1.56</v>
      </c>
      <c r="Q79" s="30">
        <v>2.06</v>
      </c>
      <c r="R79" s="30">
        <v>163</v>
      </c>
      <c r="S79" s="30">
        <v>18.3</v>
      </c>
      <c r="T79" s="30">
        <v>20.25</v>
      </c>
      <c r="U79" s="30">
        <v>21.633330000000001</v>
      </c>
      <c r="V79" s="30">
        <v>22.2</v>
      </c>
      <c r="W79" s="157" t="s">
        <v>18</v>
      </c>
    </row>
    <row r="80" spans="1:23" hidden="1" x14ac:dyDescent="0.25">
      <c r="A80" s="154">
        <v>106</v>
      </c>
      <c r="B80" s="31">
        <v>45092.826388888891</v>
      </c>
      <c r="C80" s="31">
        <v>45093.072916666664</v>
      </c>
      <c r="D80" s="32">
        <v>0.2</v>
      </c>
      <c r="E80" s="30">
        <v>5.92</v>
      </c>
      <c r="F80" s="30">
        <v>0.03</v>
      </c>
      <c r="G80" s="30">
        <v>0.17</v>
      </c>
      <c r="H80" s="30">
        <v>0.17</v>
      </c>
      <c r="I80" s="30">
        <v>0.14000000000000001</v>
      </c>
      <c r="J80" s="30">
        <v>0.08</v>
      </c>
      <c r="K80" s="30">
        <v>0.06</v>
      </c>
      <c r="L80" s="30">
        <v>0.05</v>
      </c>
      <c r="M80" s="30">
        <v>82.42</v>
      </c>
      <c r="N80" s="30">
        <v>0</v>
      </c>
      <c r="O80" s="30">
        <v>0</v>
      </c>
      <c r="P80" s="30">
        <v>0</v>
      </c>
      <c r="Q80" s="30">
        <v>1.91</v>
      </c>
      <c r="R80" s="30">
        <v>166</v>
      </c>
      <c r="S80" s="30">
        <v>23.9</v>
      </c>
      <c r="T80" s="30">
        <v>20</v>
      </c>
      <c r="U80" s="30">
        <v>18.7</v>
      </c>
      <c r="V80" s="30">
        <v>20.7</v>
      </c>
      <c r="W80" s="157" t="s">
        <v>224</v>
      </c>
    </row>
    <row r="81" spans="1:23" x14ac:dyDescent="0.25">
      <c r="A81" s="154">
        <v>107</v>
      </c>
      <c r="B81" s="31">
        <v>45093.524305555555</v>
      </c>
      <c r="C81" s="31">
        <v>45093.90625</v>
      </c>
      <c r="D81" s="32">
        <v>0.57999999999999996</v>
      </c>
      <c r="E81" s="30">
        <v>9.17</v>
      </c>
      <c r="F81" s="30">
        <v>0.06</v>
      </c>
      <c r="G81" s="30">
        <v>0.35</v>
      </c>
      <c r="H81" s="30">
        <v>0.33</v>
      </c>
      <c r="I81" s="30">
        <v>0.23</v>
      </c>
      <c r="J81" s="30">
        <v>0.16</v>
      </c>
      <c r="K81" s="30">
        <v>0.12</v>
      </c>
      <c r="L81" s="30">
        <v>0.1</v>
      </c>
      <c r="M81" s="30">
        <v>20</v>
      </c>
      <c r="N81" s="30">
        <v>0.2</v>
      </c>
      <c r="O81" s="30">
        <v>0.2</v>
      </c>
      <c r="P81" s="30">
        <v>0.2</v>
      </c>
      <c r="Q81" s="30">
        <v>2.11</v>
      </c>
      <c r="R81" s="30">
        <v>167</v>
      </c>
      <c r="S81" s="30">
        <v>22.2</v>
      </c>
      <c r="T81" s="30">
        <v>23.05</v>
      </c>
      <c r="U81" s="30">
        <v>20.733329999999999</v>
      </c>
      <c r="V81" s="30">
        <v>20.457139999999999</v>
      </c>
      <c r="W81" s="157" t="s">
        <v>18</v>
      </c>
    </row>
    <row r="82" spans="1:23" x14ac:dyDescent="0.25">
      <c r="A82" s="154">
        <v>108</v>
      </c>
      <c r="B82" s="31">
        <v>45098.920138888891</v>
      </c>
      <c r="C82" s="31">
        <v>45099.145833333336</v>
      </c>
      <c r="D82" s="32">
        <v>2</v>
      </c>
      <c r="E82" s="30">
        <v>5.42</v>
      </c>
      <c r="F82" s="30">
        <v>0.37</v>
      </c>
      <c r="G82" s="30">
        <v>2.83</v>
      </c>
      <c r="H82" s="30">
        <v>2.68</v>
      </c>
      <c r="I82" s="30">
        <v>2.15</v>
      </c>
      <c r="J82" s="30">
        <v>1.34</v>
      </c>
      <c r="K82" s="30">
        <v>0.82</v>
      </c>
      <c r="L82" s="30">
        <v>0.62</v>
      </c>
      <c r="M82" s="30">
        <v>125.75</v>
      </c>
      <c r="N82" s="30">
        <v>0</v>
      </c>
      <c r="O82" s="30">
        <v>0</v>
      </c>
      <c r="P82" s="30">
        <v>0</v>
      </c>
      <c r="Q82" s="30">
        <v>0.78</v>
      </c>
      <c r="R82" s="30">
        <v>172</v>
      </c>
      <c r="S82" s="30">
        <v>28.3</v>
      </c>
      <c r="T82" s="30">
        <v>29.45</v>
      </c>
      <c r="U82" s="30">
        <v>28.9</v>
      </c>
      <c r="V82" s="30">
        <v>23.88571</v>
      </c>
      <c r="W82" s="157" t="s">
        <v>18</v>
      </c>
    </row>
    <row r="83" spans="1:23" x14ac:dyDescent="0.25">
      <c r="A83" s="154">
        <v>109</v>
      </c>
      <c r="B83" s="31">
        <v>45099.645833333336</v>
      </c>
      <c r="C83" s="31">
        <v>45099.829861111109</v>
      </c>
      <c r="D83" s="32">
        <v>0.4</v>
      </c>
      <c r="E83" s="30">
        <v>4.42</v>
      </c>
      <c r="F83" s="30">
        <v>0.09</v>
      </c>
      <c r="G83" s="30">
        <v>2.15</v>
      </c>
      <c r="H83" s="30">
        <v>1.85</v>
      </c>
      <c r="I83" s="30">
        <v>0.77</v>
      </c>
      <c r="J83" s="30">
        <v>0.39</v>
      </c>
      <c r="K83" s="30">
        <v>0.19</v>
      </c>
      <c r="L83" s="30">
        <v>0.13</v>
      </c>
      <c r="M83" s="30">
        <v>16.420000000000002</v>
      </c>
      <c r="N83" s="30">
        <v>2</v>
      </c>
      <c r="O83" s="30">
        <v>2</v>
      </c>
      <c r="P83" s="30">
        <v>2</v>
      </c>
      <c r="Q83" s="30">
        <v>2.78</v>
      </c>
      <c r="R83" s="30">
        <v>173</v>
      </c>
      <c r="S83" s="30">
        <v>25.6</v>
      </c>
      <c r="T83" s="30">
        <v>26.95</v>
      </c>
      <c r="U83" s="30">
        <v>28.16667</v>
      </c>
      <c r="V83" s="30">
        <v>24.12857</v>
      </c>
      <c r="W83" s="157" t="s">
        <v>18</v>
      </c>
    </row>
    <row r="84" spans="1:23" x14ac:dyDescent="0.25">
      <c r="A84" s="154">
        <v>110</v>
      </c>
      <c r="B84" s="31">
        <v>45107.447916666664</v>
      </c>
      <c r="C84" s="31">
        <v>45107.677083333336</v>
      </c>
      <c r="D84" s="32">
        <v>0.11</v>
      </c>
      <c r="E84" s="30">
        <v>5.5</v>
      </c>
      <c r="F84" s="30">
        <v>0.02</v>
      </c>
      <c r="G84" s="30">
        <v>0.46</v>
      </c>
      <c r="H84" s="30">
        <v>0.37</v>
      </c>
      <c r="I84" s="30">
        <v>0.18</v>
      </c>
      <c r="J84" s="30">
        <v>0.09</v>
      </c>
      <c r="K84" s="30">
        <v>0.04</v>
      </c>
      <c r="L84" s="30">
        <v>0.03</v>
      </c>
      <c r="M84" s="30">
        <v>188.33</v>
      </c>
      <c r="N84" s="30">
        <v>0</v>
      </c>
      <c r="O84" s="30">
        <v>0</v>
      </c>
      <c r="P84" s="30">
        <v>0</v>
      </c>
      <c r="Q84" s="30">
        <v>0</v>
      </c>
      <c r="R84" s="30">
        <v>181</v>
      </c>
      <c r="S84" s="30">
        <v>27.8</v>
      </c>
      <c r="T84" s="30">
        <v>27.8</v>
      </c>
      <c r="U84" s="30">
        <v>29.466670000000001</v>
      </c>
      <c r="V84" s="30">
        <v>28.671430000000001</v>
      </c>
      <c r="W84" s="157" t="s">
        <v>18</v>
      </c>
    </row>
    <row r="85" spans="1:23" x14ac:dyDescent="0.25">
      <c r="A85" s="154">
        <v>111</v>
      </c>
      <c r="B85" s="31">
        <v>45111.538194444445</v>
      </c>
      <c r="C85" s="31">
        <v>45112.097222222219</v>
      </c>
      <c r="D85" s="32">
        <v>0.28999999999999998</v>
      </c>
      <c r="E85" s="30">
        <v>13.42</v>
      </c>
      <c r="F85" s="30">
        <v>0.02</v>
      </c>
      <c r="G85" s="30">
        <v>0.96</v>
      </c>
      <c r="H85" s="30">
        <v>0.73</v>
      </c>
      <c r="I85" s="30">
        <v>0.36</v>
      </c>
      <c r="J85" s="30">
        <v>0.18</v>
      </c>
      <c r="K85" s="30">
        <v>0.1</v>
      </c>
      <c r="L85" s="30">
        <v>7.0000000000000007E-2</v>
      </c>
      <c r="M85" s="30">
        <v>106.08</v>
      </c>
      <c r="N85" s="30">
        <v>0</v>
      </c>
      <c r="O85" s="30">
        <v>0</v>
      </c>
      <c r="P85" s="30">
        <v>0</v>
      </c>
      <c r="Q85" s="30">
        <v>0.11</v>
      </c>
      <c r="R85" s="30">
        <v>185</v>
      </c>
      <c r="S85" s="30">
        <v>29.4</v>
      </c>
      <c r="T85" s="30">
        <v>28.6</v>
      </c>
      <c r="U85" s="30">
        <v>27.6</v>
      </c>
      <c r="V85" s="30">
        <v>27.62857</v>
      </c>
      <c r="W85" s="157" t="s">
        <v>18</v>
      </c>
    </row>
    <row r="86" spans="1:23" x14ac:dyDescent="0.25">
      <c r="A86" s="154">
        <v>112</v>
      </c>
      <c r="B86" s="31">
        <v>45113.690972222219</v>
      </c>
      <c r="C86" s="31">
        <v>45113.763888888891</v>
      </c>
      <c r="D86" s="32">
        <v>0.55000000000000004</v>
      </c>
      <c r="E86" s="30">
        <v>1.75</v>
      </c>
      <c r="F86" s="30">
        <v>0.32</v>
      </c>
      <c r="G86" s="30">
        <v>1.17</v>
      </c>
      <c r="H86" s="30">
        <v>1.08</v>
      </c>
      <c r="I86" s="30">
        <v>0.87</v>
      </c>
      <c r="J86" s="30">
        <v>0.48</v>
      </c>
      <c r="K86" s="30">
        <v>0.28000000000000003</v>
      </c>
      <c r="L86" s="30">
        <v>0.18</v>
      </c>
      <c r="M86" s="30">
        <v>40</v>
      </c>
      <c r="N86" s="30">
        <v>0</v>
      </c>
      <c r="O86" s="30">
        <v>0.28999999999999998</v>
      </c>
      <c r="P86" s="30">
        <v>0.28999999999999998</v>
      </c>
      <c r="Q86" s="30">
        <v>0.4</v>
      </c>
      <c r="R86" s="30">
        <v>187</v>
      </c>
      <c r="S86" s="30">
        <v>19.399999999999999</v>
      </c>
      <c r="T86" s="30">
        <v>21.9</v>
      </c>
      <c r="U86" s="30">
        <v>24.4</v>
      </c>
      <c r="V86" s="30">
        <v>25.228570000000001</v>
      </c>
      <c r="W86" s="157" t="s">
        <v>18</v>
      </c>
    </row>
    <row r="87" spans="1:23" x14ac:dyDescent="0.25">
      <c r="A87" s="154">
        <v>113</v>
      </c>
      <c r="B87" s="31">
        <v>45114.784722222219</v>
      </c>
      <c r="C87" s="31">
        <v>45115.048611111109</v>
      </c>
      <c r="D87" s="32">
        <v>0.25</v>
      </c>
      <c r="E87" s="30">
        <v>6.33</v>
      </c>
      <c r="F87" s="30">
        <v>0.04</v>
      </c>
      <c r="G87" s="30">
        <v>0.71</v>
      </c>
      <c r="H87" s="30">
        <v>0.6</v>
      </c>
      <c r="I87" s="30">
        <v>0.27</v>
      </c>
      <c r="J87" s="30">
        <v>0.14000000000000001</v>
      </c>
      <c r="K87" s="30">
        <v>7.0000000000000007E-2</v>
      </c>
      <c r="L87" s="30">
        <v>0.05</v>
      </c>
      <c r="M87" s="30">
        <v>30.83</v>
      </c>
      <c r="N87" s="30">
        <v>0</v>
      </c>
      <c r="O87" s="30">
        <v>0.55000000000000004</v>
      </c>
      <c r="P87" s="30">
        <v>0.84</v>
      </c>
      <c r="Q87" s="30">
        <v>0.84</v>
      </c>
      <c r="R87" s="30">
        <v>188</v>
      </c>
      <c r="S87" s="30">
        <v>23.3</v>
      </c>
      <c r="T87" s="30">
        <v>21.35</v>
      </c>
      <c r="U87" s="30">
        <v>22.366669999999999</v>
      </c>
      <c r="V87" s="30">
        <v>24.585709999999999</v>
      </c>
      <c r="W87" s="157" t="s">
        <v>18</v>
      </c>
    </row>
    <row r="88" spans="1:23" x14ac:dyDescent="0.25">
      <c r="A88" s="154">
        <v>114</v>
      </c>
      <c r="B88" s="31">
        <v>45115.663194444445</v>
      </c>
      <c r="C88" s="31">
        <v>45115.680555555555</v>
      </c>
      <c r="D88" s="32">
        <v>0.13</v>
      </c>
      <c r="E88" s="30">
        <v>0.42</v>
      </c>
      <c r="F88" s="30">
        <v>0.32</v>
      </c>
      <c r="G88" s="30">
        <v>0.98</v>
      </c>
      <c r="H88" s="30">
        <v>0.77</v>
      </c>
      <c r="I88" s="30">
        <v>0.27</v>
      </c>
      <c r="J88" s="30">
        <v>0.13</v>
      </c>
      <c r="K88" s="30">
        <v>7.0000000000000007E-2</v>
      </c>
      <c r="L88" s="30">
        <v>0.04</v>
      </c>
      <c r="M88" s="30">
        <v>15.17</v>
      </c>
      <c r="N88" s="30">
        <v>0.25</v>
      </c>
      <c r="O88" s="30">
        <v>0.81</v>
      </c>
      <c r="P88" s="30">
        <v>0.81</v>
      </c>
      <c r="Q88" s="30">
        <v>1.1000000000000001</v>
      </c>
      <c r="R88" s="30">
        <v>189</v>
      </c>
      <c r="S88" s="30">
        <v>22.2</v>
      </c>
      <c r="T88" s="30">
        <v>22.75</v>
      </c>
      <c r="U88" s="30">
        <v>21.633330000000001</v>
      </c>
      <c r="V88" s="30">
        <v>24.585709999999999</v>
      </c>
      <c r="W88" s="157" t="s">
        <v>18</v>
      </c>
    </row>
    <row r="89" spans="1:23" hidden="1" x14ac:dyDescent="0.25">
      <c r="A89" s="154">
        <v>115</v>
      </c>
      <c r="B89" s="31">
        <v>45122.784722222219</v>
      </c>
      <c r="C89" s="31">
        <v>45122.809027777781</v>
      </c>
      <c r="D89" s="32">
        <v>7.0000000000000007E-2</v>
      </c>
      <c r="E89" s="30">
        <v>0.57999999999999996</v>
      </c>
      <c r="F89" s="30">
        <v>0.13</v>
      </c>
      <c r="G89" s="30">
        <v>0.36</v>
      </c>
      <c r="H89" s="30">
        <v>0.35</v>
      </c>
      <c r="I89" s="30">
        <v>0.15</v>
      </c>
      <c r="J89" s="30">
        <v>7.0000000000000007E-2</v>
      </c>
      <c r="K89" s="30">
        <v>0.04</v>
      </c>
      <c r="L89" s="30">
        <v>0.02</v>
      </c>
      <c r="M89" s="30">
        <v>171.08</v>
      </c>
      <c r="N89" s="30">
        <v>0</v>
      </c>
      <c r="O89" s="30">
        <v>0</v>
      </c>
      <c r="P89" s="30">
        <v>0</v>
      </c>
      <c r="Q89" s="30">
        <v>0</v>
      </c>
      <c r="R89" s="30">
        <v>196</v>
      </c>
      <c r="S89" s="30">
        <v>25.6</v>
      </c>
      <c r="T89" s="30">
        <v>28.65</v>
      </c>
      <c r="U89" s="30">
        <v>29.466670000000001</v>
      </c>
      <c r="V89" s="30">
        <v>29.071429999999999</v>
      </c>
      <c r="W89" s="157" t="s">
        <v>224</v>
      </c>
    </row>
    <row r="90" spans="1:23" x14ac:dyDescent="0.25">
      <c r="A90" s="154">
        <v>116</v>
      </c>
      <c r="B90" s="31">
        <v>45127.215277777781</v>
      </c>
      <c r="C90" s="31">
        <v>45127.892361111109</v>
      </c>
      <c r="D90" s="32">
        <v>0.98</v>
      </c>
      <c r="E90" s="30">
        <v>16.25</v>
      </c>
      <c r="F90" s="30">
        <v>0.06</v>
      </c>
      <c r="G90" s="30">
        <v>3.09</v>
      </c>
      <c r="H90" s="30">
        <v>2.92</v>
      </c>
      <c r="I90" s="30">
        <v>1.41</v>
      </c>
      <c r="J90" s="30">
        <v>0.71</v>
      </c>
      <c r="K90" s="30">
        <v>0.35</v>
      </c>
      <c r="L90" s="30">
        <v>0.24</v>
      </c>
      <c r="M90" s="30">
        <v>122</v>
      </c>
      <c r="N90" s="30">
        <v>0</v>
      </c>
      <c r="O90" s="30">
        <v>0</v>
      </c>
      <c r="P90" s="30">
        <v>0</v>
      </c>
      <c r="Q90" s="30">
        <v>7.0000000000000007E-2</v>
      </c>
      <c r="R90" s="30">
        <v>201</v>
      </c>
      <c r="S90" s="30">
        <v>30.6</v>
      </c>
      <c r="T90" s="30">
        <v>32.25</v>
      </c>
      <c r="U90" s="30">
        <v>32.966670000000001</v>
      </c>
      <c r="V90" s="30">
        <v>30.55714</v>
      </c>
      <c r="W90" s="157" t="s">
        <v>18</v>
      </c>
    </row>
    <row r="91" spans="1:23" x14ac:dyDescent="0.25">
      <c r="A91" s="154">
        <v>117</v>
      </c>
      <c r="B91" s="31">
        <v>45128.861111111109</v>
      </c>
      <c r="C91" s="31">
        <v>45128.878472222219</v>
      </c>
      <c r="D91" s="32">
        <v>0.3</v>
      </c>
      <c r="E91" s="30">
        <v>0.42</v>
      </c>
      <c r="F91" s="30">
        <v>0.71</v>
      </c>
      <c r="G91" s="30">
        <v>1.84</v>
      </c>
      <c r="H91" s="30">
        <v>1.61</v>
      </c>
      <c r="I91" s="30">
        <v>0.59</v>
      </c>
      <c r="J91" s="30">
        <v>0.3</v>
      </c>
      <c r="K91" s="30">
        <v>0.15</v>
      </c>
      <c r="L91" s="30">
        <v>0.1</v>
      </c>
      <c r="M91" s="30">
        <v>23.67</v>
      </c>
      <c r="N91" s="30">
        <v>0.98</v>
      </c>
      <c r="O91" s="30">
        <v>0.98</v>
      </c>
      <c r="P91" s="30">
        <v>0.98</v>
      </c>
      <c r="Q91" s="30">
        <v>1.06</v>
      </c>
      <c r="R91" s="30">
        <v>202</v>
      </c>
      <c r="S91" s="30">
        <v>26.1</v>
      </c>
      <c r="T91" s="30">
        <v>28.35</v>
      </c>
      <c r="U91" s="30">
        <v>30.2</v>
      </c>
      <c r="V91" s="30">
        <v>29.75714</v>
      </c>
      <c r="W91" s="157" t="s">
        <v>18</v>
      </c>
    </row>
    <row r="92" spans="1:23" x14ac:dyDescent="0.25">
      <c r="A92" s="154">
        <v>118</v>
      </c>
      <c r="B92" s="31">
        <v>45131.614583333336</v>
      </c>
      <c r="C92" s="31">
        <v>45131.857638888891</v>
      </c>
      <c r="D92" s="32">
        <v>0.61</v>
      </c>
      <c r="E92" s="30">
        <v>5.83</v>
      </c>
      <c r="F92" s="30">
        <v>0.1</v>
      </c>
      <c r="G92" s="30">
        <v>2.1800000000000002</v>
      </c>
      <c r="H92" s="30">
        <v>2.04</v>
      </c>
      <c r="I92" s="30">
        <v>0.98</v>
      </c>
      <c r="J92" s="30">
        <v>0.59</v>
      </c>
      <c r="K92" s="30">
        <v>0.3</v>
      </c>
      <c r="L92" s="30">
        <v>0.2</v>
      </c>
      <c r="M92" s="30">
        <v>71.5</v>
      </c>
      <c r="N92" s="30">
        <v>0</v>
      </c>
      <c r="O92" s="30">
        <v>0</v>
      </c>
      <c r="P92" s="30">
        <v>0.3</v>
      </c>
      <c r="Q92" s="30">
        <v>1.28</v>
      </c>
      <c r="R92" s="30">
        <v>205</v>
      </c>
      <c r="S92" s="30">
        <v>34.4</v>
      </c>
      <c r="T92" s="30">
        <v>32.5</v>
      </c>
      <c r="U92" s="30">
        <v>30.733329999999999</v>
      </c>
      <c r="V92" s="30">
        <v>31.028569999999998</v>
      </c>
      <c r="W92" s="157" t="s">
        <v>18</v>
      </c>
    </row>
    <row r="93" spans="1:23" x14ac:dyDescent="0.25">
      <c r="A93" s="154">
        <v>119</v>
      </c>
      <c r="B93" s="31">
        <v>45138.638888888891</v>
      </c>
      <c r="C93" s="31">
        <v>45139.079861111109</v>
      </c>
      <c r="D93" s="32">
        <v>0.77</v>
      </c>
      <c r="E93" s="30">
        <v>10.58</v>
      </c>
      <c r="F93" s="30">
        <v>7.0000000000000007E-2</v>
      </c>
      <c r="G93" s="30">
        <v>1.25</v>
      </c>
      <c r="H93" s="30">
        <v>1.1399999999999999</v>
      </c>
      <c r="I93" s="30">
        <v>0.78</v>
      </c>
      <c r="J93" s="30">
        <v>0.42</v>
      </c>
      <c r="K93" s="30">
        <v>0.22</v>
      </c>
      <c r="L93" s="30">
        <v>0.16</v>
      </c>
      <c r="M93" s="30">
        <v>173.33</v>
      </c>
      <c r="N93" s="30">
        <v>0</v>
      </c>
      <c r="O93" s="30">
        <v>0</v>
      </c>
      <c r="P93" s="30">
        <v>0</v>
      </c>
      <c r="Q93" s="30">
        <v>0.61</v>
      </c>
      <c r="R93" s="30">
        <v>212</v>
      </c>
      <c r="S93" s="30">
        <v>32.799999999999997</v>
      </c>
      <c r="T93" s="30">
        <v>31.7</v>
      </c>
      <c r="U93" s="30">
        <v>32.066670000000002</v>
      </c>
      <c r="V93" s="30">
        <v>32.771430000000002</v>
      </c>
      <c r="W93" s="157" t="s">
        <v>18</v>
      </c>
    </row>
    <row r="94" spans="1:23" x14ac:dyDescent="0.25">
      <c r="A94" s="154">
        <v>120</v>
      </c>
      <c r="B94" s="31">
        <v>45140.590277777781</v>
      </c>
      <c r="C94" s="31">
        <v>45140.607638888891</v>
      </c>
      <c r="D94" s="32">
        <v>0.05</v>
      </c>
      <c r="E94" s="30">
        <v>0.42</v>
      </c>
      <c r="F94" s="30">
        <v>0.12</v>
      </c>
      <c r="G94" s="30">
        <v>0.3</v>
      </c>
      <c r="H94" s="30">
        <v>0.24</v>
      </c>
      <c r="I94" s="30">
        <v>0.1</v>
      </c>
      <c r="J94" s="30">
        <v>0.05</v>
      </c>
      <c r="K94" s="30">
        <v>0.02</v>
      </c>
      <c r="L94" s="30">
        <v>0.02</v>
      </c>
      <c r="M94" s="30">
        <v>36.67</v>
      </c>
      <c r="N94" s="30">
        <v>0</v>
      </c>
      <c r="O94" s="30">
        <v>0.77</v>
      </c>
      <c r="P94" s="30">
        <v>0.77</v>
      </c>
      <c r="Q94" s="30">
        <v>0.77</v>
      </c>
      <c r="R94" s="30">
        <v>214</v>
      </c>
      <c r="S94" s="30">
        <v>30</v>
      </c>
      <c r="T94" s="30">
        <v>30.85</v>
      </c>
      <c r="U94" s="30">
        <v>31.5</v>
      </c>
      <c r="V94" s="30">
        <v>31.75714</v>
      </c>
      <c r="W94" s="157" t="s">
        <v>18</v>
      </c>
    </row>
    <row r="95" spans="1:23" x14ac:dyDescent="0.25">
      <c r="A95" s="154">
        <v>121</v>
      </c>
      <c r="B95" s="31">
        <v>45140.857638888891</v>
      </c>
      <c r="C95" s="31">
        <v>45141.121527777781</v>
      </c>
      <c r="D95" s="32">
        <v>0.11</v>
      </c>
      <c r="E95" s="30">
        <v>6.33</v>
      </c>
      <c r="F95" s="30">
        <v>0.02</v>
      </c>
      <c r="G95" s="30">
        <v>0.13</v>
      </c>
      <c r="H95" s="30">
        <v>0.12</v>
      </c>
      <c r="I95" s="30">
        <v>0.09</v>
      </c>
      <c r="J95" s="30">
        <v>0.06</v>
      </c>
      <c r="K95" s="30">
        <v>0.03</v>
      </c>
      <c r="L95" s="30">
        <v>0.02</v>
      </c>
      <c r="M95" s="30">
        <v>12.33</v>
      </c>
      <c r="N95" s="30">
        <v>0.05</v>
      </c>
      <c r="O95" s="30">
        <v>0.82</v>
      </c>
      <c r="P95" s="30">
        <v>0.82</v>
      </c>
      <c r="Q95" s="30">
        <v>0.82</v>
      </c>
      <c r="R95" s="30">
        <v>214</v>
      </c>
      <c r="S95" s="30">
        <v>30</v>
      </c>
      <c r="T95" s="30">
        <v>30.85</v>
      </c>
      <c r="U95" s="30">
        <v>31.5</v>
      </c>
      <c r="V95" s="30">
        <v>31.75714</v>
      </c>
      <c r="W95" s="157" t="s">
        <v>18</v>
      </c>
    </row>
    <row r="96" spans="1:23" x14ac:dyDescent="0.25">
      <c r="A96" s="154">
        <v>122</v>
      </c>
      <c r="B96" s="31">
        <v>45144.618055555555</v>
      </c>
      <c r="C96" s="31">
        <v>45144.895833333336</v>
      </c>
      <c r="D96" s="32">
        <v>0.2</v>
      </c>
      <c r="E96" s="30">
        <v>6.67</v>
      </c>
      <c r="F96" s="30">
        <v>0.03</v>
      </c>
      <c r="G96" s="30">
        <v>0.69</v>
      </c>
      <c r="H96" s="30">
        <v>0.53</v>
      </c>
      <c r="I96" s="30">
        <v>0.25</v>
      </c>
      <c r="J96" s="30">
        <v>0.13</v>
      </c>
      <c r="K96" s="30">
        <v>7.0000000000000007E-2</v>
      </c>
      <c r="L96" s="30">
        <v>0.05</v>
      </c>
      <c r="M96" s="30">
        <v>90.58</v>
      </c>
      <c r="N96" s="30">
        <v>0</v>
      </c>
      <c r="O96" s="30">
        <v>0</v>
      </c>
      <c r="P96" s="30">
        <v>0</v>
      </c>
      <c r="Q96" s="30">
        <v>0.93</v>
      </c>
      <c r="R96" s="30">
        <v>218</v>
      </c>
      <c r="S96" s="30">
        <v>28.3</v>
      </c>
      <c r="T96" s="30">
        <v>28.85</v>
      </c>
      <c r="U96" s="30">
        <v>28.866669999999999</v>
      </c>
      <c r="V96" s="30">
        <v>29.842860000000002</v>
      </c>
      <c r="W96" s="157" t="s">
        <v>18</v>
      </c>
    </row>
    <row r="97" spans="1:23" hidden="1" x14ac:dyDescent="0.25">
      <c r="A97" s="154">
        <v>123</v>
      </c>
      <c r="B97" s="31">
        <v>45149.697916666664</v>
      </c>
      <c r="C97" s="31">
        <v>45149.961805555555</v>
      </c>
      <c r="D97" s="32">
        <v>7.0000000000000007E-2</v>
      </c>
      <c r="E97" s="30">
        <v>6.33</v>
      </c>
      <c r="F97" s="30">
        <v>0.01</v>
      </c>
      <c r="G97" s="30">
        <v>0.08</v>
      </c>
      <c r="H97" s="30">
        <v>0.08</v>
      </c>
      <c r="I97" s="30">
        <v>0.05</v>
      </c>
      <c r="J97" s="30">
        <v>0.03</v>
      </c>
      <c r="K97" s="30">
        <v>0.02</v>
      </c>
      <c r="L97" s="30">
        <v>0.02</v>
      </c>
      <c r="M97" s="30">
        <v>121.58</v>
      </c>
      <c r="N97" s="30">
        <v>0</v>
      </c>
      <c r="O97" s="30">
        <v>0</v>
      </c>
      <c r="P97" s="30">
        <v>0</v>
      </c>
      <c r="Q97" s="30">
        <v>0.2</v>
      </c>
      <c r="R97" s="30">
        <v>223</v>
      </c>
      <c r="S97" s="30">
        <v>30</v>
      </c>
      <c r="T97" s="30">
        <v>28.05</v>
      </c>
      <c r="U97" s="30">
        <v>27.966670000000001</v>
      </c>
      <c r="V97" s="30">
        <v>26.728570000000001</v>
      </c>
      <c r="W97" s="157" t="s">
        <v>224</v>
      </c>
    </row>
    <row r="98" spans="1:23" x14ac:dyDescent="0.25">
      <c r="A98" s="154">
        <v>124</v>
      </c>
      <c r="B98" s="31">
        <v>45156.694444444445</v>
      </c>
      <c r="C98" s="31">
        <v>45156.732638888891</v>
      </c>
      <c r="D98" s="32">
        <v>0.13</v>
      </c>
      <c r="E98" s="30">
        <v>0.92</v>
      </c>
      <c r="F98" s="30">
        <v>0.14000000000000001</v>
      </c>
      <c r="G98" s="30">
        <v>0.56000000000000005</v>
      </c>
      <c r="H98" s="30">
        <v>0.51</v>
      </c>
      <c r="I98" s="30">
        <v>0.25</v>
      </c>
      <c r="J98" s="30">
        <v>0.13</v>
      </c>
      <c r="K98" s="30">
        <v>7.0000000000000007E-2</v>
      </c>
      <c r="L98" s="30">
        <v>0.04</v>
      </c>
      <c r="M98" s="30">
        <v>162.5</v>
      </c>
      <c r="N98" s="30">
        <v>0</v>
      </c>
      <c r="O98" s="30">
        <v>0</v>
      </c>
      <c r="P98" s="30">
        <v>0</v>
      </c>
      <c r="Q98" s="30">
        <v>7.0000000000000007E-2</v>
      </c>
      <c r="R98" s="30">
        <v>230</v>
      </c>
      <c r="S98" s="30">
        <v>32.200000000000003</v>
      </c>
      <c r="T98" s="30">
        <v>33.6</v>
      </c>
      <c r="U98" s="30">
        <v>33.133330000000001</v>
      </c>
      <c r="V98" s="30">
        <v>28.971430000000002</v>
      </c>
      <c r="W98" s="157" t="s">
        <v>18</v>
      </c>
    </row>
    <row r="99" spans="1:23" hidden="1" x14ac:dyDescent="0.25">
      <c r="A99" s="154">
        <v>125</v>
      </c>
      <c r="B99" s="31">
        <v>45162.829861111109</v>
      </c>
      <c r="C99" s="31">
        <v>45162.878472222219</v>
      </c>
      <c r="D99" s="32">
        <v>0.13</v>
      </c>
      <c r="E99" s="30">
        <v>1.17</v>
      </c>
      <c r="F99" s="30">
        <v>0.11</v>
      </c>
      <c r="G99" s="30">
        <v>0.22</v>
      </c>
      <c r="H99" s="30">
        <v>0.21</v>
      </c>
      <c r="I99" s="30">
        <v>0.16</v>
      </c>
      <c r="J99" s="30">
        <v>0.13</v>
      </c>
      <c r="K99" s="30">
        <v>7.0000000000000007E-2</v>
      </c>
      <c r="L99" s="30">
        <v>0.04</v>
      </c>
      <c r="M99" s="30">
        <v>147.5</v>
      </c>
      <c r="N99" s="30">
        <v>0</v>
      </c>
      <c r="O99" s="30">
        <v>0</v>
      </c>
      <c r="P99" s="30">
        <v>0</v>
      </c>
      <c r="Q99" s="30">
        <v>0.13</v>
      </c>
      <c r="R99" s="30">
        <v>236</v>
      </c>
      <c r="S99" s="30">
        <v>33.299999999999997</v>
      </c>
      <c r="T99" s="30">
        <v>33.6</v>
      </c>
      <c r="U99" s="30">
        <v>33.866669999999999</v>
      </c>
      <c r="V99" s="30">
        <v>33.714289999999998</v>
      </c>
      <c r="W99" s="157" t="s">
        <v>224</v>
      </c>
    </row>
    <row r="100" spans="1:23" x14ac:dyDescent="0.25">
      <c r="A100" s="154">
        <v>126</v>
      </c>
      <c r="B100" s="31">
        <v>45165.694444444445</v>
      </c>
      <c r="C100" s="31">
        <v>45166.006944444445</v>
      </c>
      <c r="D100" s="32">
        <v>1.37</v>
      </c>
      <c r="E100" s="30">
        <v>7.5</v>
      </c>
      <c r="F100" s="30">
        <v>0.18</v>
      </c>
      <c r="G100" s="30">
        <v>2.59</v>
      </c>
      <c r="H100" s="30">
        <v>2.54</v>
      </c>
      <c r="I100" s="30">
        <v>1.57</v>
      </c>
      <c r="J100" s="30">
        <v>0.85</v>
      </c>
      <c r="K100" s="30">
        <v>0.44</v>
      </c>
      <c r="L100" s="30">
        <v>0.3</v>
      </c>
      <c r="M100" s="30">
        <v>75.08</v>
      </c>
      <c r="N100" s="30">
        <v>0</v>
      </c>
      <c r="O100" s="30">
        <v>0</v>
      </c>
      <c r="P100" s="30">
        <v>0.13</v>
      </c>
      <c r="Q100" s="30">
        <v>0.13</v>
      </c>
      <c r="R100" s="30">
        <v>239</v>
      </c>
      <c r="S100" s="30">
        <v>26.1</v>
      </c>
      <c r="T100" s="30">
        <v>23.9</v>
      </c>
      <c r="U100" s="30">
        <v>26.66667</v>
      </c>
      <c r="V100" s="30">
        <v>30.785710000000002</v>
      </c>
      <c r="W100" s="157" t="s">
        <v>18</v>
      </c>
    </row>
    <row r="101" spans="1:23" x14ac:dyDescent="0.25">
      <c r="A101" s="154">
        <v>127</v>
      </c>
      <c r="B101" s="31">
        <v>45172.586805555555</v>
      </c>
      <c r="C101" s="31">
        <v>45172.954861111109</v>
      </c>
      <c r="D101" s="32">
        <v>0.25</v>
      </c>
      <c r="E101" s="30">
        <v>8.83</v>
      </c>
      <c r="F101" s="30">
        <v>0.03</v>
      </c>
      <c r="G101" s="30">
        <v>0.7</v>
      </c>
      <c r="H101" s="30">
        <v>0.64</v>
      </c>
      <c r="I101" s="30">
        <v>0.31</v>
      </c>
      <c r="J101" s="30">
        <v>0.16</v>
      </c>
      <c r="K101" s="30">
        <v>0.08</v>
      </c>
      <c r="L101" s="30">
        <v>0.05</v>
      </c>
      <c r="M101" s="30">
        <v>166.75</v>
      </c>
      <c r="N101" s="30">
        <v>0</v>
      </c>
      <c r="O101" s="30">
        <v>0</v>
      </c>
      <c r="P101" s="30">
        <v>0</v>
      </c>
      <c r="Q101" s="30">
        <v>1.37</v>
      </c>
      <c r="R101" s="30">
        <v>246</v>
      </c>
      <c r="S101" s="30">
        <v>32.799999999999997</v>
      </c>
      <c r="T101" s="30">
        <v>33.9</v>
      </c>
      <c r="U101" s="30">
        <v>33.9</v>
      </c>
      <c r="V101" s="30">
        <v>31.12857</v>
      </c>
      <c r="W101" s="157" t="s">
        <v>18</v>
      </c>
    </row>
    <row r="102" spans="1:23" x14ac:dyDescent="0.25">
      <c r="A102" s="154">
        <v>128</v>
      </c>
      <c r="B102" s="31">
        <v>45179.517361111109</v>
      </c>
      <c r="C102" s="31">
        <v>45180.201388888891</v>
      </c>
      <c r="D102" s="32">
        <v>0.63</v>
      </c>
      <c r="E102" s="30">
        <v>16.420000000000002</v>
      </c>
      <c r="F102" s="30">
        <v>0.04</v>
      </c>
      <c r="G102" s="30">
        <v>0.39</v>
      </c>
      <c r="H102" s="30">
        <v>0.39</v>
      </c>
      <c r="I102" s="30">
        <v>0.35</v>
      </c>
      <c r="J102" s="30">
        <v>0.28000000000000003</v>
      </c>
      <c r="K102" s="30">
        <v>0.18</v>
      </c>
      <c r="L102" s="30">
        <v>0.14000000000000001</v>
      </c>
      <c r="M102" s="30">
        <v>173.92</v>
      </c>
      <c r="N102" s="30">
        <v>0</v>
      </c>
      <c r="O102" s="30">
        <v>0</v>
      </c>
      <c r="P102" s="30">
        <v>0</v>
      </c>
      <c r="Q102" s="30">
        <v>0.25</v>
      </c>
      <c r="R102" s="30">
        <v>253</v>
      </c>
      <c r="S102" s="30">
        <v>29.4</v>
      </c>
      <c r="T102" s="30">
        <v>30.25</v>
      </c>
      <c r="U102" s="30">
        <v>30.533329999999999</v>
      </c>
      <c r="V102" s="30">
        <v>29.842860000000002</v>
      </c>
      <c r="W102" s="157" t="s">
        <v>18</v>
      </c>
    </row>
    <row r="103" spans="1:23" x14ac:dyDescent="0.25">
      <c r="A103" s="154">
        <v>129</v>
      </c>
      <c r="B103" s="31">
        <v>45180.510416666664</v>
      </c>
      <c r="C103" s="31">
        <v>45180.572916666664</v>
      </c>
      <c r="D103" s="32">
        <v>0.17</v>
      </c>
      <c r="E103" s="30">
        <v>1.5</v>
      </c>
      <c r="F103" s="30">
        <v>0.12</v>
      </c>
      <c r="G103" s="30">
        <v>0.73</v>
      </c>
      <c r="H103" s="30">
        <v>0.63</v>
      </c>
      <c r="I103" s="30">
        <v>0.34</v>
      </c>
      <c r="J103" s="30">
        <v>0.17</v>
      </c>
      <c r="K103" s="30">
        <v>0.09</v>
      </c>
      <c r="L103" s="30">
        <v>0.06</v>
      </c>
      <c r="M103" s="30">
        <v>8.92</v>
      </c>
      <c r="N103" s="30">
        <v>0.63</v>
      </c>
      <c r="O103" s="30">
        <v>0.63</v>
      </c>
      <c r="P103" s="30">
        <v>0.63</v>
      </c>
      <c r="Q103" s="30">
        <v>0.63</v>
      </c>
      <c r="R103" s="30">
        <v>254</v>
      </c>
      <c r="S103" s="30">
        <v>18.899999999999999</v>
      </c>
      <c r="T103" s="30">
        <v>24.15</v>
      </c>
      <c r="U103" s="30">
        <v>26.466670000000001</v>
      </c>
      <c r="V103" s="30">
        <v>28.171430000000001</v>
      </c>
      <c r="W103" s="157" t="s">
        <v>18</v>
      </c>
    </row>
    <row r="104" spans="1:23" x14ac:dyDescent="0.25">
      <c r="A104" s="154">
        <v>130</v>
      </c>
      <c r="B104" s="31">
        <v>45183.743055555555</v>
      </c>
      <c r="C104" s="31">
        <v>45184.53125</v>
      </c>
      <c r="D104" s="32">
        <v>0.46</v>
      </c>
      <c r="E104" s="30">
        <v>18.920000000000002</v>
      </c>
      <c r="F104" s="30">
        <v>0.02</v>
      </c>
      <c r="G104" s="30">
        <v>1.1499999999999999</v>
      </c>
      <c r="H104" s="30">
        <v>0.87</v>
      </c>
      <c r="I104" s="30">
        <v>0.46</v>
      </c>
      <c r="J104" s="30">
        <v>0.26</v>
      </c>
      <c r="K104" s="30">
        <v>0.14000000000000001</v>
      </c>
      <c r="L104" s="30">
        <v>0.09</v>
      </c>
      <c r="M104" s="30">
        <v>95</v>
      </c>
      <c r="N104" s="30">
        <v>0</v>
      </c>
      <c r="O104" s="30">
        <v>0</v>
      </c>
      <c r="P104" s="30">
        <v>0</v>
      </c>
      <c r="Q104" s="30">
        <v>0.81</v>
      </c>
      <c r="R104" s="30">
        <v>257</v>
      </c>
      <c r="S104" s="30">
        <v>25.6</v>
      </c>
      <c r="T104" s="30">
        <v>24.75</v>
      </c>
      <c r="U104" s="30">
        <v>22.966670000000001</v>
      </c>
      <c r="V104" s="30">
        <v>25.62857</v>
      </c>
      <c r="W104" s="157" t="s">
        <v>18</v>
      </c>
    </row>
    <row r="105" spans="1:23" hidden="1" x14ac:dyDescent="0.25">
      <c r="A105" s="154">
        <v>131</v>
      </c>
      <c r="B105" s="31">
        <v>45188.743055555555</v>
      </c>
      <c r="C105" s="31">
        <v>45188.861111111109</v>
      </c>
      <c r="D105" s="32">
        <v>0.05</v>
      </c>
      <c r="E105" s="30">
        <v>2.83</v>
      </c>
      <c r="F105" s="30">
        <v>0.02</v>
      </c>
      <c r="G105" s="30">
        <v>0.06</v>
      </c>
      <c r="H105" s="30">
        <v>0.05</v>
      </c>
      <c r="I105" s="30">
        <v>0.04</v>
      </c>
      <c r="J105" s="30">
        <v>0.03</v>
      </c>
      <c r="K105" s="30">
        <v>0.02</v>
      </c>
      <c r="L105" s="30">
        <v>0.02</v>
      </c>
      <c r="M105" s="30">
        <v>103.92</v>
      </c>
      <c r="N105" s="30">
        <v>0</v>
      </c>
      <c r="O105" s="30">
        <v>0</v>
      </c>
      <c r="P105" s="30">
        <v>0</v>
      </c>
      <c r="Q105" s="30">
        <v>0.46</v>
      </c>
      <c r="R105" s="30">
        <v>262</v>
      </c>
      <c r="S105" s="30">
        <v>27.8</v>
      </c>
      <c r="T105" s="30">
        <v>27.5</v>
      </c>
      <c r="U105" s="30">
        <v>26.1</v>
      </c>
      <c r="V105" s="30">
        <v>23.9</v>
      </c>
      <c r="W105" s="157" t="s">
        <v>224</v>
      </c>
    </row>
    <row r="106" spans="1:23" hidden="1" x14ac:dyDescent="0.25">
      <c r="A106" s="154">
        <v>132</v>
      </c>
      <c r="B106" s="31">
        <v>45189.652777777781</v>
      </c>
      <c r="C106" s="31">
        <v>45189.826388888891</v>
      </c>
      <c r="D106" s="32">
        <v>0.1</v>
      </c>
      <c r="E106" s="30">
        <v>4.17</v>
      </c>
      <c r="F106" s="30">
        <v>0.02</v>
      </c>
      <c r="G106" s="30">
        <v>0.43</v>
      </c>
      <c r="H106" s="30">
        <v>0.35</v>
      </c>
      <c r="I106" s="30">
        <v>0.16</v>
      </c>
      <c r="J106" s="30">
        <v>0.08</v>
      </c>
      <c r="K106" s="30">
        <v>0.05</v>
      </c>
      <c r="L106" s="30">
        <v>0.03</v>
      </c>
      <c r="M106" s="30">
        <v>23.17</v>
      </c>
      <c r="N106" s="30">
        <v>0.05</v>
      </c>
      <c r="O106" s="30">
        <v>0.05</v>
      </c>
      <c r="P106" s="30">
        <v>0.05</v>
      </c>
      <c r="Q106" s="30">
        <v>0.51</v>
      </c>
      <c r="R106" s="30">
        <v>263</v>
      </c>
      <c r="S106" s="30">
        <v>25.6</v>
      </c>
      <c r="T106" s="30">
        <v>26.7</v>
      </c>
      <c r="U106" s="30">
        <v>26.866669999999999</v>
      </c>
      <c r="V106" s="30">
        <v>24.142859999999999</v>
      </c>
      <c r="W106" s="157" t="s">
        <v>224</v>
      </c>
    </row>
    <row r="107" spans="1:23" hidden="1" x14ac:dyDescent="0.25">
      <c r="A107" s="154">
        <v>133</v>
      </c>
      <c r="B107" s="31">
        <v>45210.565972222219</v>
      </c>
      <c r="C107" s="31">
        <v>45210.836805555555</v>
      </c>
      <c r="D107" s="32">
        <v>0.12</v>
      </c>
      <c r="E107" s="30">
        <v>6.5</v>
      </c>
      <c r="F107" s="30">
        <v>0.02</v>
      </c>
      <c r="G107" s="30">
        <v>0.54</v>
      </c>
      <c r="H107" s="30">
        <v>0.37</v>
      </c>
      <c r="I107" s="30">
        <v>0.15</v>
      </c>
      <c r="J107" s="30">
        <v>0.08</v>
      </c>
      <c r="K107" s="30">
        <v>0.04</v>
      </c>
      <c r="L107" s="30">
        <v>0.03</v>
      </c>
      <c r="M107" s="30">
        <v>504.25</v>
      </c>
      <c r="N107" s="30">
        <v>0</v>
      </c>
      <c r="O107" s="30">
        <v>0</v>
      </c>
      <c r="P107" s="30">
        <v>0</v>
      </c>
      <c r="Q107" s="30">
        <v>0</v>
      </c>
      <c r="R107" s="30">
        <v>284</v>
      </c>
      <c r="S107" s="30">
        <v>25</v>
      </c>
      <c r="T107" s="30">
        <v>25.3</v>
      </c>
      <c r="U107" s="30">
        <v>25</v>
      </c>
      <c r="V107" s="30">
        <v>21.285710000000002</v>
      </c>
      <c r="W107" s="157" t="s">
        <v>224</v>
      </c>
    </row>
    <row r="108" spans="1:23" hidden="1" x14ac:dyDescent="0.25">
      <c r="A108" s="154">
        <v>134</v>
      </c>
      <c r="B108" s="31">
        <v>45211.204861111109</v>
      </c>
      <c r="C108" s="151">
        <v>45211.232638888891</v>
      </c>
      <c r="D108" s="152">
        <v>0.05</v>
      </c>
      <c r="E108" s="30">
        <v>0.67</v>
      </c>
      <c r="F108" s="30">
        <v>7.0000000000000007E-2</v>
      </c>
      <c r="G108" s="30">
        <v>0.2</v>
      </c>
      <c r="H108" s="30">
        <v>0.17</v>
      </c>
      <c r="I108" s="30">
        <v>0.09</v>
      </c>
      <c r="J108" s="30">
        <v>0.05</v>
      </c>
      <c r="K108" s="30">
        <v>0.02</v>
      </c>
      <c r="L108" s="30">
        <v>0.02</v>
      </c>
      <c r="M108" s="30">
        <v>9.5</v>
      </c>
      <c r="N108" s="30">
        <v>0.12</v>
      </c>
      <c r="O108" s="30">
        <v>0.12</v>
      </c>
      <c r="P108" s="30">
        <v>0.12</v>
      </c>
      <c r="Q108" s="30">
        <v>0.12</v>
      </c>
      <c r="R108" s="30">
        <v>285</v>
      </c>
      <c r="S108" s="30">
        <v>22.8</v>
      </c>
      <c r="T108" s="30">
        <v>23.9</v>
      </c>
      <c r="U108" s="30">
        <v>24.466670000000001</v>
      </c>
      <c r="V108" s="30">
        <v>21.6</v>
      </c>
      <c r="W108" s="157" t="s">
        <v>224</v>
      </c>
    </row>
  </sheetData>
  <conditionalFormatting sqref="W2:W108">
    <cfRule type="containsText" dxfId="0" priority="1" operator="containsText" text="WATER FLOW">
      <formula>NOT(ISERROR(SEARCH("WATER FLOW",W2)))</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E869ECB1E35142B7986647353A6071" ma:contentTypeVersion="15" ma:contentTypeDescription="Create a new document." ma:contentTypeScope="" ma:versionID="6cc5b2e6ae264ca4d65cc92720c35fc9">
  <xsd:schema xmlns:xsd="http://www.w3.org/2001/XMLSchema" xmlns:xs="http://www.w3.org/2001/XMLSchema" xmlns:p="http://schemas.microsoft.com/office/2006/metadata/properties" xmlns:ns2="43e0f7cf-9242-4a2b-99ce-72db65c8030e" xmlns:ns3="68738bc9-97b6-4aea-9722-c8130ccafb9b" targetNamespace="http://schemas.microsoft.com/office/2006/metadata/properties" ma:root="true" ma:fieldsID="0218dd227cbe0dbf1b8c5b54a5efa0ae" ns2:_="" ns3:_="">
    <xsd:import namespace="43e0f7cf-9242-4a2b-99ce-72db65c8030e"/>
    <xsd:import namespace="68738bc9-97b6-4aea-9722-c8130ccafb9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e0f7cf-9242-4a2b-99ce-72db65c803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2802cc5-2881-4dd7-9d75-38905e9cf7f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8738bc9-97b6-4aea-9722-c8130ccafb9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c0264ca-9971-4f5d-81f2-18f17dfddebb}" ma:internalName="TaxCatchAll" ma:showField="CatchAllData" ma:web="68738bc9-97b6-4aea-9722-c8130ccafb9b">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8738bc9-97b6-4aea-9722-c8130ccafb9b" xsi:nil="true"/>
    <lcf76f155ced4ddcb4097134ff3c332f xmlns="43e0f7cf-9242-4a2b-99ce-72db65c8030e">
      <Terms xmlns="http://schemas.microsoft.com/office/infopath/2007/PartnerControls"/>
    </lcf76f155ced4ddcb4097134ff3c332f>
    <SharedWithUsers xmlns="68738bc9-97b6-4aea-9722-c8130ccafb9b">
      <UserInfo>
        <DisplayName/>
        <AccountId xsi:nil="true"/>
        <AccountType/>
      </UserInfo>
    </SharedWithUsers>
  </documentManagement>
</p:properties>
</file>

<file path=customXml/itemProps1.xml><?xml version="1.0" encoding="utf-8"?>
<ds:datastoreItem xmlns:ds="http://schemas.openxmlformats.org/officeDocument/2006/customXml" ds:itemID="{4C554510-9BB9-41C4-BBA3-5157EF162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e0f7cf-9242-4a2b-99ce-72db65c8030e"/>
    <ds:schemaRef ds:uri="68738bc9-97b6-4aea-9722-c8130ccafb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E7C49A-FBFA-4707-B558-04AC28C5D50C}">
  <ds:schemaRefs>
    <ds:schemaRef ds:uri="http://schemas.microsoft.com/sharepoint/v3/contenttype/forms"/>
  </ds:schemaRefs>
</ds:datastoreItem>
</file>

<file path=customXml/itemProps3.xml><?xml version="1.0" encoding="utf-8"?>
<ds:datastoreItem xmlns:ds="http://schemas.openxmlformats.org/officeDocument/2006/customXml" ds:itemID="{3E23DD17-E1F9-4B6C-AB5D-AF87A6B407B4}">
  <ds:schemaRefs>
    <ds:schemaRef ds:uri="http://schemas.microsoft.com/office/2006/metadata/properties"/>
    <ds:schemaRef ds:uri="http://schemas.microsoft.com/office/infopath/2007/PartnerControls"/>
    <ds:schemaRef ds:uri="68738bc9-97b6-4aea-9722-c8130ccafb9b"/>
    <ds:schemaRef ds:uri="43e0f7cf-9242-4a2b-99ce-72db65c8030e"/>
  </ds:schemaRefs>
</ds:datastoreItem>
</file>

<file path=docMetadata/LabelInfo.xml><?xml version="1.0" encoding="utf-8"?>
<clbl:labelList xmlns:clbl="http://schemas.microsoft.com/office/2020/mipLabelMetadata">
  <clbl:label id="{3ded8b1b-070d-4629-82e4-c0b019f46057}" enabled="0" method="" siteId="{3ded8b1b-070d-4629-82e4-c0b019f4605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WS_CamA</vt:lpstr>
      <vt:lpstr>WS_CamB</vt:lpstr>
      <vt:lpstr>WS_CamC</vt:lpstr>
      <vt:lpstr>WS_H-Flume</vt:lpstr>
      <vt:lpstr>WS_CamA2</vt:lpstr>
      <vt:lpstr>Summary</vt:lpstr>
      <vt:lpstr>Storms</vt:lpstr>
      <vt:lpstr>ClassTree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Becky Shaffer</dc:creator>
  <cp:keywords/>
  <dc:description/>
  <cp:lastModifiedBy>Jorge Santiago Ramirez Nunez</cp:lastModifiedBy>
  <cp:revision/>
  <dcterms:created xsi:type="dcterms:W3CDTF">2020-06-17T18:09:30Z</dcterms:created>
  <dcterms:modified xsi:type="dcterms:W3CDTF">2024-11-20T19:59:55Z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0x01010095E869ECB1E35142B7986647353A6071</vt:lpwstr>
  </property>
  <property fmtid="{D5CDD505-2E9C-101B-9397-08002B2CF9AE}" pid="3" name="Order">
    <vt:r8>108703700</vt:r8>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y fmtid="{D5CDD505-2E9C-101B-9397-08002B2CF9AE}" pid="7" name="MediaServiceImageTags">
    <vt:lpwstr/>
  </property>
</Properties>
</file>