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8645" yWindow="15" windowWidth="9885" windowHeight="12225" tabRatio="508" activeTab="2"/>
  </bookViews>
  <sheets>
    <sheet name="README" sheetId="7" r:id="rId1"/>
    <sheet name="Ratings" sheetId="5" r:id="rId2"/>
    <sheet name="MyBracket" sheetId="2" r:id="rId3"/>
    <sheet name="RealBracket" sheetId="6" r:id="rId4"/>
    <sheet name="Tracker" sheetId="4" r:id="rId5"/>
    <sheet name="Validation" sheetId="3" state="hidden" r:id="rId6"/>
  </sheets>
  <definedNames>
    <definedName name="_xlnm.Print_Area" localSheetId="2">MyBracket!$B$2:$S$71</definedName>
    <definedName name="_xlnm.Print_Area" localSheetId="3">RealBracket!$B$2:$S$71</definedName>
    <definedName name="_xlnm.Print_Area" localSheetId="4">Tracker!$B$2:$D$81</definedName>
    <definedName name="Round1">"A4:C4"</definedName>
    <definedName name="TEAMRATING">Ratings!$A:$B</definedName>
  </definedNames>
  <calcPr calcId="145621"/>
</workbook>
</file>

<file path=xl/calcChain.xml><?xml version="1.0" encoding="utf-8"?>
<calcChain xmlns="http://schemas.openxmlformats.org/spreadsheetml/2006/main">
  <c r="Q45" i="2" l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1" i="5"/>
  <c r="E22" i="5"/>
  <c r="E23" i="5"/>
  <c r="E24" i="5"/>
  <c r="E26" i="5"/>
  <c r="E27" i="5"/>
  <c r="E28" i="5"/>
  <c r="E29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7" i="5"/>
  <c r="E51" i="5"/>
  <c r="E52" i="5"/>
  <c r="E53" i="5"/>
  <c r="E54" i="5"/>
  <c r="E56" i="5"/>
  <c r="E57" i="5"/>
  <c r="E59" i="5"/>
  <c r="E63" i="5"/>
  <c r="E64" i="5"/>
  <c r="E65" i="5"/>
  <c r="E66" i="5"/>
  <c r="E67" i="5"/>
  <c r="E68" i="5"/>
  <c r="E69" i="5"/>
  <c r="E70" i="5"/>
  <c r="E71" i="5"/>
  <c r="E72" i="5"/>
  <c r="E73" i="5"/>
  <c r="E2" i="5"/>
  <c r="B3" i="5"/>
  <c r="B4" i="5"/>
  <c r="B5" i="5"/>
  <c r="B6" i="5"/>
  <c r="B7" i="5"/>
  <c r="B8" i="5"/>
  <c r="B9" i="5"/>
  <c r="B10" i="5"/>
  <c r="B11" i="5"/>
  <c r="B12" i="5"/>
  <c r="B13" i="5"/>
  <c r="B15" i="5"/>
  <c r="B16" i="5"/>
  <c r="B17" i="5"/>
  <c r="B20" i="5"/>
  <c r="B21" i="5"/>
  <c r="B23" i="5"/>
  <c r="B24" i="5"/>
  <c r="B25" i="5"/>
  <c r="B31" i="5"/>
  <c r="B32" i="5"/>
  <c r="B33" i="5"/>
  <c r="B36" i="5"/>
  <c r="B37" i="5"/>
  <c r="B40" i="5"/>
  <c r="B41" i="5"/>
  <c r="B46" i="5"/>
  <c r="B47" i="5"/>
  <c r="B48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9" i="5"/>
  <c r="B70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2" i="5" l="1"/>
  <c r="A42" i="4" l="1"/>
  <c r="A43" i="4"/>
  <c r="A44" i="4"/>
  <c r="A45" i="4"/>
  <c r="A46" i="4"/>
  <c r="A47" i="4"/>
  <c r="A49" i="4"/>
  <c r="A50" i="4"/>
  <c r="A51" i="4"/>
  <c r="A52" i="4"/>
  <c r="A53" i="4"/>
  <c r="A54" i="4"/>
  <c r="A55" i="4"/>
  <c r="A41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5" i="4"/>
  <c r="Q69" i="2"/>
  <c r="C34" i="4"/>
  <c r="D34" i="4" s="1"/>
  <c r="Q61" i="2"/>
  <c r="AU3" i="3" s="1"/>
  <c r="AU2" i="3"/>
  <c r="C31" i="4"/>
  <c r="D31" i="4" s="1"/>
  <c r="C30" i="4"/>
  <c r="D30" i="4" s="1"/>
  <c r="AS3" i="3"/>
  <c r="Q41" i="2"/>
  <c r="C28" i="4" s="1"/>
  <c r="D28" i="4" s="1"/>
  <c r="Q37" i="2"/>
  <c r="C27" i="4" s="1"/>
  <c r="D27" i="4" s="1"/>
  <c r="Q33" i="2"/>
  <c r="C26" i="4" s="1"/>
  <c r="D26" i="4" s="1"/>
  <c r="Q29" i="2"/>
  <c r="C25" i="4" s="1"/>
  <c r="D25" i="4" s="1"/>
  <c r="Q21" i="2"/>
  <c r="C23" i="4" s="1"/>
  <c r="D23" i="4" s="1"/>
  <c r="Q17" i="2"/>
  <c r="AP2" i="3" s="1"/>
  <c r="Q13" i="2"/>
  <c r="C21" i="4" s="1"/>
  <c r="D21" i="4" s="1"/>
  <c r="Q9" i="2"/>
  <c r="C4" i="4"/>
  <c r="D4" i="4" s="1"/>
  <c r="D69" i="2"/>
  <c r="D65" i="2"/>
  <c r="C18" i="4" s="1"/>
  <c r="D18" i="4" s="1"/>
  <c r="D61" i="2"/>
  <c r="AM2" i="3"/>
  <c r="D53" i="2"/>
  <c r="C15" i="4" s="1"/>
  <c r="D15" i="4" s="1"/>
  <c r="D49" i="2"/>
  <c r="AL2" i="3" s="1"/>
  <c r="C13" i="4"/>
  <c r="D13" i="4" s="1"/>
  <c r="D41" i="2"/>
  <c r="C12" i="4" s="1"/>
  <c r="D12" i="4" s="1"/>
  <c r="D37" i="2"/>
  <c r="AJ3" i="3" s="1"/>
  <c r="D33" i="2"/>
  <c r="C10" i="4" s="1"/>
  <c r="D10" i="4" s="1"/>
  <c r="D29" i="2"/>
  <c r="C9" i="4" s="1"/>
  <c r="D9" i="4" s="1"/>
  <c r="AI2" i="3"/>
  <c r="D21" i="2"/>
  <c r="C7" i="4" s="1"/>
  <c r="D7" i="4" s="1"/>
  <c r="AH2" i="3"/>
  <c r="D13" i="2"/>
  <c r="C5" i="4" s="1"/>
  <c r="D5" i="4" s="1"/>
  <c r="AF3" i="3"/>
  <c r="AE3" i="3"/>
  <c r="AD3" i="3"/>
  <c r="AC3" i="3"/>
  <c r="AB3" i="3"/>
  <c r="AA3" i="3"/>
  <c r="Z3" i="3"/>
  <c r="Y3" i="3"/>
  <c r="AF2" i="3"/>
  <c r="AE2" i="3"/>
  <c r="AD2" i="3"/>
  <c r="AC2" i="3"/>
  <c r="AB2" i="3"/>
  <c r="AA2" i="3"/>
  <c r="Z2" i="3"/>
  <c r="Y2" i="3"/>
  <c r="C38" i="4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V2" i="3" l="1"/>
  <c r="AT3" i="3"/>
  <c r="P11" i="2"/>
  <c r="C48" i="4" s="1"/>
  <c r="D48" i="4" s="1"/>
  <c r="AR3" i="3"/>
  <c r="BB2" i="3"/>
  <c r="AP3" i="3"/>
  <c r="P19" i="2"/>
  <c r="BA3" i="3" s="1"/>
  <c r="AQ2" i="3"/>
  <c r="AO3" i="3"/>
  <c r="AT2" i="3"/>
  <c r="C32" i="4"/>
  <c r="D32" i="4" s="1"/>
  <c r="P35" i="2"/>
  <c r="BB3" i="3" s="1"/>
  <c r="P43" i="2"/>
  <c r="BC2" i="3" s="1"/>
  <c r="AS2" i="3"/>
  <c r="AI3" i="3"/>
  <c r="C24" i="4"/>
  <c r="D24" i="4" s="1"/>
  <c r="C6" i="4"/>
  <c r="D6" i="4" s="1"/>
  <c r="P67" i="2"/>
  <c r="C55" i="4" s="1"/>
  <c r="D55" i="4" s="1"/>
  <c r="E67" i="2"/>
  <c r="C47" i="4" s="1"/>
  <c r="D47" i="4" s="1"/>
  <c r="C16" i="4"/>
  <c r="D16" i="4" s="1"/>
  <c r="E59" i="2"/>
  <c r="AZ2" i="3" s="1"/>
  <c r="AL3" i="3"/>
  <c r="C14" i="4"/>
  <c r="D14" i="4" s="1"/>
  <c r="AK3" i="3"/>
  <c r="AK2" i="3"/>
  <c r="E43" i="2"/>
  <c r="AR2" i="3"/>
  <c r="AQ3" i="3"/>
  <c r="C29" i="4"/>
  <c r="D29" i="4" s="1"/>
  <c r="AO2" i="3"/>
  <c r="E51" i="2"/>
  <c r="AY3" i="3" s="1"/>
  <c r="P59" i="2"/>
  <c r="BD2" i="3" s="1"/>
  <c r="AN3" i="3"/>
  <c r="AJ2" i="3"/>
  <c r="AN2" i="3"/>
  <c r="E35" i="2"/>
  <c r="AX3" i="3" s="1"/>
  <c r="C20" i="4"/>
  <c r="D20" i="4" s="1"/>
  <c r="C11" i="4"/>
  <c r="D11" i="4" s="1"/>
  <c r="C19" i="4"/>
  <c r="D19" i="4" s="1"/>
  <c r="C22" i="4"/>
  <c r="D22" i="4" s="1"/>
  <c r="C33" i="4"/>
  <c r="D33" i="4" s="1"/>
  <c r="C35" i="4"/>
  <c r="D35" i="4" s="1"/>
  <c r="C17" i="4"/>
  <c r="D17" i="4" s="1"/>
  <c r="AM3" i="3"/>
  <c r="AV3" i="3"/>
  <c r="E27" i="2"/>
  <c r="AX2" i="3" s="1"/>
  <c r="C8" i="4"/>
  <c r="D8" i="4" s="1"/>
  <c r="AH3" i="3"/>
  <c r="E19" i="2"/>
  <c r="AG3" i="3"/>
  <c r="E11" i="2"/>
  <c r="C40" i="4" s="1"/>
  <c r="AG2" i="3"/>
  <c r="BA2" i="3" l="1"/>
  <c r="C52" i="4"/>
  <c r="D52" i="4" s="1"/>
  <c r="O31" i="2"/>
  <c r="BG3" i="3" s="1"/>
  <c r="C50" i="4"/>
  <c r="D50" i="4" s="1"/>
  <c r="C49" i="4"/>
  <c r="D49" i="4" s="1"/>
  <c r="O15" i="2"/>
  <c r="D36" i="4"/>
  <c r="O47" i="2"/>
  <c r="BH2" i="3" s="1"/>
  <c r="BD3" i="3"/>
  <c r="AZ3" i="3"/>
  <c r="C51" i="4"/>
  <c r="D51" i="4" s="1"/>
  <c r="BH3" i="3"/>
  <c r="C46" i="4"/>
  <c r="D46" i="4" s="1"/>
  <c r="F63" i="2"/>
  <c r="D61" i="4" s="1"/>
  <c r="C45" i="4"/>
  <c r="D45" i="4" s="1"/>
  <c r="C44" i="4"/>
  <c r="D44" i="4" s="1"/>
  <c r="AY2" i="3"/>
  <c r="F47" i="2"/>
  <c r="D60" i="4" s="1"/>
  <c r="C54" i="4"/>
  <c r="D54" i="4" s="1"/>
  <c r="C53" i="4"/>
  <c r="D53" i="4" s="1"/>
  <c r="BC3" i="3"/>
  <c r="C43" i="4"/>
  <c r="D43" i="4" s="1"/>
  <c r="C42" i="4"/>
  <c r="D42" i="4" s="1"/>
  <c r="BE3" i="3"/>
  <c r="C41" i="4"/>
  <c r="D41" i="4" s="1"/>
  <c r="AW3" i="3"/>
  <c r="F15" i="2"/>
  <c r="BE2" i="3" s="1"/>
  <c r="D40" i="4"/>
  <c r="AW2" i="3"/>
  <c r="D70" i="4" l="1"/>
  <c r="D63" i="4"/>
  <c r="BG2" i="3"/>
  <c r="D62" i="4"/>
  <c r="D64" i="4"/>
  <c r="D56" i="4"/>
  <c r="D65" i="4"/>
  <c r="BF3" i="3"/>
  <c r="BF2" i="3"/>
  <c r="D59" i="4"/>
  <c r="BI3" i="3"/>
  <c r="D58" i="4"/>
  <c r="G23" i="2"/>
  <c r="BI2" i="3" s="1"/>
  <c r="BJ2" i="3" l="1"/>
  <c r="BK3" i="3"/>
  <c r="D66" i="4"/>
  <c r="BJ3" i="3"/>
  <c r="D71" i="4"/>
  <c r="D69" i="4"/>
  <c r="I30" i="2"/>
  <c r="D74" i="4" s="1"/>
  <c r="D68" i="4"/>
  <c r="D72" i="4" l="1"/>
  <c r="D75" i="4"/>
  <c r="D76" i="4" s="1"/>
  <c r="J40" i="2"/>
  <c r="D78" i="4" s="1"/>
  <c r="D79" i="4" s="1"/>
  <c r="BK2" i="3"/>
  <c r="D81" i="4" l="1"/>
</calcChain>
</file>

<file path=xl/sharedStrings.xml><?xml version="1.0" encoding="utf-8"?>
<sst xmlns="http://schemas.openxmlformats.org/spreadsheetml/2006/main" count="1343" uniqueCount="486">
  <si>
    <t>1st Round</t>
  </si>
  <si>
    <t>2nd Round</t>
  </si>
  <si>
    <t>6th Round</t>
  </si>
  <si>
    <t>3rd Round</t>
  </si>
  <si>
    <t>4th Round</t>
  </si>
  <si>
    <t>5th Round</t>
  </si>
  <si>
    <t>NATIONAL CHAMPION</t>
  </si>
  <si>
    <t>[Pick a team]</t>
  </si>
  <si>
    <t>Rounds</t>
  </si>
  <si>
    <t>Pick</t>
  </si>
  <si>
    <t>Results</t>
  </si>
  <si>
    <t>First Round Totals:</t>
  </si>
  <si>
    <t xml:space="preserve"> Second Round Totals:</t>
  </si>
  <si>
    <t>Third Round Totals:</t>
  </si>
  <si>
    <t>Fourth Round Totals:</t>
  </si>
  <si>
    <t>Fifth Round Totals:</t>
  </si>
  <si>
    <t>Sixth Round Totals:</t>
  </si>
  <si>
    <t>1st</t>
  </si>
  <si>
    <t>2nd</t>
  </si>
  <si>
    <t>3rd</t>
  </si>
  <si>
    <t>4th</t>
  </si>
  <si>
    <t>5th</t>
  </si>
  <si>
    <t>6th</t>
  </si>
  <si>
    <t xml:space="preserve"> </t>
  </si>
  <si>
    <r>
      <rPr>
        <b/>
        <sz val="8"/>
        <color indexed="8"/>
        <rFont val="Century Gothic"/>
        <family val="2"/>
      </rPr>
      <t>FINAL FOUR</t>
    </r>
    <r>
      <rPr>
        <sz val="8"/>
        <color indexed="63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</si>
  <si>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8"/>
        <color indexed="8"/>
        <rFont val="Century Gothic"/>
        <family val="2"/>
      </rPr>
      <t>FINAL</t>
    </r>
    <r>
      <rPr>
        <sz val="8"/>
        <color indexed="63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</si>
  <si>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8"/>
        <color indexed="8"/>
        <rFont val="Century Gothic"/>
        <family val="2"/>
      </rPr>
      <t>FINAL FOUR</t>
    </r>
    <r>
      <rPr>
        <sz val="8"/>
        <color indexed="63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</t>
    </r>
  </si>
  <si>
    <t>NCAA DIVISION I BASKETBALL TOURNAMENT BRACKET</t>
  </si>
  <si>
    <t>Team</t>
  </si>
  <si>
    <t>Rating</t>
  </si>
  <si>
    <t>YOUR NAME</t>
  </si>
  <si>
    <t>TOTAL</t>
  </si>
  <si>
    <t>Kentucky</t>
  </si>
  <si>
    <t>Hampton/Manhattan</t>
  </si>
  <si>
    <t>Cincinnati</t>
  </si>
  <si>
    <t>Purdue</t>
  </si>
  <si>
    <t>West Virginia</t>
  </si>
  <si>
    <t>Buffalo</t>
  </si>
  <si>
    <t>Maryland</t>
  </si>
  <si>
    <t>Valparaiso</t>
  </si>
  <si>
    <t>Butler</t>
  </si>
  <si>
    <t>Texas</t>
  </si>
  <si>
    <t>Notre Dame</t>
  </si>
  <si>
    <t>Northeastern</t>
  </si>
  <si>
    <t>Indiana</t>
  </si>
  <si>
    <t>Kansas</t>
  </si>
  <si>
    <t>Abilene Christian</t>
  </si>
  <si>
    <t>Air Force</t>
  </si>
  <si>
    <t>Akron</t>
  </si>
  <si>
    <t>Alabama</t>
  </si>
  <si>
    <t>Alabama A&amp;M</t>
  </si>
  <si>
    <t>Alabama St</t>
  </si>
  <si>
    <t>Albany</t>
  </si>
  <si>
    <t>Alcorn St</t>
  </si>
  <si>
    <t>American</t>
  </si>
  <si>
    <t>Appalachian St</t>
  </si>
  <si>
    <t>Arizona</t>
  </si>
  <si>
    <t>Arizona St</t>
  </si>
  <si>
    <t>Arkansas</t>
  </si>
  <si>
    <t>Arkansas St</t>
  </si>
  <si>
    <t>Arkansas-Little Rock</t>
  </si>
  <si>
    <t>Arkansas-Pine Bluff</t>
  </si>
  <si>
    <t>Army</t>
  </si>
  <si>
    <t>Auburn</t>
  </si>
  <si>
    <t>Austin Peay</t>
  </si>
  <si>
    <t>Ball State</t>
  </si>
  <si>
    <t>Baylor</t>
  </si>
  <si>
    <t>Belmont</t>
  </si>
  <si>
    <t>Bethune-Cookman</t>
  </si>
  <si>
    <t>Binghamton</t>
  </si>
  <si>
    <t>Boise State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</si>
  <si>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</si>
  <si>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</si>
  <si>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</si>
  <si>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</si>
  <si>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</si>
  <si>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</si>
  <si>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</si>
  <si>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BYU</t>
  </si>
  <si>
    <t>Cal Poly</t>
  </si>
  <si>
    <t>California</t>
  </si>
  <si>
    <t>Campbell</t>
  </si>
  <si>
    <t>Canisius</t>
  </si>
  <si>
    <t>Central Arkansas</t>
  </si>
  <si>
    <t>Central Connecticut St</t>
  </si>
  <si>
    <t>Central Michigan</t>
  </si>
  <si>
    <t>Charleston</t>
  </si>
  <si>
    <t>Charleston Southern</t>
  </si>
  <si>
    <t>Charlotte</t>
  </si>
  <si>
    <t>Chattanooga</t>
  </si>
  <si>
    <t>Chicago St</t>
  </si>
  <si>
    <t>Clemson</t>
  </si>
  <si>
    <t>Cleveland St</t>
  </si>
  <si>
    <t>Coastal Carolina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</si>
  <si>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</si>
  <si>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</si>
  <si>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</si>
  <si>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</si>
  <si>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</si>
  <si>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</si>
  <si>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</si>
  <si>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</si>
  <si>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Fullerton</t>
  </si>
  <si>
    <t>CS Northridge</t>
  </si>
  <si>
    <t>CSU Bakersfield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</si>
  <si>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</si>
  <si>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</si>
  <si>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</si>
  <si>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</si>
  <si>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</si>
  <si>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</si>
  <si>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</si>
  <si>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</si>
  <si>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</si>
  <si>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</si>
  <si>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</si>
  <si>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</si>
  <si>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East Carolina</t>
  </si>
  <si>
    <t>East Tennessee St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</si>
  <si>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</si>
  <si>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</si>
  <si>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</si>
  <si>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</si>
  <si>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</si>
  <si>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</si>
  <si>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</si>
  <si>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</si>
  <si>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Florida</t>
  </si>
  <si>
    <t>Florida A&amp;M</t>
  </si>
  <si>
    <t>Florida Atlantic</t>
  </si>
  <si>
    <t>Florida Gulf Coast</t>
  </si>
  <si>
    <t>Florida International</t>
  </si>
  <si>
    <t>Florida St</t>
  </si>
  <si>
    <t>Fordham</t>
  </si>
  <si>
    <t>Fresno St</t>
  </si>
  <si>
    <t>Furman</t>
  </si>
  <si>
    <t>Gardner-Webb</t>
  </si>
  <si>
    <t>George Mason</t>
  </si>
  <si>
    <t>George Washington</t>
  </si>
  <si>
    <t>Georgetown</t>
  </si>
  <si>
    <t>Georgia</t>
  </si>
  <si>
    <t>Georgia Southern</t>
  </si>
  <si>
    <t>Georgia St</t>
  </si>
  <si>
    <t>Georgia Tech</t>
  </si>
  <si>
    <t>Gonzaga</t>
  </si>
  <si>
    <t>Grambling St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</si>
  <si>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</si>
  <si>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</si>
  <si>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</si>
  <si>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</si>
  <si>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</si>
  <si>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</si>
  <si>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</si>
  <si>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</si>
  <si>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</si>
  <si>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</si>
  <si>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</si>
  <si>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</si>
  <si>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</si>
  <si>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State</t>
  </si>
  <si>
    <t>Illinois</t>
  </si>
  <si>
    <t>Illinois St</t>
  </si>
  <si>
    <t>Incarnate Word</t>
  </si>
  <si>
    <t>Indiana St</t>
  </si>
  <si>
    <t>Iona</t>
  </si>
  <si>
    <t>Iowa</t>
  </si>
  <si>
    <t>Iowa State</t>
  </si>
  <si>
    <t>IPFW</t>
  </si>
  <si>
    <t>IUPUI</t>
  </si>
  <si>
    <t>Jackson St</t>
  </si>
  <si>
    <t>Jacksonville</t>
  </si>
  <si>
    <t>Jacksonville St</t>
  </si>
  <si>
    <t>James Madison</t>
  </si>
  <si>
    <t>Kansas St</t>
  </si>
  <si>
    <t>Kennesaw St</t>
  </si>
  <si>
    <t>Kent State</t>
  </si>
  <si>
    <t>La Salle</t>
  </si>
  <si>
    <t>Lafayette</t>
  </si>
  <si>
    <t>Lamar</t>
  </si>
  <si>
    <t>Lehigh</t>
  </si>
  <si>
    <t>Liberty</t>
  </si>
  <si>
    <t>Lipscomb</t>
  </si>
  <si>
    <t>LIU Brooklyn</t>
  </si>
  <si>
    <t>Long Beach St</t>
  </si>
  <si>
    <t>Longwood</t>
  </si>
  <si>
    <t>Louisiana Tech</t>
  </si>
  <si>
    <t>Louisville</t>
  </si>
  <si>
    <t>Loyola (Chi)</t>
  </si>
  <si>
    <t>Loyola (MD)</t>
  </si>
  <si>
    <t>Loyola Marymount</t>
  </si>
  <si>
    <t>LSU</t>
  </si>
  <si>
    <t>Maine</t>
  </si>
  <si>
    <t>Manhattan</t>
  </si>
  <si>
    <t>Marist</t>
  </si>
  <si>
    <t>Marquette</t>
  </si>
  <si>
    <t>Marshall</t>
  </si>
  <si>
    <t>Maryland-Eastern Shore</t>
  </si>
  <si>
    <t>Massachusetts</t>
  </si>
  <si>
    <t>McNeese St</t>
  </si>
  <si>
    <t>Memphis</t>
  </si>
  <si>
    <t>Mercer</t>
  </si>
  <si>
    <t>Miami (FL)</t>
  </si>
  <si>
    <t>Miami (OH)</t>
  </si>
  <si>
    <t>Michigan</t>
  </si>
  <si>
    <t>Michigan St</t>
  </si>
  <si>
    <t>Middle Tennessee</t>
  </si>
  <si>
    <t>Milwaukee</t>
  </si>
  <si>
    <t>Minnesota</t>
  </si>
  <si>
    <t>Miss Valley St</t>
  </si>
  <si>
    <t>Mississippi St</t>
  </si>
  <si>
    <t>Missouri</t>
  </si>
  <si>
    <t>Missouri St</t>
  </si>
  <si>
    <t>Monmouth</t>
  </si>
  <si>
    <t>Montana</t>
  </si>
  <si>
    <t>Montana St</t>
  </si>
  <si>
    <t>Morehead St</t>
  </si>
  <si>
    <t>Morgan St</t>
  </si>
  <si>
    <t>Mt. St. Mary's</t>
  </si>
  <si>
    <t>Murray St</t>
  </si>
  <si>
    <t>N.J.I.T.</t>
  </si>
  <si>
    <t>Navy</t>
  </si>
  <si>
    <t>NC State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</si>
  <si>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</si>
  <si>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</si>
  <si>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</si>
  <si>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</si>
  <si>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</si>
  <si>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</si>
  <si>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</si>
  <si>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</si>
  <si>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Norfolk St</t>
  </si>
  <si>
    <t>North Carolina</t>
  </si>
  <si>
    <t>North Carolina A&amp;T</t>
  </si>
  <si>
    <t>North Carolina Central</t>
  </si>
  <si>
    <t>North Dakota</t>
  </si>
  <si>
    <t>North Dakota St</t>
  </si>
  <si>
    <t>North Florida</t>
  </si>
  <si>
    <t>North Texas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</si>
  <si>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</si>
  <si>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</si>
  <si>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</si>
  <si>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</si>
  <si>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</si>
  <si>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</si>
  <si>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</t>
  </si>
  <si>
    <t>Oakland</t>
  </si>
  <si>
    <t>Ohio</t>
  </si>
  <si>
    <t>Ohio State</t>
  </si>
  <si>
    <t>Oklahoma</t>
  </si>
  <si>
    <t>Oklahoma St</t>
  </si>
  <si>
    <t>Old Dominion</t>
  </si>
  <si>
    <t>Ole Miss</t>
  </si>
  <si>
    <t>Omaha</t>
  </si>
  <si>
    <t>Oral Roberts</t>
  </si>
  <si>
    <t>Oregon</t>
  </si>
  <si>
    <t>Oregon St</t>
  </si>
  <si>
    <t>Pacific</t>
  </si>
  <si>
    <t>Penn State</t>
  </si>
  <si>
    <t>Pennsylvania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</si>
  <si>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</si>
  <si>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</si>
  <si>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</si>
  <si>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</si>
  <si>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</si>
  <si>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</si>
  <si>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</si>
  <si>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</si>
  <si>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</si>
  <si>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</si>
  <si>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</si>
  <si>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</si>
  <si>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</si>
  <si>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</si>
  <si>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</si>
  <si>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</si>
  <si>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</t>
  </si>
  <si>
    <t>Sacred Heart</t>
  </si>
  <si>
    <t>Saint Joseph's</t>
  </si>
  <si>
    <t>Saint Louis</t>
  </si>
  <si>
    <t>Saint Mary's</t>
  </si>
  <si>
    <t>Saint Peter's</t>
  </si>
  <si>
    <t>Sam Houston St</t>
  </si>
  <si>
    <t>Samford</t>
  </si>
  <si>
    <t>San Diego</t>
  </si>
  <si>
    <t>San Diego St</t>
  </si>
  <si>
    <t>San Francisco</t>
  </si>
  <si>
    <t>San Jose St</t>
  </si>
  <si>
    <t>Santa Clara</t>
  </si>
  <si>
    <t>Savannah St</t>
  </si>
  <si>
    <t>SE Louisiana</t>
  </si>
  <si>
    <t>SE Missouri St</t>
  </si>
  <si>
    <t>Seattle</t>
  </si>
  <si>
    <t>Seton Hall</t>
  </si>
  <si>
    <t>Siena</t>
  </si>
  <si>
    <t>SIU-Edwardsville</t>
  </si>
  <si>
    <t>SMU</t>
  </si>
  <si>
    <t>South Alabama</t>
  </si>
  <si>
    <t>South Carolina</t>
  </si>
  <si>
    <t>South Carolina St</t>
  </si>
  <si>
    <t>South Carolina Upstate</t>
  </si>
  <si>
    <t>South Dakota</t>
  </si>
  <si>
    <t>South Dakota St</t>
  </si>
  <si>
    <t>South Florida</t>
  </si>
  <si>
    <t>Southern</t>
  </si>
  <si>
    <t>Southern Illinois</t>
  </si>
  <si>
    <t>Southern Miss</t>
  </si>
  <si>
    <t>Southern Utah</t>
  </si>
  <si>
    <t>St. Bonaventure</t>
  </si>
  <si>
    <t>St. Francis (PA)</t>
  </si>
  <si>
    <t>St. Francis BRK</t>
  </si>
  <si>
    <t>St. John's</t>
  </si>
  <si>
    <t>Stanford</t>
  </si>
  <si>
    <t>Stephen F. Austin</t>
  </si>
  <si>
    <t>Stetson</t>
  </si>
  <si>
    <t>Stony Brook</t>
  </si>
  <si>
    <t>Syracuse</t>
  </si>
  <si>
    <t>TCU</t>
  </si>
  <si>
    <t>Temple</t>
  </si>
  <si>
    <t>Tennessee</t>
  </si>
  <si>
    <t>Tennessee St</t>
  </si>
  <si>
    <t>Tennessee Tech</t>
  </si>
  <si>
    <t>Tenn-Martin</t>
  </si>
  <si>
    <t>Texas A&amp;M</t>
  </si>
  <si>
    <t>Texas A&amp;M-CC</t>
  </si>
  <si>
    <t>Texas Southern</t>
  </si>
  <si>
    <t>Texas State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</si>
  <si>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</si>
  <si>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</si>
  <si>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</si>
  <si>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</si>
  <si>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</si>
  <si>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</si>
  <si>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</si>
  <si>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</si>
  <si>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</si>
  <si>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</si>
  <si>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</si>
  <si>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Santa Barbara</t>
  </si>
  <si>
    <t>UCF</t>
  </si>
  <si>
    <t>UCLA</t>
  </si>
  <si>
    <t>UIC</t>
  </si>
  <si>
    <t>UL Lafayette</t>
  </si>
  <si>
    <t>UL Monroe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</si>
  <si>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</si>
  <si>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</si>
  <si>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</si>
  <si>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</si>
  <si>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</si>
  <si>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</si>
  <si>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</si>
  <si>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</si>
  <si>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UT Pan American</t>
  </si>
  <si>
    <t>UT San Antonio</t>
  </si>
  <si>
    <t>Utah</t>
  </si>
  <si>
    <t>Utah State</t>
  </si>
  <si>
    <t>Utah Valley</t>
  </si>
  <si>
    <t>UT-Arlington</t>
  </si>
  <si>
    <t>UTEP</t>
  </si>
  <si>
    <t>Vanderbilt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</si>
  <si>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</si>
  <si>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</si>
  <si>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</si>
  <si>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</si>
  <si>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</si>
  <si>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</si>
  <si>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</si>
  <si>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</si>
  <si>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</t>
  </si>
  <si>
    <t>Weber State</t>
  </si>
  <si>
    <t>Western Carolina</t>
  </si>
  <si>
    <t>Western Illinois</t>
  </si>
  <si>
    <t>Western Kentucky</t>
  </si>
  <si>
    <t>Western Michigan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</si>
  <si>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</si>
  <si>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</si>
  <si>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</si>
  <si>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</si>
  <si>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</si>
  <si>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</si>
  <si>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</si>
  <si>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</si>
  <si>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</si>
  <si>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</si>
  <si>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Other</t>
  </si>
  <si>
    <t>BYU/Ole Miss</t>
  </si>
  <si>
    <t>VCU</t>
  </si>
  <si>
    <t>Boise St/Dayton</t>
  </si>
  <si>
    <t>North Florida/Robert Morris</t>
  </si>
  <si>
    <t>Seed</t>
  </si>
  <si>
    <t>Virginia Commonwealth</t>
  </si>
  <si>
    <t>Rating w/ Luck</t>
  </si>
  <si>
    <t>Adj PER</t>
  </si>
  <si>
    <t>Alabama State</t>
  </si>
  <si>
    <t>Alabama-Birmingham</t>
  </si>
  <si>
    <t>Alcorn State</t>
  </si>
  <si>
    <t>Appalachian State</t>
  </si>
  <si>
    <t>Arizona State</t>
  </si>
  <si>
    <t>Arkansas State</t>
  </si>
  <si>
    <t>Bowling Green State</t>
  </si>
  <si>
    <t>Cal State Bakersfield</t>
  </si>
  <si>
    <t>Cal State Fullerton</t>
  </si>
  <si>
    <t>Cal State Northridge</t>
  </si>
  <si>
    <t>California-Davis</t>
  </si>
  <si>
    <t>California-Irvine</t>
  </si>
  <si>
    <t>California-Riverside</t>
  </si>
  <si>
    <t>California-Santa Barbara</t>
  </si>
  <si>
    <t>Central Connecticut State</t>
  </si>
  <si>
    <t>Central Florida</t>
  </si>
  <si>
    <t>Chicago State</t>
  </si>
  <si>
    <t>Citadel</t>
  </si>
  <si>
    <t>Cleveland State</t>
  </si>
  <si>
    <t>College of Charleston</t>
  </si>
  <si>
    <t>Colorado State</t>
  </si>
  <si>
    <t>Coppin State</t>
  </si>
  <si>
    <t>Delaware State</t>
  </si>
  <si>
    <t>East Tennessee State</t>
  </si>
  <si>
    <t>Florida State</t>
  </si>
  <si>
    <t>Fresno State</t>
  </si>
  <si>
    <t>Georgia State</t>
  </si>
  <si>
    <t>Grambling</t>
  </si>
  <si>
    <t>Illinois State</t>
  </si>
  <si>
    <t>Illinois-Chicago</t>
  </si>
  <si>
    <t>Indiana State</t>
  </si>
  <si>
    <t>Jackson State</t>
  </si>
  <si>
    <t>Jacksonville State</t>
  </si>
  <si>
    <t>Kansas State</t>
  </si>
  <si>
    <t>Kennesaw State</t>
  </si>
  <si>
    <t>Long Beach State</t>
  </si>
  <si>
    <t>Long Island University</t>
  </si>
  <si>
    <t>Louisiana-Lafayette</t>
  </si>
  <si>
    <t>Louisiana-Monroe</t>
  </si>
  <si>
    <t>Loyola (IL)</t>
  </si>
  <si>
    <t>Maryland-Baltimore County</t>
  </si>
  <si>
    <t>Massachusetts-Lowell</t>
  </si>
  <si>
    <t>McNeese State</t>
  </si>
  <si>
    <t>Mississippi</t>
  </si>
  <si>
    <t>Mississippi State</t>
  </si>
  <si>
    <t>Mississippi Valley State</t>
  </si>
  <si>
    <t>Missouri State</t>
  </si>
  <si>
    <t>Missouri-Kansas City</t>
  </si>
  <si>
    <t>Montana State</t>
  </si>
  <si>
    <t>Morehead State</t>
  </si>
  <si>
    <t>Morgan State</t>
  </si>
  <si>
    <t>Mount St. Mary's</t>
  </si>
  <si>
    <t>Murray State</t>
  </si>
  <si>
    <t>Nebraska-Omaha</t>
  </si>
  <si>
    <t>Nevada-Las Vegas</t>
  </si>
  <si>
    <t>New Mexico State</t>
  </si>
  <si>
    <t>Nicholls State</t>
  </si>
  <si>
    <t>NJIT</t>
  </si>
  <si>
    <t>Norfolk State</t>
  </si>
  <si>
    <t>North Carolina-Asheville</t>
  </si>
  <si>
    <t>North Carolina-Greensboro</t>
  </si>
  <si>
    <t>North Carolina-Wilmington</t>
  </si>
  <si>
    <t>North Dakota State</t>
  </si>
  <si>
    <t>Northwestern State</t>
  </si>
  <si>
    <t>Oregon State</t>
  </si>
  <si>
    <t>Portland State</t>
  </si>
  <si>
    <t>Sacramento State</t>
  </si>
  <si>
    <t>Saint Francis (PA)</t>
  </si>
  <si>
    <t>Saint Mary's (CA)</t>
  </si>
  <si>
    <t>Sam Houston State</t>
  </si>
  <si>
    <t>San Jose State</t>
  </si>
  <si>
    <t>Savannah State</t>
  </si>
  <si>
    <t>South Carolina State</t>
  </si>
  <si>
    <t>South Dakota State</t>
  </si>
  <si>
    <t>Southeast Missouri State</t>
  </si>
  <si>
    <t>Southeastern Louisiana</t>
  </si>
  <si>
    <t>Southern California</t>
  </si>
  <si>
    <t>Southern Illinois-Edwardsville</t>
  </si>
  <si>
    <t>Southern Methodist</t>
  </si>
  <si>
    <t>Southern Mississippi</t>
  </si>
  <si>
    <t>St. Francis (NY)</t>
  </si>
  <si>
    <t>Tennessee State</t>
  </si>
  <si>
    <t>Tennessee-Martin</t>
  </si>
  <si>
    <t>Texas A&amp;M-Corpus Christi</t>
  </si>
  <si>
    <t>Texas Christian</t>
  </si>
  <si>
    <t>Texas-Arlington</t>
  </si>
  <si>
    <t>Texas-El Paso</t>
  </si>
  <si>
    <t>Texas-Pan American</t>
  </si>
  <si>
    <t>Texas-San Antonio</t>
  </si>
  <si>
    <t>Virginia Military Institute</t>
  </si>
  <si>
    <t>Washington State</t>
  </si>
  <si>
    <t>Wright State</t>
  </si>
  <si>
    <t>Youngstown State</t>
  </si>
  <si>
    <t>NC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</si>
</sst>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9"/>
      <color indexed="42"/>
      <name val="Arial Narrow"/>
      <family val="2"/>
    </font>
    <font>
      <sz val="9"/>
      <color indexed="42"/>
      <name val="Arial Narrow"/>
      <family val="2"/>
    </font>
    <font>
      <sz val="10"/>
      <color indexed="42"/>
      <name val="Arial Narrow"/>
      <family val="2"/>
    </font>
    <font>
      <sz val="8"/>
      <color indexed="63"/>
      <name val="Tw Cen MT Condensed"/>
      <family val="2"/>
    </font>
    <font>
      <sz val="10"/>
      <color indexed="63"/>
      <name val="Tw Cen MT Condensed"/>
      <family val="2"/>
    </font>
    <font>
      <sz val="9"/>
      <color indexed="63"/>
      <name val="Tw Cen MT Condensed"/>
      <family val="2"/>
    </font>
    <font>
      <b/>
      <sz val="9"/>
      <color indexed="63"/>
      <name val="Tw Cen MT Condensed"/>
      <family val="2"/>
    </font>
    <font>
      <sz val="8"/>
      <color indexed="63"/>
      <name val="Tw Cen MT Condensed"/>
      <family val="2"/>
    </font>
    <font>
      <sz val="7"/>
      <color indexed="63"/>
      <name val="Tw Cen MT Condensed"/>
      <family val="2"/>
    </font>
    <font>
      <sz val="18"/>
      <color indexed="63"/>
      <name val="Tw Cen MT Condensed"/>
      <family val="2"/>
    </font>
    <font>
      <sz val="10"/>
      <color indexed="63"/>
      <name val="Tw Cen MT Condensed"/>
      <family val="2"/>
    </font>
    <font>
      <sz val="12"/>
      <color indexed="9"/>
      <name val="Tw Cen MT Condensed"/>
      <family val="2"/>
    </font>
    <font>
      <sz val="10"/>
      <color indexed="30"/>
      <name val="Tw Cen MT Condensed"/>
      <family val="2"/>
    </font>
    <font>
      <sz val="8"/>
      <color indexed="63"/>
      <name val="Tw Cen MT Condensed"/>
      <family val="2"/>
    </font>
    <font>
      <sz val="7"/>
      <color indexed="63"/>
      <name val="Tw Cen MT Condensed"/>
      <family val="2"/>
    </font>
    <font>
      <sz val="18"/>
      <color indexed="63"/>
      <name val="Tw Cen MT Condensed"/>
      <family val="2"/>
    </font>
    <font>
      <sz val="10"/>
      <color indexed="63"/>
      <name val="Tw Cen MT Condensed"/>
      <family val="2"/>
    </font>
    <font>
      <sz val="7.5"/>
      <color indexed="63"/>
      <name val="Tw Cen MT Condensed"/>
      <family val="2"/>
    </font>
    <font>
      <sz val="8"/>
      <color indexed="49"/>
      <name val="Century Gothic"/>
      <family val="2"/>
    </font>
    <font>
      <sz val="13"/>
      <color indexed="9"/>
      <name val="Century Gothic"/>
      <family val="1"/>
    </font>
    <font>
      <sz val="8.5"/>
      <color indexed="9"/>
      <name val="Century Gothic"/>
      <family val="1"/>
    </font>
    <font>
      <sz val="10"/>
      <color indexed="9"/>
      <name val="Tw Cen MT Condensed"/>
      <family val="2"/>
    </font>
    <font>
      <sz val="8"/>
      <color indexed="63"/>
      <name val="Century Gothic"/>
      <family val="2"/>
    </font>
    <font>
      <b/>
      <sz val="8"/>
      <color indexed="8"/>
      <name val="Century Gothic"/>
      <family val="2"/>
    </font>
    <font>
      <sz val="13"/>
      <color indexed="63"/>
      <name val="Century Gothic"/>
      <family val="2"/>
    </font>
    <font>
      <sz val="8"/>
      <color indexed="63"/>
      <name val="Tw Cen MT Condensed"/>
      <family val="2"/>
    </font>
    <font>
      <sz val="7"/>
      <color indexed="63"/>
      <name val="Tw Cen MT Condensed"/>
      <family val="2"/>
    </font>
    <font>
      <sz val="8"/>
      <color indexed="46"/>
      <name val="Century Gothic"/>
      <family val="2"/>
    </font>
    <font>
      <sz val="13"/>
      <color indexed="9"/>
      <name val="Century Gothic"/>
      <family val="2"/>
    </font>
    <font>
      <sz val="9"/>
      <color indexed="9"/>
      <name val="Century Gothic"/>
      <family val="2"/>
    </font>
    <font>
      <sz val="10.5"/>
      <color indexed="63"/>
      <name val="Tw Cen MT Condensed"/>
      <family val="2"/>
    </font>
    <font>
      <sz val="12"/>
      <color indexed="9"/>
      <name val="Tw Cen MT Condensed"/>
      <family val="2"/>
    </font>
    <font>
      <sz val="9"/>
      <color indexed="42"/>
      <name val="Tw Cen MT Condensed"/>
      <family val="2"/>
    </font>
    <font>
      <sz val="12"/>
      <color indexed="9"/>
      <name val="Century Gothic"/>
      <family val="2"/>
    </font>
    <font>
      <sz val="11"/>
      <color indexed="9"/>
      <name val="Century Gothic"/>
      <family val="2"/>
    </font>
    <font>
      <b/>
      <sz val="10"/>
      <name val="Arial"/>
      <family val="2"/>
    </font>
    <font>
      <b/>
      <sz val="11"/>
      <color theme="1"/>
      <name val="Tw Cen MT Condensed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/>
      <right style="thin">
        <color indexed="46"/>
      </right>
      <top style="thin">
        <color indexed="46"/>
      </top>
      <bottom/>
      <diagonal/>
    </border>
    <border>
      <left/>
      <right style="thin">
        <color indexed="46"/>
      </right>
      <top/>
      <bottom style="thin">
        <color indexed="46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/>
      <diagonal/>
    </border>
    <border>
      <left/>
      <right style="thin">
        <color indexed="46"/>
      </right>
      <top/>
      <bottom/>
      <diagonal/>
    </border>
    <border>
      <left style="thin">
        <color indexed="46"/>
      </left>
      <right style="thin">
        <color indexed="46"/>
      </right>
      <top/>
      <bottom style="thin">
        <color indexed="46"/>
      </bottom>
      <diagonal/>
    </border>
    <border>
      <left style="thin">
        <color indexed="46"/>
      </left>
      <right/>
      <top/>
      <bottom style="thin">
        <color indexed="46"/>
      </bottom>
      <diagonal/>
    </border>
    <border>
      <left/>
      <right/>
      <top/>
      <bottom style="thin">
        <color indexed="46"/>
      </bottom>
      <diagonal/>
    </border>
    <border>
      <left style="thin">
        <color indexed="46"/>
      </left>
      <right/>
      <top style="thin">
        <color indexed="46"/>
      </top>
      <bottom/>
      <diagonal/>
    </border>
    <border>
      <left style="thin">
        <color indexed="46"/>
      </left>
      <right/>
      <top/>
      <bottom/>
      <diagonal/>
    </border>
    <border>
      <left/>
      <right/>
      <top/>
      <bottom style="medium">
        <color indexed="9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46"/>
      </left>
      <right style="medium">
        <color indexed="9"/>
      </right>
      <top style="medium">
        <color indexed="9"/>
      </top>
      <bottom style="thin">
        <color indexed="46"/>
      </bottom>
      <diagonal/>
    </border>
    <border>
      <left style="medium">
        <color indexed="9"/>
      </left>
      <right/>
      <top style="thin">
        <color indexed="46"/>
      </top>
      <bottom style="thin">
        <color indexed="46"/>
      </bottom>
      <diagonal/>
    </border>
    <border>
      <left/>
      <right style="medium">
        <color indexed="9"/>
      </right>
      <top style="thin">
        <color indexed="46"/>
      </top>
      <bottom style="thin">
        <color indexed="46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46"/>
      </left>
      <right/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9"/>
      </right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51"/>
      </bottom>
      <diagonal/>
    </border>
    <border>
      <left style="thin">
        <color indexed="46"/>
      </left>
      <right style="thin">
        <color indexed="46"/>
      </right>
      <top style="thin">
        <color indexed="51"/>
      </top>
      <bottom style="thin">
        <color indexed="51"/>
      </bottom>
      <diagonal/>
    </border>
    <border>
      <left style="thin">
        <color indexed="46"/>
      </left>
      <right style="thin">
        <color indexed="46"/>
      </right>
      <top style="thin">
        <color indexed="51"/>
      </top>
      <bottom style="thin">
        <color indexed="46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5" fillId="2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top"/>
    </xf>
    <xf numFmtId="0" fontId="6" fillId="0" borderId="0" xfId="0" applyFont="1" applyFill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5" fillId="0" borderId="0" xfId="0" applyFont="1" applyFill="1"/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17" fillId="0" borderId="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8" fillId="0" borderId="4" xfId="0" applyFont="1" applyFill="1" applyBorder="1" applyAlignment="1" applyProtection="1">
      <alignment horizontal="center" vertical="center"/>
      <protection locked="0"/>
    </xf>
    <xf numFmtId="0" fontId="29" fillId="0" borderId="5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7" xfId="0" applyFont="1" applyFill="1" applyBorder="1" applyAlignment="1" applyProtection="1">
      <alignment horizontal="center" vertical="center"/>
      <protection locked="0"/>
    </xf>
    <xf numFmtId="0" fontId="28" fillId="0" borderId="8" xfId="0" applyFont="1" applyFill="1" applyBorder="1" applyAlignment="1" applyProtection="1">
      <alignment horizontal="center" vertical="center"/>
      <protection locked="0"/>
    </xf>
    <xf numFmtId="0" fontId="17" fillId="0" borderId="6" xfId="0" applyFont="1" applyFill="1" applyBorder="1" applyAlignment="1">
      <alignment horizontal="center" vertical="center"/>
    </xf>
    <xf numFmtId="0" fontId="28" fillId="0" borderId="9" xfId="0" applyFont="1" applyFill="1" applyBorder="1" applyAlignment="1" applyProtection="1">
      <alignment horizontal="center" vertical="center"/>
      <protection locked="0"/>
    </xf>
    <xf numFmtId="0" fontId="16" fillId="0" borderId="3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28" fillId="0" borderId="6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49" fontId="24" fillId="3" borderId="0" xfId="0" applyNumberFormat="1" applyFont="1" applyFill="1" applyBorder="1" applyAlignment="1">
      <alignment horizontal="center" vertical="top"/>
    </xf>
    <xf numFmtId="0" fontId="24" fillId="3" borderId="0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 wrapText="1"/>
    </xf>
    <xf numFmtId="0" fontId="23" fillId="4" borderId="0" xfId="0" applyFont="1" applyFill="1" applyBorder="1" applyAlignment="1" applyProtection="1">
      <alignment horizontal="center" vertical="center"/>
    </xf>
    <xf numFmtId="0" fontId="23" fillId="4" borderId="0" xfId="0" applyFont="1" applyFill="1" applyBorder="1" applyAlignment="1" applyProtection="1">
      <alignment horizontal="center" vertical="center" wrapText="1"/>
    </xf>
    <xf numFmtId="0" fontId="31" fillId="5" borderId="12" xfId="0" applyFont="1" applyFill="1" applyBorder="1" applyAlignment="1">
      <alignment vertical="center"/>
    </xf>
    <xf numFmtId="0" fontId="32" fillId="4" borderId="0" xfId="0" applyFont="1" applyFill="1" applyBorder="1" applyAlignment="1" applyProtection="1">
      <alignment horizontal="center" vertical="center" wrapText="1"/>
    </xf>
    <xf numFmtId="0" fontId="33" fillId="2" borderId="13" xfId="0" applyNumberFormat="1" applyFont="1" applyFill="1" applyBorder="1" applyAlignment="1">
      <alignment horizontal="center" vertical="center"/>
    </xf>
    <xf numFmtId="0" fontId="33" fillId="2" borderId="13" xfId="0" applyNumberFormat="1" applyFont="1" applyFill="1" applyBorder="1" applyAlignment="1" applyProtection="1">
      <alignment horizontal="center" vertical="center"/>
      <protection locked="0"/>
    </xf>
    <xf numFmtId="0" fontId="32" fillId="4" borderId="14" xfId="0" applyFont="1" applyFill="1" applyBorder="1" applyAlignment="1" applyProtection="1">
      <alignment horizontal="center" vertical="center" wrapText="1"/>
    </xf>
    <xf numFmtId="0" fontId="34" fillId="4" borderId="15" xfId="0" applyNumberFormat="1" applyFont="1" applyFill="1" applyBorder="1" applyAlignment="1">
      <alignment vertical="center" wrapText="1"/>
    </xf>
    <xf numFmtId="0" fontId="34" fillId="4" borderId="16" xfId="0" applyNumberFormat="1" applyFont="1" applyFill="1" applyBorder="1" applyAlignment="1">
      <alignment horizontal="center" vertical="center"/>
    </xf>
    <xf numFmtId="0" fontId="37" fillId="3" borderId="13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28" fillId="0" borderId="9" xfId="0" applyFont="1" applyFill="1" applyBorder="1" applyAlignment="1" applyProtection="1">
      <alignment horizontal="center" vertical="center"/>
      <protection locked="0"/>
    </xf>
    <xf numFmtId="0" fontId="28" fillId="0" borderId="4" xfId="0" applyFont="1" applyFill="1" applyBorder="1" applyAlignment="1" applyProtection="1">
      <alignment horizontal="center" vertical="center"/>
      <protection locked="0"/>
    </xf>
    <xf numFmtId="0" fontId="28" fillId="0" borderId="8" xfId="0" applyFont="1" applyFill="1" applyBorder="1" applyAlignment="1" applyProtection="1">
      <alignment horizontal="center" vertical="center"/>
      <protection locked="0"/>
    </xf>
    <xf numFmtId="0" fontId="23" fillId="4" borderId="0" xfId="0" applyFont="1" applyFill="1" applyBorder="1" applyAlignment="1" applyProtection="1">
      <alignment horizontal="center" vertical="center"/>
    </xf>
    <xf numFmtId="0" fontId="34" fillId="4" borderId="19" xfId="0" applyNumberFormat="1" applyFont="1" applyFill="1" applyBorder="1" applyAlignment="1">
      <alignment horizontal="right" vertical="center" wrapText="1"/>
    </xf>
    <xf numFmtId="0" fontId="34" fillId="4" borderId="2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14" fillId="4" borderId="16" xfId="0" applyNumberFormat="1" applyFont="1" applyFill="1" applyBorder="1" applyAlignment="1">
      <alignment horizontal="center" vertical="center"/>
    </xf>
    <xf numFmtId="0" fontId="0" fillId="6" borderId="0" xfId="0" applyFill="1"/>
    <xf numFmtId="0" fontId="38" fillId="0" borderId="0" xfId="0" applyFont="1" applyBorder="1"/>
    <xf numFmtId="0" fontId="2" fillId="0" borderId="0" xfId="0" applyFont="1" applyBorder="1"/>
    <xf numFmtId="0" fontId="0" fillId="0" borderId="0" xfId="0" applyBorder="1"/>
    <xf numFmtId="0" fontId="39" fillId="0" borderId="0" xfId="0" applyFont="1"/>
    <xf numFmtId="0" fontId="39" fillId="0" borderId="0" xfId="0" applyFont="1" applyFill="1" applyBorder="1"/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25" fillId="0" borderId="11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7" fillId="0" borderId="11" xfId="0" applyFont="1" applyFill="1" applyBorder="1" applyAlignment="1" applyProtection="1">
      <alignment horizontal="center" vertical="center" wrapText="1"/>
      <protection locked="0"/>
    </xf>
    <xf numFmtId="0" fontId="27" fillId="0" borderId="6" xfId="0" applyFont="1" applyFill="1" applyBorder="1" applyAlignment="1" applyProtection="1">
      <alignment horizontal="center" vertical="center" wrapText="1"/>
      <protection locked="0"/>
    </xf>
    <xf numFmtId="0" fontId="27" fillId="0" borderId="8" xfId="0" applyFont="1" applyFill="1" applyBorder="1" applyAlignment="1" applyProtection="1">
      <alignment horizontal="center" vertical="center" wrapText="1"/>
      <protection locked="0"/>
    </xf>
    <xf numFmtId="0" fontId="27" fillId="0" borderId="4" xfId="0" applyFont="1" applyFill="1" applyBorder="1" applyAlignment="1" applyProtection="1">
      <alignment horizontal="center" vertical="center" wrapText="1"/>
      <protection locked="0"/>
    </xf>
    <xf numFmtId="0" fontId="24" fillId="3" borderId="0" xfId="0" applyNumberFormat="1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28" fillId="0" borderId="4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28" fillId="0" borderId="9" xfId="0" applyFont="1" applyFill="1" applyBorder="1" applyAlignment="1" applyProtection="1">
      <alignment horizontal="center" vertical="center"/>
      <protection locked="0"/>
    </xf>
    <xf numFmtId="0" fontId="28" fillId="0" borderId="8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23" fillId="4" borderId="0" xfId="0" applyFont="1" applyFill="1" applyBorder="1" applyAlignment="1" applyProtection="1">
      <alignment horizontal="center" vertical="center"/>
    </xf>
    <xf numFmtId="0" fontId="36" fillId="3" borderId="21" xfId="0" applyNumberFormat="1" applyFont="1" applyFill="1" applyBorder="1" applyAlignment="1">
      <alignment horizontal="center" vertical="center" wrapText="1"/>
    </xf>
    <xf numFmtId="0" fontId="36" fillId="3" borderId="22" xfId="0" applyNumberFormat="1" applyFont="1" applyFill="1" applyBorder="1" applyAlignment="1">
      <alignment horizontal="center" vertical="center" wrapText="1"/>
    </xf>
    <xf numFmtId="0" fontId="36" fillId="3" borderId="23" xfId="0" applyNumberFormat="1" applyFont="1" applyFill="1" applyBorder="1" applyAlignment="1">
      <alignment horizontal="center" vertical="center" wrapText="1"/>
    </xf>
    <xf numFmtId="0" fontId="31" fillId="5" borderId="12" xfId="0" applyFont="1" applyFill="1" applyBorder="1" applyAlignment="1">
      <alignment horizontal="center" vertical="center"/>
    </xf>
    <xf numFmtId="0" fontId="36" fillId="3" borderId="13" xfId="0" applyNumberFormat="1" applyFont="1" applyFill="1" applyBorder="1" applyAlignment="1">
      <alignment horizontal="center" vertical="center" wrapText="1"/>
    </xf>
    <xf numFmtId="0" fontId="37" fillId="3" borderId="13" xfId="0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top"/>
    </xf>
    <xf numFmtId="0" fontId="4" fillId="2" borderId="18" xfId="0" applyNumberFormat="1" applyFont="1" applyFill="1" applyBorder="1" applyAlignment="1">
      <alignment horizontal="center" vertical="top"/>
    </xf>
    <xf numFmtId="0" fontId="35" fillId="2" borderId="17" xfId="0" applyNumberFormat="1" applyFont="1" applyFill="1" applyBorder="1" applyAlignment="1">
      <alignment horizontal="center" vertical="center"/>
    </xf>
    <xf numFmtId="0" fontId="35" fillId="2" borderId="18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6E7F1"/>
      <rgbColor rgb="005F2412"/>
      <rgbColor rgb="00945D4A"/>
      <rgbColor rgb="00ACC8DD"/>
      <rgbColor rgb="00FF99CC"/>
      <rgbColor rgb="00B27A69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9525</xdr:rowOff>
    </xdr:from>
    <xdr:to>
      <xdr:col>15</xdr:col>
      <xdr:colOff>76200</xdr:colOff>
      <xdr:row>36</xdr:row>
      <xdr:rowOff>66675</xdr:rowOff>
    </xdr:to>
    <xdr:sp macro="" textlink="">
      <xdr:nvSpPr>
        <xdr:cNvPr id="2" name="TextBox 1"/>
        <xdr:cNvSpPr txBox="1"/>
      </xdr:nvSpPr>
      <xdr:spPr>
        <a:xfrm>
          <a:off x="381000" y="171450"/>
          <a:ext cx="8839200" cy="5724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order to fill out your bracket, you need to do two things:</a:t>
          </a:r>
        </a:p>
        <a:p>
          <a:endParaRPr lang="en-US" sz="1100"/>
        </a:p>
        <a:p>
          <a:r>
            <a:rPr lang="en-US" sz="1100"/>
            <a:t>1. In the Ratings sheet (</a:t>
          </a:r>
          <a:r>
            <a:rPr lang="en-US" sz="1100" b="1">
              <a:solidFill>
                <a:srgbClr val="FF0000"/>
              </a:solidFill>
            </a:rPr>
            <a:t>RED</a:t>
          </a:r>
          <a:r>
            <a:rPr lang="en-US" sz="1100"/>
            <a:t>).  List all 64 teams in the tournament in Column A and a rating for each in Column B.  In</a:t>
          </a:r>
          <a:r>
            <a:rPr lang="en-US" sz="1100" baseline="0"/>
            <a:t> your rating, high scores are good and low scores are bad.</a:t>
          </a:r>
        </a:p>
        <a:p>
          <a:endParaRPr lang="en-US" sz="1100" baseline="0"/>
        </a:p>
        <a:p>
          <a:r>
            <a:rPr lang="en-US" sz="1100" baseline="0"/>
            <a:t>2. In the MyBracket sheet (</a:t>
          </a:r>
          <a:r>
            <a:rPr lang="en-US" sz="1100" b="1" baseline="0">
              <a:solidFill>
                <a:schemeClr val="accent6">
                  <a:lumMod val="75000"/>
                </a:schemeClr>
              </a:solidFill>
            </a:rPr>
            <a:t>BLUE</a:t>
          </a:r>
          <a:r>
            <a:rPr lang="en-US" sz="1100" baseline="0"/>
            <a:t>).  Enter team names in Columns C and R EXACTLY as the selection committee seeds them.  Your team names must be an exact match with your Ratings sheet above in order for the bracket to fill itself out.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FF0000"/>
              </a:solidFill>
            </a:rPr>
            <a:t>CAUTION</a:t>
          </a:r>
          <a:r>
            <a:rPr lang="en-US" sz="1100" baseline="0"/>
            <a:t>: Do NOT mess with the Tracker sheet!  It will be used to track scores for everyone as the tournament progresses.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Custom 3">
      <a:majorFont>
        <a:latin typeface="Century Gothic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zoomScale="145" zoomScaleNormal="145" workbookViewId="0"/>
  </sheetViews>
  <sheetFormatPr defaultRowHeight="12.75" x14ac:dyDescent="0.2"/>
  <cols>
    <col min="1" max="16384" width="9.140625" style="7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57"/>
  <sheetViews>
    <sheetView zoomScaleNormal="100" workbookViewId="0">
      <selection activeCell="A11" sqref="A11:XFD11"/>
    </sheetView>
  </sheetViews>
  <sheetFormatPr defaultRowHeight="12.75" x14ac:dyDescent="0.2"/>
  <cols>
    <col min="1" max="1" width="23.7109375" bestFit="1" customWidth="1"/>
    <col min="7" max="7" width="22.85546875" bestFit="1" customWidth="1"/>
  </cols>
  <sheetData>
    <row r="1" spans="1:11" ht="14.25" x14ac:dyDescent="0.2">
      <c r="A1" s="80" t="s">
        <v>28</v>
      </c>
      <c r="B1" s="80" t="s">
        <v>29</v>
      </c>
      <c r="C1" t="s">
        <v>388</v>
      </c>
      <c r="E1" s="1" t="s">
        <v>391</v>
      </c>
      <c r="G1" s="83" t="s">
        <v>28</v>
      </c>
      <c r="H1" s="84" t="s">
        <v>390</v>
      </c>
      <c r="J1" t="s">
        <v>28</v>
      </c>
      <c r="K1" t="s">
        <v>391</v>
      </c>
    </row>
    <row r="2" spans="1:11" x14ac:dyDescent="0.2">
      <c r="A2" s="82" t="s">
        <v>32</v>
      </c>
      <c r="B2" s="82">
        <f t="shared" ref="B2:B13" si="0">VLOOKUP(A2,G1:H353,2,0)</f>
        <v>24.895240999999999</v>
      </c>
      <c r="C2">
        <v>1</v>
      </c>
      <c r="E2">
        <f>VLOOKUP(A2,J2:K351,2,0)</f>
        <v>15.857460617184643</v>
      </c>
      <c r="G2" t="s">
        <v>32</v>
      </c>
      <c r="H2" s="82">
        <v>24.895240999999999</v>
      </c>
      <c r="J2" t="s">
        <v>46</v>
      </c>
      <c r="K2">
        <v>10.100434471749729</v>
      </c>
    </row>
    <row r="3" spans="1:11" x14ac:dyDescent="0.2">
      <c r="A3" s="82" t="s">
        <v>115</v>
      </c>
      <c r="B3" s="82">
        <f t="shared" si="0"/>
        <v>23.957740999999999</v>
      </c>
      <c r="C3">
        <v>1</v>
      </c>
      <c r="E3">
        <f t="shared" ref="E3:E66" si="1">VLOOKUP(A3,J3:K352,2,0)</f>
        <v>17.001754629761034</v>
      </c>
      <c r="G3" t="s">
        <v>115</v>
      </c>
      <c r="H3" s="82">
        <v>23.957740999999999</v>
      </c>
      <c r="J3" t="s">
        <v>47</v>
      </c>
      <c r="K3">
        <v>12.420170041846255</v>
      </c>
    </row>
    <row r="4" spans="1:11" x14ac:dyDescent="0.2">
      <c r="A4" s="82" t="s">
        <v>360</v>
      </c>
      <c r="B4" s="82">
        <f t="shared" si="0"/>
        <v>22.957740999999999</v>
      </c>
      <c r="C4">
        <v>1</v>
      </c>
      <c r="E4">
        <f t="shared" si="1"/>
        <v>16.063326180616816</v>
      </c>
      <c r="G4" t="s">
        <v>360</v>
      </c>
      <c r="H4" s="82">
        <v>22.957740999999999</v>
      </c>
      <c r="J4" t="s">
        <v>48</v>
      </c>
      <c r="K4">
        <v>12.695845369329323</v>
      </c>
    </row>
    <row r="5" spans="1:11" x14ac:dyDescent="0.2">
      <c r="A5" s="82" t="s">
        <v>376</v>
      </c>
      <c r="B5" s="82">
        <f t="shared" si="0"/>
        <v>21.301490999999999</v>
      </c>
      <c r="C5">
        <v>1</v>
      </c>
      <c r="E5">
        <f t="shared" si="1"/>
        <v>14.727075465115179</v>
      </c>
      <c r="G5" t="s">
        <v>376</v>
      </c>
      <c r="H5" s="82">
        <v>21.301490999999999</v>
      </c>
      <c r="J5" t="s">
        <v>49</v>
      </c>
      <c r="K5">
        <v>11.903772465754971</v>
      </c>
    </row>
    <row r="6" spans="1:11" x14ac:dyDescent="0.2">
      <c r="A6" s="82" t="s">
        <v>144</v>
      </c>
      <c r="B6" s="82">
        <f t="shared" si="0"/>
        <v>21.114937969696967</v>
      </c>
      <c r="C6">
        <v>2</v>
      </c>
      <c r="E6">
        <f t="shared" si="1"/>
        <v>16.684313026246411</v>
      </c>
      <c r="G6" t="s">
        <v>144</v>
      </c>
      <c r="H6" s="82">
        <v>21.114937969696967</v>
      </c>
      <c r="J6" t="s">
        <v>50</v>
      </c>
      <c r="K6">
        <v>9.7173368787536205</v>
      </c>
    </row>
    <row r="7" spans="1:11" x14ac:dyDescent="0.2">
      <c r="A7" s="82" t="s">
        <v>361</v>
      </c>
      <c r="B7" s="82">
        <f t="shared" si="0"/>
        <v>21.111907666666664</v>
      </c>
      <c r="C7">
        <v>2</v>
      </c>
      <c r="E7">
        <f t="shared" si="1"/>
        <v>13.562196186297152</v>
      </c>
      <c r="G7" t="s">
        <v>361</v>
      </c>
      <c r="H7" s="82">
        <v>21.111907666666664</v>
      </c>
      <c r="J7" t="s">
        <v>392</v>
      </c>
      <c r="K7">
        <v>12.842189858696871</v>
      </c>
    </row>
    <row r="8" spans="1:11" x14ac:dyDescent="0.2">
      <c r="A8" s="81" t="s">
        <v>56</v>
      </c>
      <c r="B8" s="82">
        <f t="shared" si="0"/>
        <v>20.959634939393936</v>
      </c>
      <c r="C8">
        <v>2</v>
      </c>
      <c r="E8">
        <f t="shared" si="1"/>
        <v>15.41868819710521</v>
      </c>
      <c r="G8" t="s">
        <v>56</v>
      </c>
      <c r="H8" s="82">
        <v>20.959634939393936</v>
      </c>
      <c r="J8" t="s">
        <v>393</v>
      </c>
      <c r="K8">
        <v>12.727703074378304</v>
      </c>
    </row>
    <row r="9" spans="1:11" x14ac:dyDescent="0.2">
      <c r="A9" s="82" t="s">
        <v>45</v>
      </c>
      <c r="B9" s="82">
        <f t="shared" si="0"/>
        <v>20.243725848484846</v>
      </c>
      <c r="C9">
        <v>2</v>
      </c>
      <c r="E9">
        <f t="shared" si="1"/>
        <v>13.964631407528271</v>
      </c>
      <c r="G9" t="s">
        <v>45</v>
      </c>
      <c r="H9" s="82">
        <v>20.243725848484846</v>
      </c>
      <c r="J9" s="1" t="s">
        <v>52</v>
      </c>
      <c r="K9">
        <v>11.79321037980505</v>
      </c>
    </row>
    <row r="10" spans="1:11" x14ac:dyDescent="0.2">
      <c r="A10" s="82" t="s">
        <v>166</v>
      </c>
      <c r="B10" s="82">
        <f t="shared" si="0"/>
        <v>19.176490999999999</v>
      </c>
      <c r="C10">
        <v>3</v>
      </c>
      <c r="E10">
        <f t="shared" si="1"/>
        <v>15.966431145528819</v>
      </c>
      <c r="G10" t="s">
        <v>166</v>
      </c>
      <c r="H10" s="82">
        <v>19.176490999999999</v>
      </c>
      <c r="J10" t="s">
        <v>394</v>
      </c>
      <c r="K10">
        <v>9.6286414801324316</v>
      </c>
    </row>
    <row r="11" spans="1:11" x14ac:dyDescent="0.2">
      <c r="A11" s="82" t="s">
        <v>42</v>
      </c>
      <c r="B11" s="82">
        <f t="shared" si="0"/>
        <v>18.645240999999999</v>
      </c>
      <c r="C11">
        <v>3</v>
      </c>
      <c r="E11">
        <f t="shared" si="1"/>
        <v>16.527376257176829</v>
      </c>
      <c r="G11" t="s">
        <v>42</v>
      </c>
      <c r="H11" s="82">
        <v>18.645240999999999</v>
      </c>
      <c r="J11" t="s">
        <v>54</v>
      </c>
      <c r="K11">
        <v>10.252901067442016</v>
      </c>
    </row>
    <row r="12" spans="1:11" x14ac:dyDescent="0.2">
      <c r="A12" s="82" t="s">
        <v>248</v>
      </c>
      <c r="B12" s="82">
        <f t="shared" si="0"/>
        <v>17.207740999999999</v>
      </c>
      <c r="C12">
        <v>3</v>
      </c>
      <c r="E12">
        <f t="shared" si="1"/>
        <v>13.797994454670773</v>
      </c>
      <c r="G12" t="s">
        <v>231</v>
      </c>
      <c r="H12" s="82">
        <v>18.564358647058821</v>
      </c>
      <c r="J12" t="s">
        <v>395</v>
      </c>
      <c r="K12">
        <v>9.4957225417758906</v>
      </c>
    </row>
    <row r="13" spans="1:11" x14ac:dyDescent="0.2">
      <c r="A13" s="81" t="s">
        <v>66</v>
      </c>
      <c r="B13" s="82">
        <f t="shared" si="0"/>
        <v>17.113990999999999</v>
      </c>
      <c r="C13">
        <v>3</v>
      </c>
      <c r="E13">
        <f t="shared" si="1"/>
        <v>14.229202172603646</v>
      </c>
      <c r="G13" t="s">
        <v>353</v>
      </c>
      <c r="H13" s="82">
        <v>17.951692612903223</v>
      </c>
      <c r="J13" t="s">
        <v>56</v>
      </c>
      <c r="K13">
        <v>15.41868819710521</v>
      </c>
    </row>
    <row r="14" spans="1:11" x14ac:dyDescent="0.2">
      <c r="A14" s="82" t="s">
        <v>231</v>
      </c>
      <c r="B14" s="82">
        <v>18.564358647058821</v>
      </c>
      <c r="C14">
        <v>4</v>
      </c>
      <c r="E14">
        <f t="shared" si="1"/>
        <v>15.864316086922857</v>
      </c>
      <c r="G14" t="s">
        <v>36</v>
      </c>
      <c r="H14" s="82">
        <v>17.886907666666666</v>
      </c>
      <c r="J14" t="s">
        <v>396</v>
      </c>
      <c r="K14">
        <v>11.760889979972935</v>
      </c>
    </row>
    <row r="15" spans="1:11" x14ac:dyDescent="0.2">
      <c r="A15" s="82" t="s">
        <v>186</v>
      </c>
      <c r="B15" s="82">
        <f>VLOOKUP(A15,G14:H366,2,0)</f>
        <v>15.30249906451613</v>
      </c>
      <c r="C15">
        <v>4</v>
      </c>
      <c r="E15">
        <f t="shared" si="1"/>
        <v>13.63061572120953</v>
      </c>
      <c r="G15" t="s">
        <v>248</v>
      </c>
      <c r="H15" s="82">
        <v>17.207740999999999</v>
      </c>
      <c r="J15" t="s">
        <v>58</v>
      </c>
      <c r="K15">
        <v>15.907979956039098</v>
      </c>
    </row>
    <row r="16" spans="1:11" x14ac:dyDescent="0.2">
      <c r="A16" s="82" t="s">
        <v>38</v>
      </c>
      <c r="B16" s="82">
        <f>VLOOKUP(A16,G15:H367,2,0)</f>
        <v>13.051491</v>
      </c>
      <c r="C16">
        <v>4</v>
      </c>
      <c r="E16">
        <f t="shared" si="1"/>
        <v>12.679240485816781</v>
      </c>
      <c r="G16" t="s">
        <v>66</v>
      </c>
      <c r="H16" s="82">
        <v>17.113990999999999</v>
      </c>
      <c r="J16" t="s">
        <v>397</v>
      </c>
      <c r="K16">
        <v>10.302235216888617</v>
      </c>
    </row>
    <row r="17" spans="1:11" x14ac:dyDescent="0.2">
      <c r="A17" s="82" t="s">
        <v>139</v>
      </c>
      <c r="B17" s="82">
        <f>VLOOKUP(A17,G16:H368,2,0)</f>
        <v>12.709757129032258</v>
      </c>
      <c r="C17">
        <v>4</v>
      </c>
      <c r="E17">
        <f t="shared" si="1"/>
        <v>13.677534924707608</v>
      </c>
      <c r="G17" t="s">
        <v>247</v>
      </c>
      <c r="H17" s="82">
        <v>16.895240999999999</v>
      </c>
      <c r="J17" t="s">
        <v>60</v>
      </c>
      <c r="K17">
        <v>11.919541934281581</v>
      </c>
    </row>
    <row r="18" spans="1:11" x14ac:dyDescent="0.2">
      <c r="A18" s="82" t="s">
        <v>353</v>
      </c>
      <c r="B18" s="82">
        <v>17.951692612903223</v>
      </c>
      <c r="C18">
        <v>5</v>
      </c>
      <c r="E18">
        <f t="shared" si="1"/>
        <v>14.642625860426962</v>
      </c>
      <c r="G18" t="s">
        <v>204</v>
      </c>
      <c r="H18" s="82">
        <v>16.77759394117647</v>
      </c>
      <c r="J18" t="s">
        <v>61</v>
      </c>
      <c r="K18">
        <v>9.5301117622155669</v>
      </c>
    </row>
    <row r="19" spans="1:11" x14ac:dyDescent="0.2">
      <c r="A19" s="82" t="s">
        <v>36</v>
      </c>
      <c r="B19" s="82">
        <v>17.886907666666666</v>
      </c>
      <c r="C19">
        <v>5</v>
      </c>
      <c r="E19">
        <f t="shared" si="1"/>
        <v>14.187363309520999</v>
      </c>
      <c r="G19" t="s">
        <v>40</v>
      </c>
      <c r="H19" s="82">
        <v>16.770240999999999</v>
      </c>
      <c r="J19" t="s">
        <v>62</v>
      </c>
      <c r="K19">
        <v>12.630627518041598</v>
      </c>
    </row>
    <row r="20" spans="1:11" x14ac:dyDescent="0.2">
      <c r="A20" s="81" t="s">
        <v>58</v>
      </c>
      <c r="B20" s="82">
        <f>VLOOKUP(A20,G19:H371,2,0)</f>
        <v>11.990829235294118</v>
      </c>
      <c r="C20">
        <v>5</v>
      </c>
      <c r="E20">
        <v>15.907979956039098</v>
      </c>
      <c r="G20" t="s">
        <v>41</v>
      </c>
      <c r="H20" s="82">
        <v>15.923466806451611</v>
      </c>
      <c r="J20" t="s">
        <v>63</v>
      </c>
      <c r="K20">
        <v>10.872390083561443</v>
      </c>
    </row>
    <row r="21" spans="1:11" x14ac:dyDescent="0.2">
      <c r="A21" s="82" t="s">
        <v>241</v>
      </c>
      <c r="B21" s="82">
        <f>VLOOKUP(A21,G20:H372,2,0)</f>
        <v>10.207741</v>
      </c>
      <c r="C21">
        <v>5</v>
      </c>
      <c r="E21">
        <f t="shared" si="1"/>
        <v>12.58943441197119</v>
      </c>
      <c r="G21" t="s">
        <v>373</v>
      </c>
      <c r="H21" s="82">
        <v>15.548466806451612</v>
      </c>
      <c r="J21" t="s">
        <v>64</v>
      </c>
      <c r="K21">
        <v>10.691087618391769</v>
      </c>
    </row>
    <row r="22" spans="1:11" x14ac:dyDescent="0.2">
      <c r="A22" s="81" t="s">
        <v>40</v>
      </c>
      <c r="B22" s="82">
        <v>16.770240999999999</v>
      </c>
      <c r="C22">
        <v>6</v>
      </c>
      <c r="E22">
        <f t="shared" si="1"/>
        <v>12.819732709016304</v>
      </c>
      <c r="G22" t="s">
        <v>186</v>
      </c>
      <c r="H22" s="82">
        <v>15.30249906451613</v>
      </c>
      <c r="J22" t="s">
        <v>65</v>
      </c>
      <c r="K22">
        <v>10.322038310182663</v>
      </c>
    </row>
    <row r="23" spans="1:11" x14ac:dyDescent="0.2">
      <c r="A23" s="82" t="s">
        <v>380</v>
      </c>
      <c r="B23" s="82">
        <f>VLOOKUP(A23,G22:H374,2,0)</f>
        <v>13.868725848484848</v>
      </c>
      <c r="C23">
        <v>6</v>
      </c>
      <c r="E23">
        <f t="shared" si="1"/>
        <v>14.505974517642612</v>
      </c>
      <c r="G23" t="s">
        <v>165</v>
      </c>
      <c r="H23" s="82">
        <v>14.048466806451612</v>
      </c>
      <c r="J23" t="s">
        <v>66</v>
      </c>
      <c r="K23">
        <v>14.229202172603646</v>
      </c>
    </row>
    <row r="24" spans="1:11" x14ac:dyDescent="0.2">
      <c r="A24" s="82" t="s">
        <v>266</v>
      </c>
      <c r="B24" s="82">
        <f>VLOOKUP(A24,G23:H375,2,0)</f>
        <v>13.83463493939394</v>
      </c>
      <c r="C24">
        <v>6</v>
      </c>
      <c r="E24">
        <f t="shared" si="1"/>
        <v>13.727332149455085</v>
      </c>
      <c r="G24" t="s">
        <v>249</v>
      </c>
      <c r="H24" s="82">
        <v>13.895241</v>
      </c>
      <c r="J24" t="s">
        <v>67</v>
      </c>
      <c r="K24">
        <v>13.933088260831791</v>
      </c>
    </row>
    <row r="25" spans="1:11" x14ac:dyDescent="0.2">
      <c r="A25" s="82" t="s">
        <v>295</v>
      </c>
      <c r="B25" s="82">
        <f>VLOOKUP(A25,G24:H376,2,0)</f>
        <v>9.0202414999999991</v>
      </c>
      <c r="C25">
        <v>6</v>
      </c>
      <c r="E25">
        <v>14.358218064260363</v>
      </c>
      <c r="G25" t="s">
        <v>380</v>
      </c>
      <c r="H25" s="82">
        <v>13.868725848484848</v>
      </c>
      <c r="J25" t="s">
        <v>68</v>
      </c>
      <c r="K25">
        <v>9.0649830815502899</v>
      </c>
    </row>
    <row r="26" spans="1:11" x14ac:dyDescent="0.2">
      <c r="A26" s="82" t="s">
        <v>204</v>
      </c>
      <c r="B26" s="82">
        <v>16.77759394117647</v>
      </c>
      <c r="C26">
        <v>7</v>
      </c>
      <c r="E26">
        <f t="shared" si="1"/>
        <v>14.019151218609188</v>
      </c>
      <c r="G26" t="s">
        <v>266</v>
      </c>
      <c r="H26" s="82">
        <v>13.83463493939394</v>
      </c>
      <c r="J26" t="s">
        <v>69</v>
      </c>
      <c r="K26">
        <v>8.3332406806109081</v>
      </c>
    </row>
    <row r="27" spans="1:11" x14ac:dyDescent="0.2">
      <c r="A27" s="82" t="s">
        <v>373</v>
      </c>
      <c r="B27" s="82">
        <v>15.548466806451612</v>
      </c>
      <c r="C27">
        <v>7</v>
      </c>
      <c r="E27">
        <f t="shared" si="1"/>
        <v>14.241200681065527</v>
      </c>
      <c r="G27" t="s">
        <v>35</v>
      </c>
      <c r="H27" s="82">
        <v>13.832741</v>
      </c>
      <c r="J27" t="s">
        <v>70</v>
      </c>
      <c r="K27">
        <v>13.201054864325972</v>
      </c>
    </row>
    <row r="28" spans="1:11" x14ac:dyDescent="0.2">
      <c r="A28" s="82" t="s">
        <v>165</v>
      </c>
      <c r="B28" s="82">
        <v>14.048466806451612</v>
      </c>
      <c r="C28">
        <v>7</v>
      </c>
      <c r="E28">
        <f t="shared" si="1"/>
        <v>14.039187885548806</v>
      </c>
      <c r="G28" t="s">
        <v>221</v>
      </c>
      <c r="H28" s="82">
        <v>13.582741</v>
      </c>
      <c r="J28" t="s">
        <v>71</v>
      </c>
      <c r="K28">
        <v>11.298482643565528</v>
      </c>
    </row>
    <row r="29" spans="1:11" x14ac:dyDescent="0.2">
      <c r="A29" s="81" t="s">
        <v>385</v>
      </c>
      <c r="B29" s="82">
        <v>11.652593941176471</v>
      </c>
      <c r="C29">
        <v>7</v>
      </c>
      <c r="E29">
        <f t="shared" si="1"/>
        <v>14.001461460089532</v>
      </c>
      <c r="G29" t="s">
        <v>201</v>
      </c>
      <c r="H29" s="82">
        <v>13.243725848484848</v>
      </c>
      <c r="J29" t="s">
        <v>72</v>
      </c>
      <c r="K29">
        <v>11.837761872203714</v>
      </c>
    </row>
    <row r="30" spans="1:11" x14ac:dyDescent="0.2">
      <c r="A30" s="82" t="s">
        <v>221</v>
      </c>
      <c r="B30" s="82">
        <v>13.582741</v>
      </c>
      <c r="C30">
        <v>8</v>
      </c>
      <c r="E30">
        <v>12.84952588888809</v>
      </c>
      <c r="G30" t="s">
        <v>106</v>
      </c>
      <c r="H30" s="82">
        <v>13.141208741935484</v>
      </c>
      <c r="J30" t="s">
        <v>398</v>
      </c>
      <c r="K30">
        <v>12.234700676922571</v>
      </c>
    </row>
    <row r="31" spans="1:11" x14ac:dyDescent="0.2">
      <c r="A31" s="82" t="s">
        <v>284</v>
      </c>
      <c r="B31" s="82">
        <f>VLOOKUP(A31,G30:H382,2,0)</f>
        <v>10.20963493939394</v>
      </c>
      <c r="C31">
        <v>8</v>
      </c>
      <c r="E31">
        <f t="shared" si="1"/>
        <v>11.640980594612158</v>
      </c>
      <c r="G31" t="s">
        <v>38</v>
      </c>
      <c r="H31" s="82">
        <v>13.051491</v>
      </c>
      <c r="J31" t="s">
        <v>74</v>
      </c>
      <c r="K31">
        <v>8.8256766889895211</v>
      </c>
    </row>
    <row r="32" spans="1:11" x14ac:dyDescent="0.2">
      <c r="A32" s="82" t="s">
        <v>254</v>
      </c>
      <c r="B32" s="82">
        <f>VLOOKUP(A32,G31:H383,2,0)</f>
        <v>10.020241</v>
      </c>
      <c r="C32">
        <v>8</v>
      </c>
      <c r="E32">
        <f t="shared" si="1"/>
        <v>14.356884306945913</v>
      </c>
      <c r="G32" t="s">
        <v>139</v>
      </c>
      <c r="H32" s="82">
        <v>12.709757129032258</v>
      </c>
      <c r="J32" s="1" t="s">
        <v>78</v>
      </c>
      <c r="K32">
        <v>16.96651305694731</v>
      </c>
    </row>
    <row r="33" spans="1:11" x14ac:dyDescent="0.2">
      <c r="A33" s="81" t="s">
        <v>34</v>
      </c>
      <c r="B33" s="82">
        <f>VLOOKUP(A33,G32:H384,2,0)</f>
        <v>8.7984673064516112</v>
      </c>
      <c r="C33">
        <v>8</v>
      </c>
      <c r="E33">
        <f t="shared" si="1"/>
        <v>12.021037353414352</v>
      </c>
      <c r="G33" t="s">
        <v>207</v>
      </c>
      <c r="H33" s="82">
        <v>12.238991</v>
      </c>
      <c r="J33" t="s">
        <v>75</v>
      </c>
      <c r="K33">
        <v>10.720950772771509</v>
      </c>
    </row>
    <row r="34" spans="1:11" x14ac:dyDescent="0.2">
      <c r="A34" s="82" t="s">
        <v>35</v>
      </c>
      <c r="B34" s="82">
        <v>13.832741</v>
      </c>
      <c r="C34">
        <v>9</v>
      </c>
      <c r="E34">
        <f t="shared" si="1"/>
        <v>13.417020832088269</v>
      </c>
      <c r="G34" t="s">
        <v>339</v>
      </c>
      <c r="H34" s="82">
        <v>12.173466806451614</v>
      </c>
      <c r="J34" t="s">
        <v>76</v>
      </c>
      <c r="K34">
        <v>11.286549731277091</v>
      </c>
    </row>
    <row r="35" spans="1:11" x14ac:dyDescent="0.2">
      <c r="A35" s="82" t="s">
        <v>249</v>
      </c>
      <c r="B35" s="82">
        <v>13.895241</v>
      </c>
      <c r="C35">
        <v>9</v>
      </c>
      <c r="E35">
        <f t="shared" si="1"/>
        <v>12.823775870346058</v>
      </c>
      <c r="G35" t="s">
        <v>58</v>
      </c>
      <c r="H35" s="82">
        <v>11.990829235294118</v>
      </c>
      <c r="J35" t="s">
        <v>77</v>
      </c>
      <c r="K35">
        <v>11.868482480966874</v>
      </c>
    </row>
    <row r="36" spans="1:11" x14ac:dyDescent="0.2">
      <c r="A36" s="82" t="s">
        <v>310</v>
      </c>
      <c r="B36" s="82">
        <f>VLOOKUP(A36,G35:H387,2,0)</f>
        <v>11.959757129032258</v>
      </c>
      <c r="C36">
        <v>9</v>
      </c>
      <c r="E36">
        <f t="shared" si="1"/>
        <v>14.281302151315806</v>
      </c>
      <c r="G36" t="s">
        <v>310</v>
      </c>
      <c r="H36" s="82">
        <v>11.959757129032258</v>
      </c>
      <c r="J36" t="s">
        <v>37</v>
      </c>
      <c r="K36">
        <v>14.670218855410111</v>
      </c>
    </row>
    <row r="37" spans="1:11" x14ac:dyDescent="0.2">
      <c r="A37" s="82" t="s">
        <v>190</v>
      </c>
      <c r="B37" s="82">
        <f>VLOOKUP(A37,G36:H388,2,0)</f>
        <v>9.0514914999999991</v>
      </c>
      <c r="C37">
        <v>9</v>
      </c>
      <c r="E37">
        <f t="shared" si="1"/>
        <v>14.366805810671634</v>
      </c>
      <c r="G37" t="s">
        <v>78</v>
      </c>
      <c r="H37" s="82">
        <v>11.929331909090909</v>
      </c>
      <c r="J37" t="s">
        <v>40</v>
      </c>
      <c r="K37">
        <v>12.819732709016304</v>
      </c>
    </row>
    <row r="38" spans="1:11" x14ac:dyDescent="0.2">
      <c r="A38" s="82" t="s">
        <v>247</v>
      </c>
      <c r="B38" s="82">
        <v>16.895240999999999</v>
      </c>
      <c r="C38">
        <v>10</v>
      </c>
      <c r="E38">
        <f t="shared" si="1"/>
        <v>16.263635968490917</v>
      </c>
      <c r="G38" t="s">
        <v>389</v>
      </c>
      <c r="H38" s="82">
        <v>11.652593941176471</v>
      </c>
      <c r="J38" t="s">
        <v>79</v>
      </c>
      <c r="K38">
        <v>10.719638660795948</v>
      </c>
    </row>
    <row r="39" spans="1:11" x14ac:dyDescent="0.2">
      <c r="A39" s="81" t="s">
        <v>106</v>
      </c>
      <c r="B39" s="82">
        <v>13.141208741935484</v>
      </c>
      <c r="C39">
        <v>10</v>
      </c>
      <c r="E39">
        <f t="shared" si="1"/>
        <v>16.239511706738547</v>
      </c>
      <c r="G39" t="s">
        <v>140</v>
      </c>
      <c r="H39" s="82">
        <v>11.112982935483871</v>
      </c>
      <c r="J39" t="s">
        <v>399</v>
      </c>
      <c r="K39">
        <v>10.916079891798576</v>
      </c>
    </row>
    <row r="40" spans="1:11" x14ac:dyDescent="0.2">
      <c r="A40" s="82" t="s">
        <v>140</v>
      </c>
      <c r="B40" s="82">
        <f>VLOOKUP(A40,G39:H391,2,0)</f>
        <v>11.112982935483871</v>
      </c>
      <c r="C40">
        <v>10</v>
      </c>
      <c r="E40">
        <f t="shared" si="1"/>
        <v>12.361547580291456</v>
      </c>
      <c r="G40" t="s">
        <v>316</v>
      </c>
      <c r="H40" s="82">
        <v>10.926491</v>
      </c>
      <c r="J40" t="s">
        <v>400</v>
      </c>
      <c r="K40">
        <v>9.8867227548852608</v>
      </c>
    </row>
    <row r="41" spans="1:11" x14ac:dyDescent="0.2">
      <c r="A41" s="82" t="s">
        <v>44</v>
      </c>
      <c r="B41" s="82">
        <f>VLOOKUP(A41,G40:H392,2,0)</f>
        <v>10.551491</v>
      </c>
      <c r="C41">
        <v>10</v>
      </c>
      <c r="E41">
        <f t="shared" si="1"/>
        <v>14.675918897253487</v>
      </c>
      <c r="G41" t="s">
        <v>44</v>
      </c>
      <c r="H41" s="82">
        <v>10.551491</v>
      </c>
      <c r="J41" t="s">
        <v>401</v>
      </c>
      <c r="K41">
        <v>11.390874110017119</v>
      </c>
    </row>
    <row r="42" spans="1:11" x14ac:dyDescent="0.2">
      <c r="A42" s="82" t="s">
        <v>41</v>
      </c>
      <c r="B42" s="82">
        <v>15.923466806451611</v>
      </c>
      <c r="C42">
        <v>11</v>
      </c>
      <c r="E42">
        <f t="shared" si="1"/>
        <v>12.945586765682544</v>
      </c>
      <c r="G42" t="s">
        <v>311</v>
      </c>
      <c r="H42" s="82">
        <v>10.295241000000001</v>
      </c>
      <c r="J42" t="s">
        <v>80</v>
      </c>
      <c r="K42">
        <v>11.180190423045776</v>
      </c>
    </row>
    <row r="43" spans="1:11" x14ac:dyDescent="0.2">
      <c r="A43" s="82" t="s">
        <v>339</v>
      </c>
      <c r="B43" s="82">
        <v>12.173466806451614</v>
      </c>
      <c r="C43">
        <v>11</v>
      </c>
      <c r="E43">
        <f t="shared" si="1"/>
        <v>13.471763158859142</v>
      </c>
      <c r="G43" t="s">
        <v>284</v>
      </c>
      <c r="H43" s="82">
        <v>10.20963493939394</v>
      </c>
      <c r="J43" t="s">
        <v>402</v>
      </c>
      <c r="K43">
        <v>12.802940330390749</v>
      </c>
    </row>
    <row r="44" spans="1:11" x14ac:dyDescent="0.2">
      <c r="A44" s="81" t="s">
        <v>78</v>
      </c>
      <c r="B44" s="82">
        <v>11.929331909090909</v>
      </c>
      <c r="C44">
        <v>11</v>
      </c>
      <c r="E44">
        <v>16.96651305694731</v>
      </c>
      <c r="G44" t="s">
        <v>241</v>
      </c>
      <c r="H44" s="82">
        <v>10.207741</v>
      </c>
      <c r="J44" t="s">
        <v>403</v>
      </c>
      <c r="K44">
        <v>13.103465060426435</v>
      </c>
    </row>
    <row r="45" spans="1:11" x14ac:dyDescent="0.2">
      <c r="A45" s="82" t="s">
        <v>384</v>
      </c>
      <c r="B45" s="82">
        <v>11.929331909090909</v>
      </c>
      <c r="C45">
        <v>11</v>
      </c>
      <c r="E45">
        <v>16.96651305694731</v>
      </c>
      <c r="G45" t="s">
        <v>254</v>
      </c>
      <c r="H45" s="82">
        <v>10.020241</v>
      </c>
      <c r="J45" t="s">
        <v>404</v>
      </c>
      <c r="K45">
        <v>11.340805721920919</v>
      </c>
    </row>
    <row r="46" spans="1:11" x14ac:dyDescent="0.2">
      <c r="A46" s="81" t="s">
        <v>70</v>
      </c>
      <c r="B46" s="82">
        <f>VLOOKUP(A46,G45:H397,2,0)</f>
        <v>9.1764914999999991</v>
      </c>
      <c r="C46">
        <v>11</v>
      </c>
      <c r="E46">
        <v>13.201054864325972</v>
      </c>
      <c r="G46" t="s">
        <v>85</v>
      </c>
      <c r="H46" s="82">
        <v>9.9119076666666679</v>
      </c>
      <c r="J46" t="s">
        <v>405</v>
      </c>
      <c r="K46">
        <v>12.868820070914266</v>
      </c>
    </row>
    <row r="47" spans="1:11" x14ac:dyDescent="0.2">
      <c r="A47" s="82" t="s">
        <v>107</v>
      </c>
      <c r="B47" s="82">
        <f>VLOOKUP(A47,G46:H398,2,0)</f>
        <v>9.1764914999999991</v>
      </c>
      <c r="C47">
        <v>11</v>
      </c>
      <c r="E47">
        <f t="shared" si="1"/>
        <v>12.964077066385592</v>
      </c>
      <c r="G47" t="s">
        <v>358</v>
      </c>
      <c r="H47" s="82">
        <v>9.8912087419354844</v>
      </c>
      <c r="J47" t="s">
        <v>81</v>
      </c>
      <c r="K47">
        <v>11.240796225751897</v>
      </c>
    </row>
    <row r="48" spans="1:11" x14ac:dyDescent="0.2">
      <c r="A48" s="82" t="s">
        <v>251</v>
      </c>
      <c r="B48" s="82">
        <f>VLOOKUP(A48,G47:H399,2,0)</f>
        <v>9.1734673064516112</v>
      </c>
      <c r="C48">
        <v>11</v>
      </c>
      <c r="E48">
        <v>13.93201213302383</v>
      </c>
      <c r="G48" t="s">
        <v>127</v>
      </c>
      <c r="H48" s="82">
        <v>9.8014914999999991</v>
      </c>
      <c r="J48" t="s">
        <v>82</v>
      </c>
      <c r="K48">
        <v>11.568223112797975</v>
      </c>
    </row>
    <row r="49" spans="1:11" x14ac:dyDescent="0.2">
      <c r="A49" s="82" t="s">
        <v>386</v>
      </c>
      <c r="B49" s="82">
        <v>9.1764914999999991</v>
      </c>
      <c r="C49">
        <v>11</v>
      </c>
      <c r="E49">
        <v>12.964077066385592</v>
      </c>
      <c r="G49" t="s">
        <v>292</v>
      </c>
      <c r="H49" s="82">
        <v>9.7369081666666659</v>
      </c>
      <c r="J49" t="s">
        <v>83</v>
      </c>
      <c r="K49">
        <v>9.5049275736033323</v>
      </c>
    </row>
    <row r="50" spans="1:11" x14ac:dyDescent="0.2">
      <c r="A50" s="81" t="s">
        <v>37</v>
      </c>
      <c r="B50" s="82">
        <f t="shared" ref="B50:B67" si="2">VLOOKUP(A50,G49:H401,2,0)</f>
        <v>8.8639914999999991</v>
      </c>
      <c r="C50">
        <v>12</v>
      </c>
      <c r="E50">
        <v>14.670218855410111</v>
      </c>
      <c r="G50" t="s">
        <v>160</v>
      </c>
      <c r="H50" s="82">
        <v>9.3347576290322571</v>
      </c>
      <c r="J50" t="s">
        <v>406</v>
      </c>
      <c r="K50">
        <v>9.3928839986514632</v>
      </c>
    </row>
    <row r="51" spans="1:11" x14ac:dyDescent="0.2">
      <c r="A51" s="82" t="s">
        <v>312</v>
      </c>
      <c r="B51" s="82">
        <f t="shared" si="2"/>
        <v>8.0202414999999991</v>
      </c>
      <c r="C51">
        <v>12</v>
      </c>
      <c r="E51" t="e">
        <f t="shared" si="1"/>
        <v>#N/A</v>
      </c>
      <c r="G51" t="s">
        <v>315</v>
      </c>
      <c r="H51" s="82">
        <v>9.2357587413793087</v>
      </c>
      <c r="J51" t="s">
        <v>407</v>
      </c>
      <c r="K51">
        <v>11.044747851717682</v>
      </c>
    </row>
    <row r="52" spans="1:11" x14ac:dyDescent="0.2">
      <c r="A52" s="82" t="s">
        <v>377</v>
      </c>
      <c r="B52" s="82">
        <f t="shared" si="2"/>
        <v>3.7702415</v>
      </c>
      <c r="C52">
        <v>12</v>
      </c>
      <c r="E52">
        <f t="shared" si="1"/>
        <v>12.708258851916977</v>
      </c>
      <c r="G52" t="s">
        <v>70</v>
      </c>
      <c r="H52" s="82">
        <v>9.1764914999999991</v>
      </c>
      <c r="J52" t="s">
        <v>85</v>
      </c>
      <c r="K52">
        <v>15.284700014052495</v>
      </c>
    </row>
    <row r="53" spans="1:11" x14ac:dyDescent="0.2">
      <c r="A53" s="82" t="s">
        <v>379</v>
      </c>
      <c r="B53" s="82">
        <f t="shared" si="2"/>
        <v>0.98236269212121219</v>
      </c>
      <c r="C53">
        <v>12</v>
      </c>
      <c r="E53">
        <f t="shared" si="1"/>
        <v>11.765972579220193</v>
      </c>
      <c r="G53" t="s">
        <v>107</v>
      </c>
      <c r="H53" s="82">
        <v>9.1764914999999991</v>
      </c>
      <c r="J53" t="s">
        <v>87</v>
      </c>
      <c r="K53">
        <v>13.608799717660023</v>
      </c>
    </row>
    <row r="54" spans="1:11" x14ac:dyDescent="0.2">
      <c r="A54" s="82" t="s">
        <v>150</v>
      </c>
      <c r="B54" s="82">
        <f t="shared" si="2"/>
        <v>7.1630986428571433</v>
      </c>
      <c r="C54">
        <v>13</v>
      </c>
      <c r="E54">
        <f t="shared" si="1"/>
        <v>12.472023649042981</v>
      </c>
      <c r="G54" t="s">
        <v>251</v>
      </c>
      <c r="H54" s="82">
        <v>9.1734673064516112</v>
      </c>
      <c r="J54" t="s">
        <v>88</v>
      </c>
      <c r="K54">
        <v>13.027353242103457</v>
      </c>
    </row>
    <row r="55" spans="1:11" x14ac:dyDescent="0.2">
      <c r="A55" s="82" t="s">
        <v>335</v>
      </c>
      <c r="B55" s="82">
        <f t="shared" si="2"/>
        <v>6.108951177419355</v>
      </c>
      <c r="C55">
        <v>13</v>
      </c>
      <c r="E55">
        <v>13.103465060426435</v>
      </c>
      <c r="G55" t="s">
        <v>190</v>
      </c>
      <c r="H55" s="82">
        <v>9.0514914999999991</v>
      </c>
      <c r="J55" t="s">
        <v>89</v>
      </c>
      <c r="K55">
        <v>13.393561577543988</v>
      </c>
    </row>
    <row r="56" spans="1:11" x14ac:dyDescent="0.2">
      <c r="A56" s="82" t="s">
        <v>39</v>
      </c>
      <c r="B56" s="82">
        <f t="shared" si="2"/>
        <v>4.205725370967742</v>
      </c>
      <c r="C56">
        <v>13</v>
      </c>
      <c r="E56">
        <f t="shared" si="1"/>
        <v>13.621023519860925</v>
      </c>
      <c r="G56" t="s">
        <v>295</v>
      </c>
      <c r="H56" s="82">
        <v>9.0202414999999991</v>
      </c>
      <c r="J56" t="s">
        <v>408</v>
      </c>
      <c r="K56">
        <v>8.8847205988684692</v>
      </c>
    </row>
    <row r="57" spans="1:11" x14ac:dyDescent="0.2">
      <c r="A57" s="82" t="s">
        <v>122</v>
      </c>
      <c r="B57" s="82">
        <f t="shared" si="2"/>
        <v>2.5846354393939395</v>
      </c>
      <c r="C57">
        <v>13</v>
      </c>
      <c r="E57">
        <f t="shared" si="1"/>
        <v>15.807982878774922</v>
      </c>
      <c r="G57" t="s">
        <v>173</v>
      </c>
      <c r="H57" s="82">
        <v>8.9597576290322571</v>
      </c>
      <c r="J57" t="s">
        <v>34</v>
      </c>
      <c r="K57">
        <v>12.021037353414352</v>
      </c>
    </row>
    <row r="58" spans="1:11" x14ac:dyDescent="0.2">
      <c r="A58" s="82" t="s">
        <v>142</v>
      </c>
      <c r="B58" s="82">
        <f t="shared" si="2"/>
        <v>6.9889915</v>
      </c>
      <c r="C58">
        <v>14</v>
      </c>
      <c r="E58">
        <v>14.945598567143978</v>
      </c>
      <c r="G58" t="s">
        <v>279</v>
      </c>
      <c r="H58" s="82">
        <v>8.8823104655172411</v>
      </c>
      <c r="J58" t="s">
        <v>409</v>
      </c>
      <c r="K58">
        <v>11.230611216451496</v>
      </c>
    </row>
    <row r="59" spans="1:11" x14ac:dyDescent="0.2">
      <c r="A59" s="82" t="s">
        <v>43</v>
      </c>
      <c r="B59" s="82">
        <f t="shared" si="2"/>
        <v>2.3364179705882355</v>
      </c>
      <c r="C59">
        <v>14</v>
      </c>
      <c r="E59">
        <f t="shared" si="1"/>
        <v>12.715157047645686</v>
      </c>
      <c r="G59" t="s">
        <v>37</v>
      </c>
      <c r="H59" s="82">
        <v>8.8639914999999991</v>
      </c>
      <c r="J59" t="s">
        <v>91</v>
      </c>
      <c r="K59">
        <v>10.941116799320898</v>
      </c>
    </row>
    <row r="60" spans="1:11" x14ac:dyDescent="0.2">
      <c r="A60" s="81" t="s">
        <v>52</v>
      </c>
      <c r="B60" s="82">
        <f t="shared" si="2"/>
        <v>1.6452415</v>
      </c>
      <c r="C60">
        <v>14</v>
      </c>
      <c r="E60">
        <v>11.79321037980505</v>
      </c>
      <c r="G60" t="s">
        <v>34</v>
      </c>
      <c r="H60" s="82">
        <v>8.7984673064516112</v>
      </c>
      <c r="J60" t="s">
        <v>410</v>
      </c>
      <c r="K60">
        <v>12.282544586273884</v>
      </c>
    </row>
    <row r="61" spans="1:11" x14ac:dyDescent="0.2">
      <c r="A61" s="82" t="s">
        <v>333</v>
      </c>
      <c r="B61" s="82">
        <f t="shared" si="2"/>
        <v>0.2399384496969697</v>
      </c>
      <c r="C61">
        <v>14</v>
      </c>
      <c r="E61">
        <v>12.727703074378304</v>
      </c>
      <c r="G61" t="s">
        <v>96</v>
      </c>
      <c r="H61" s="82">
        <v>8.3649384696969697</v>
      </c>
      <c r="J61" t="s">
        <v>93</v>
      </c>
      <c r="K61">
        <v>13.785648233440119</v>
      </c>
    </row>
    <row r="62" spans="1:11" x14ac:dyDescent="0.2">
      <c r="A62" s="82" t="s">
        <v>226</v>
      </c>
      <c r="B62" s="82">
        <f t="shared" si="2"/>
        <v>5.8384233181818184</v>
      </c>
      <c r="C62">
        <v>15</v>
      </c>
      <c r="E62">
        <v>12.658691755775362</v>
      </c>
      <c r="G62" t="s">
        <v>138</v>
      </c>
      <c r="H62" s="82">
        <v>8.1139914999999991</v>
      </c>
      <c r="J62" t="s">
        <v>94</v>
      </c>
      <c r="K62">
        <v>11.601871876685516</v>
      </c>
    </row>
    <row r="63" spans="1:11" x14ac:dyDescent="0.2">
      <c r="A63" s="81" t="s">
        <v>67</v>
      </c>
      <c r="B63" s="82">
        <f t="shared" si="2"/>
        <v>-0.94850851999999997</v>
      </c>
      <c r="C63">
        <v>15</v>
      </c>
      <c r="E63" t="e">
        <f t="shared" si="1"/>
        <v>#N/A</v>
      </c>
      <c r="G63" t="s">
        <v>269</v>
      </c>
      <c r="H63" s="82">
        <v>8.1119081666666659</v>
      </c>
      <c r="J63" t="s">
        <v>411</v>
      </c>
      <c r="K63">
        <v>8.9702515901994619</v>
      </c>
    </row>
    <row r="64" spans="1:11" x14ac:dyDescent="0.2">
      <c r="A64" s="82" t="s">
        <v>235</v>
      </c>
      <c r="B64" s="82">
        <f t="shared" si="2"/>
        <v>-0.88298432645161284</v>
      </c>
      <c r="C64">
        <v>15</v>
      </c>
      <c r="E64" t="e">
        <f t="shared" si="1"/>
        <v>#N/A</v>
      </c>
      <c r="G64" t="s">
        <v>312</v>
      </c>
      <c r="H64" s="82">
        <v>8.0202414999999991</v>
      </c>
      <c r="J64" t="s">
        <v>95</v>
      </c>
      <c r="K64">
        <v>11.840828856956245</v>
      </c>
    </row>
    <row r="65" spans="1:11" x14ac:dyDescent="0.2">
      <c r="A65" s="82" t="s">
        <v>324</v>
      </c>
      <c r="B65" s="82">
        <f t="shared" si="2"/>
        <v>-3.1047585</v>
      </c>
      <c r="C65">
        <v>15</v>
      </c>
      <c r="E65">
        <f t="shared" si="1"/>
        <v>11.194999221062984</v>
      </c>
      <c r="G65" t="s">
        <v>250</v>
      </c>
      <c r="H65" s="82">
        <v>7.9785748333333322</v>
      </c>
      <c r="J65" t="s">
        <v>412</v>
      </c>
      <c r="K65">
        <v>14.213346366494216</v>
      </c>
    </row>
    <row r="66" spans="1:11" x14ac:dyDescent="0.2">
      <c r="A66" s="81" t="s">
        <v>93</v>
      </c>
      <c r="B66" s="82">
        <f t="shared" si="2"/>
        <v>4.0827415</v>
      </c>
      <c r="C66">
        <v>16</v>
      </c>
      <c r="E66" t="e">
        <f t="shared" si="1"/>
        <v>#N/A</v>
      </c>
      <c r="G66" t="s">
        <v>322</v>
      </c>
      <c r="H66" s="82">
        <v>7.8035748333333332</v>
      </c>
      <c r="J66" t="s">
        <v>97</v>
      </c>
      <c r="K66">
        <v>11.660809726744468</v>
      </c>
    </row>
    <row r="67" spans="1:11" x14ac:dyDescent="0.2">
      <c r="A67" s="82" t="s">
        <v>236</v>
      </c>
      <c r="B67" s="82">
        <f t="shared" si="2"/>
        <v>1.7399384696969697</v>
      </c>
      <c r="C67">
        <v>16</v>
      </c>
      <c r="E67">
        <f t="shared" ref="E67:E73" si="3">VLOOKUP(A67,J67:K416,2,0)</f>
        <v>14.956426845796738</v>
      </c>
      <c r="G67" t="s">
        <v>57</v>
      </c>
      <c r="H67" s="82">
        <v>7.798467306451613</v>
      </c>
      <c r="J67" t="s">
        <v>98</v>
      </c>
      <c r="K67">
        <v>11.94021368163831</v>
      </c>
    </row>
    <row r="68" spans="1:11" x14ac:dyDescent="0.2">
      <c r="A68" s="82" t="s">
        <v>387</v>
      </c>
      <c r="B68" s="82">
        <v>1.7399</v>
      </c>
      <c r="C68">
        <v>16</v>
      </c>
      <c r="E68" t="e">
        <f t="shared" si="3"/>
        <v>#N/A</v>
      </c>
      <c r="G68" t="s">
        <v>271</v>
      </c>
      <c r="H68" s="82">
        <v>7.737983435483871</v>
      </c>
      <c r="J68" t="s">
        <v>413</v>
      </c>
      <c r="K68">
        <v>11.741963457616315</v>
      </c>
    </row>
    <row r="69" spans="1:11" x14ac:dyDescent="0.2">
      <c r="A69" s="82" t="s">
        <v>273</v>
      </c>
      <c r="B69" s="82">
        <f>VLOOKUP(A69,G68:H420,2,0)</f>
        <v>1.483951177419355</v>
      </c>
      <c r="C69">
        <v>16</v>
      </c>
      <c r="E69">
        <f t="shared" si="3"/>
        <v>12.577717238679</v>
      </c>
      <c r="G69" t="s">
        <v>101</v>
      </c>
      <c r="H69" s="82">
        <v>7.6452415</v>
      </c>
      <c r="J69" t="s">
        <v>100</v>
      </c>
      <c r="K69">
        <v>10.495279399528407</v>
      </c>
    </row>
    <row r="70" spans="1:11" x14ac:dyDescent="0.2">
      <c r="A70" s="82" t="s">
        <v>192</v>
      </c>
      <c r="B70" s="82">
        <f>VLOOKUP(A70,G69:H421,2,0)</f>
        <v>-0.19850851999999999</v>
      </c>
      <c r="C70">
        <v>16</v>
      </c>
      <c r="E70">
        <f t="shared" si="3"/>
        <v>11.944984647748349</v>
      </c>
      <c r="G70" t="s">
        <v>257</v>
      </c>
      <c r="H70" s="82">
        <v>7.5202415</v>
      </c>
      <c r="J70" t="s">
        <v>101</v>
      </c>
      <c r="K70">
        <v>11.526380706707254</v>
      </c>
    </row>
    <row r="71" spans="1:11" x14ac:dyDescent="0.2">
      <c r="A71" s="82" t="s">
        <v>33</v>
      </c>
      <c r="B71" s="82">
        <v>-0.19850999999999999</v>
      </c>
      <c r="C71">
        <v>16</v>
      </c>
      <c r="E71" t="e">
        <f t="shared" si="3"/>
        <v>#N/A</v>
      </c>
      <c r="G71" t="s">
        <v>203</v>
      </c>
      <c r="H71" s="82">
        <v>7.3327415</v>
      </c>
      <c r="J71" t="s">
        <v>105</v>
      </c>
      <c r="K71">
        <v>11.255050508121046</v>
      </c>
    </row>
    <row r="72" spans="1:11" x14ac:dyDescent="0.2">
      <c r="A72" s="82" t="s">
        <v>177</v>
      </c>
      <c r="B72" s="82">
        <f t="shared" ref="B72:B103" si="4">VLOOKUP(A72,G71:H423,2,0)</f>
        <v>-3.447500435483871</v>
      </c>
      <c r="C72">
        <v>16</v>
      </c>
      <c r="E72">
        <f t="shared" si="3"/>
        <v>14.510907315530382</v>
      </c>
      <c r="G72" t="s">
        <v>194</v>
      </c>
      <c r="H72" s="82">
        <v>7.302499564516129</v>
      </c>
      <c r="J72" t="s">
        <v>106</v>
      </c>
      <c r="K72">
        <v>16.239511706738547</v>
      </c>
    </row>
    <row r="73" spans="1:11" x14ac:dyDescent="0.2">
      <c r="A73" s="82" t="s">
        <v>148</v>
      </c>
      <c r="B73" s="82">
        <f t="shared" si="4"/>
        <v>-5.6047585</v>
      </c>
      <c r="C73">
        <v>16</v>
      </c>
      <c r="E73">
        <f t="shared" si="3"/>
        <v>10.380307238426404</v>
      </c>
      <c r="G73" t="s">
        <v>150</v>
      </c>
      <c r="H73" s="82">
        <v>7.1630986428571433</v>
      </c>
      <c r="J73" t="s">
        <v>107</v>
      </c>
      <c r="K73">
        <v>12.964077066385592</v>
      </c>
    </row>
    <row r="74" spans="1:11" x14ac:dyDescent="0.2">
      <c r="A74" s="82" t="s">
        <v>201</v>
      </c>
      <c r="B74" s="82" t="e">
        <f t="shared" si="4"/>
        <v>#N/A</v>
      </c>
      <c r="G74" t="s">
        <v>95</v>
      </c>
      <c r="H74" s="82">
        <v>7.108951177419355</v>
      </c>
      <c r="J74" t="s">
        <v>108</v>
      </c>
      <c r="K74">
        <v>10.925441116397169</v>
      </c>
    </row>
    <row r="75" spans="1:11" x14ac:dyDescent="0.2">
      <c r="A75" s="82" t="s">
        <v>207</v>
      </c>
      <c r="B75" s="82" t="e">
        <f t="shared" si="4"/>
        <v>#N/A</v>
      </c>
      <c r="G75" t="s">
        <v>132</v>
      </c>
      <c r="H75" s="82">
        <v>7.0846354393939395</v>
      </c>
      <c r="J75" t="s">
        <v>414</v>
      </c>
      <c r="K75">
        <v>12.395669107038822</v>
      </c>
    </row>
    <row r="76" spans="1:11" x14ac:dyDescent="0.2">
      <c r="A76" s="82" t="s">
        <v>316</v>
      </c>
      <c r="B76" s="82" t="e">
        <f t="shared" si="4"/>
        <v>#N/A</v>
      </c>
      <c r="G76" t="s">
        <v>49</v>
      </c>
      <c r="H76" s="82">
        <v>7.052499564516129</v>
      </c>
      <c r="J76" t="s">
        <v>110</v>
      </c>
      <c r="K76">
        <v>11.256298210860091</v>
      </c>
    </row>
    <row r="77" spans="1:11" x14ac:dyDescent="0.2">
      <c r="A77" s="82" t="s">
        <v>311</v>
      </c>
      <c r="B77" s="82" t="e">
        <f t="shared" si="4"/>
        <v>#N/A</v>
      </c>
      <c r="G77" t="s">
        <v>142</v>
      </c>
      <c r="H77" s="82">
        <v>6.9889915</v>
      </c>
      <c r="J77" t="s">
        <v>111</v>
      </c>
      <c r="K77">
        <v>11.885759882576751</v>
      </c>
    </row>
    <row r="78" spans="1:11" x14ac:dyDescent="0.2">
      <c r="A78" s="81" t="s">
        <v>85</v>
      </c>
      <c r="B78" s="82" t="e">
        <f t="shared" si="4"/>
        <v>#N/A</v>
      </c>
      <c r="G78" t="s">
        <v>381</v>
      </c>
      <c r="H78" s="82">
        <v>6.5452414999999995</v>
      </c>
      <c r="J78" t="s">
        <v>112</v>
      </c>
      <c r="K78">
        <v>12.581388693698754</v>
      </c>
    </row>
    <row r="79" spans="1:11" x14ac:dyDescent="0.2">
      <c r="A79" s="82" t="s">
        <v>358</v>
      </c>
      <c r="B79" s="82" t="e">
        <f t="shared" si="4"/>
        <v>#N/A</v>
      </c>
      <c r="G79" t="s">
        <v>260</v>
      </c>
      <c r="H79" s="82">
        <v>6.3952415</v>
      </c>
      <c r="J79" t="s">
        <v>113</v>
      </c>
      <c r="K79">
        <v>9.6871763142560052</v>
      </c>
    </row>
    <row r="80" spans="1:11" x14ac:dyDescent="0.2">
      <c r="A80" s="82" t="s">
        <v>127</v>
      </c>
      <c r="B80" s="82" t="e">
        <f t="shared" si="4"/>
        <v>#N/A</v>
      </c>
      <c r="G80" t="s">
        <v>98</v>
      </c>
      <c r="H80" s="82">
        <v>6.3649384696969697</v>
      </c>
      <c r="J80" t="s">
        <v>114</v>
      </c>
      <c r="K80">
        <v>10.036723877062208</v>
      </c>
    </row>
    <row r="81" spans="1:11" x14ac:dyDescent="0.2">
      <c r="A81" s="82" t="s">
        <v>292</v>
      </c>
      <c r="B81" s="82" t="e">
        <f t="shared" si="4"/>
        <v>#N/A</v>
      </c>
      <c r="G81" t="s">
        <v>297</v>
      </c>
      <c r="H81" s="82">
        <v>6.3014915</v>
      </c>
      <c r="J81" t="s">
        <v>115</v>
      </c>
      <c r="K81">
        <v>17.001754629761034</v>
      </c>
    </row>
    <row r="82" spans="1:11" x14ac:dyDescent="0.2">
      <c r="A82" s="82" t="s">
        <v>160</v>
      </c>
      <c r="B82" s="82" t="e">
        <f t="shared" si="4"/>
        <v>#N/A</v>
      </c>
      <c r="G82" t="s">
        <v>80</v>
      </c>
      <c r="H82" s="82">
        <v>6.2702415</v>
      </c>
      <c r="J82" t="s">
        <v>116</v>
      </c>
      <c r="K82">
        <v>13.065689228598805</v>
      </c>
    </row>
    <row r="83" spans="1:11" x14ac:dyDescent="0.2">
      <c r="A83" s="82" t="s">
        <v>315</v>
      </c>
      <c r="B83" s="82" t="e">
        <f t="shared" si="4"/>
        <v>#N/A</v>
      </c>
      <c r="G83" t="s">
        <v>222</v>
      </c>
      <c r="H83" s="82">
        <v>6.177499564516129</v>
      </c>
      <c r="J83" t="s">
        <v>117</v>
      </c>
      <c r="K83">
        <v>11.184572902776164</v>
      </c>
    </row>
    <row r="84" spans="1:11" x14ac:dyDescent="0.2">
      <c r="A84" s="82" t="s">
        <v>279</v>
      </c>
      <c r="B84" s="82" t="e">
        <f t="shared" si="4"/>
        <v>#N/A</v>
      </c>
      <c r="G84" t="s">
        <v>335</v>
      </c>
      <c r="H84" s="82">
        <v>6.108951177419355</v>
      </c>
      <c r="J84" t="s">
        <v>415</v>
      </c>
      <c r="K84">
        <v>13.24376642315792</v>
      </c>
    </row>
    <row r="85" spans="1:11" x14ac:dyDescent="0.2">
      <c r="A85" s="82" t="s">
        <v>173</v>
      </c>
      <c r="B85" s="82" t="e">
        <f t="shared" si="4"/>
        <v>#N/A</v>
      </c>
      <c r="G85" t="s">
        <v>199</v>
      </c>
      <c r="H85" s="82">
        <v>6.0827415</v>
      </c>
      <c r="J85" t="s">
        <v>119</v>
      </c>
      <c r="K85">
        <v>10.964915330864486</v>
      </c>
    </row>
    <row r="86" spans="1:11" x14ac:dyDescent="0.2">
      <c r="A86" s="81" t="s">
        <v>96</v>
      </c>
      <c r="B86" s="82" t="e">
        <f t="shared" si="4"/>
        <v>#N/A</v>
      </c>
      <c r="G86" t="s">
        <v>111</v>
      </c>
      <c r="H86" s="82">
        <v>6.0202415</v>
      </c>
      <c r="J86" t="s">
        <v>120</v>
      </c>
      <c r="K86">
        <v>14.267145778001616</v>
      </c>
    </row>
    <row r="87" spans="1:11" x14ac:dyDescent="0.2">
      <c r="A87" s="82" t="s">
        <v>138</v>
      </c>
      <c r="B87" s="82" t="e">
        <f t="shared" si="4"/>
        <v>#N/A</v>
      </c>
      <c r="G87" t="s">
        <v>161</v>
      </c>
      <c r="H87" s="82">
        <v>5.9899384696969697</v>
      </c>
      <c r="J87" t="s">
        <v>121</v>
      </c>
      <c r="K87">
        <v>13.118577915507222</v>
      </c>
    </row>
    <row r="88" spans="1:11" x14ac:dyDescent="0.2">
      <c r="A88" s="82" t="s">
        <v>250</v>
      </c>
      <c r="B88" s="82" t="e">
        <f t="shared" si="4"/>
        <v>#N/A</v>
      </c>
      <c r="G88" t="s">
        <v>226</v>
      </c>
      <c r="H88" s="82">
        <v>5.8384233181818184</v>
      </c>
      <c r="J88" t="s">
        <v>122</v>
      </c>
      <c r="K88">
        <v>15.807982878774922</v>
      </c>
    </row>
    <row r="89" spans="1:11" x14ac:dyDescent="0.2">
      <c r="A89" s="82" t="s">
        <v>269</v>
      </c>
      <c r="B89" s="82" t="e">
        <f t="shared" si="4"/>
        <v>#N/A</v>
      </c>
      <c r="G89" t="s">
        <v>318</v>
      </c>
      <c r="H89" s="82">
        <v>5.834757629032258</v>
      </c>
      <c r="J89" t="s">
        <v>123</v>
      </c>
      <c r="K89">
        <v>11.348926513455247</v>
      </c>
    </row>
    <row r="90" spans="1:11" x14ac:dyDescent="0.2">
      <c r="A90" s="81" t="s">
        <v>57</v>
      </c>
      <c r="B90" s="82" t="e">
        <f t="shared" si="4"/>
        <v>#N/A</v>
      </c>
      <c r="G90" t="s">
        <v>328</v>
      </c>
      <c r="H90" s="82">
        <v>5.7437263484848486</v>
      </c>
      <c r="J90" t="s">
        <v>124</v>
      </c>
      <c r="K90">
        <v>12.977812221928128</v>
      </c>
    </row>
    <row r="91" spans="1:11" x14ac:dyDescent="0.2">
      <c r="A91" s="82" t="s">
        <v>271</v>
      </c>
      <c r="B91" s="82" t="e">
        <f t="shared" si="4"/>
        <v>#N/A</v>
      </c>
      <c r="G91" t="s">
        <v>307</v>
      </c>
      <c r="H91" s="82">
        <v>5.7035748333333336</v>
      </c>
      <c r="J91" t="s">
        <v>125</v>
      </c>
      <c r="K91">
        <v>9.0422278769111557</v>
      </c>
    </row>
    <row r="92" spans="1:11" x14ac:dyDescent="0.2">
      <c r="A92" s="82" t="s">
        <v>322</v>
      </c>
      <c r="B92" s="82" t="e">
        <f t="shared" si="4"/>
        <v>#N/A</v>
      </c>
      <c r="G92" t="s">
        <v>281</v>
      </c>
      <c r="H92" s="82">
        <v>5.6764915</v>
      </c>
      <c r="J92" t="s">
        <v>126</v>
      </c>
      <c r="K92">
        <v>11.17843201529905</v>
      </c>
    </row>
    <row r="93" spans="1:11" x14ac:dyDescent="0.2">
      <c r="A93" s="81" t="s">
        <v>101</v>
      </c>
      <c r="B93" s="82" t="e">
        <f t="shared" si="4"/>
        <v>#N/A</v>
      </c>
      <c r="G93" t="s">
        <v>91</v>
      </c>
      <c r="H93" s="82">
        <v>5.5869081666666665</v>
      </c>
      <c r="J93" t="s">
        <v>127</v>
      </c>
      <c r="K93">
        <v>11.676669482499534</v>
      </c>
    </row>
    <row r="94" spans="1:11" x14ac:dyDescent="0.2">
      <c r="A94" s="82" t="s">
        <v>257</v>
      </c>
      <c r="B94" s="82" t="e">
        <f t="shared" si="4"/>
        <v>#N/A</v>
      </c>
      <c r="G94" t="s">
        <v>151</v>
      </c>
      <c r="H94" s="82">
        <v>5.1952414999999998</v>
      </c>
      <c r="J94" t="s">
        <v>128</v>
      </c>
      <c r="K94">
        <v>6.9259437594168398</v>
      </c>
    </row>
    <row r="95" spans="1:11" x14ac:dyDescent="0.2">
      <c r="A95" s="81" t="s">
        <v>95</v>
      </c>
      <c r="B95" s="82" t="e">
        <f t="shared" si="4"/>
        <v>#N/A</v>
      </c>
      <c r="G95" t="s">
        <v>243</v>
      </c>
      <c r="H95" s="82">
        <v>5.084757629032258</v>
      </c>
      <c r="J95" t="s">
        <v>129</v>
      </c>
      <c r="K95">
        <v>9.5781103541117858</v>
      </c>
    </row>
    <row r="96" spans="1:11" x14ac:dyDescent="0.2">
      <c r="A96" s="82" t="s">
        <v>194</v>
      </c>
      <c r="B96" s="82" t="e">
        <f t="shared" si="4"/>
        <v>#N/A</v>
      </c>
      <c r="G96" t="s">
        <v>143</v>
      </c>
      <c r="H96" s="82">
        <v>5.0202415</v>
      </c>
      <c r="J96" t="s">
        <v>130</v>
      </c>
      <c r="K96">
        <v>12.590393901035219</v>
      </c>
    </row>
    <row r="97" spans="1:11" x14ac:dyDescent="0.2">
      <c r="A97" s="82" t="s">
        <v>203</v>
      </c>
      <c r="B97" s="82" t="e">
        <f t="shared" si="4"/>
        <v>#N/A</v>
      </c>
      <c r="G97" t="s">
        <v>349</v>
      </c>
      <c r="H97" s="82">
        <v>5.016209241935484</v>
      </c>
      <c r="J97" t="s">
        <v>131</v>
      </c>
      <c r="K97">
        <v>10.249081606098203</v>
      </c>
    </row>
    <row r="98" spans="1:11" x14ac:dyDescent="0.2">
      <c r="A98" s="82" t="s">
        <v>132</v>
      </c>
      <c r="B98" s="82" t="e">
        <f t="shared" si="4"/>
        <v>#N/A</v>
      </c>
      <c r="G98" t="s">
        <v>337</v>
      </c>
      <c r="H98" s="82">
        <v>5.0119081666666663</v>
      </c>
      <c r="J98" t="s">
        <v>416</v>
      </c>
      <c r="K98">
        <v>11.465442416852982</v>
      </c>
    </row>
    <row r="99" spans="1:11" x14ac:dyDescent="0.2">
      <c r="A99" s="81" t="s">
        <v>49</v>
      </c>
      <c r="B99" s="82" t="e">
        <f t="shared" si="4"/>
        <v>#N/A</v>
      </c>
      <c r="G99" t="s">
        <v>233</v>
      </c>
      <c r="H99" s="82">
        <v>4.987983435483871</v>
      </c>
      <c r="J99" t="s">
        <v>133</v>
      </c>
      <c r="K99">
        <v>11.243841380060124</v>
      </c>
    </row>
    <row r="100" spans="1:11" x14ac:dyDescent="0.2">
      <c r="A100" s="82" t="s">
        <v>381</v>
      </c>
      <c r="B100" s="82" t="e">
        <f t="shared" si="4"/>
        <v>#N/A</v>
      </c>
      <c r="G100" t="s">
        <v>197</v>
      </c>
      <c r="H100" s="82">
        <v>4.955725370967742</v>
      </c>
      <c r="J100" t="s">
        <v>417</v>
      </c>
      <c r="K100">
        <v>11.567720158562867</v>
      </c>
    </row>
    <row r="101" spans="1:11" x14ac:dyDescent="0.2">
      <c r="A101" s="81" t="s">
        <v>98</v>
      </c>
      <c r="B101" s="82" t="e">
        <f t="shared" si="4"/>
        <v>#N/A</v>
      </c>
      <c r="G101" t="s">
        <v>73</v>
      </c>
      <c r="H101" s="82">
        <v>4.891209241935484</v>
      </c>
      <c r="J101" t="s">
        <v>135</v>
      </c>
      <c r="K101">
        <v>10.458812193167867</v>
      </c>
    </row>
    <row r="102" spans="1:11" x14ac:dyDescent="0.2">
      <c r="A102" s="81" t="s">
        <v>80</v>
      </c>
      <c r="B102" s="82" t="e">
        <f t="shared" si="4"/>
        <v>#N/A</v>
      </c>
      <c r="G102" t="s">
        <v>317</v>
      </c>
      <c r="H102" s="82">
        <v>4.8639915</v>
      </c>
      <c r="J102" t="s">
        <v>136</v>
      </c>
      <c r="K102">
        <v>13.984264616395318</v>
      </c>
    </row>
    <row r="103" spans="1:11" x14ac:dyDescent="0.2">
      <c r="A103" s="82" t="s">
        <v>199</v>
      </c>
      <c r="B103" s="82" t="e">
        <f t="shared" si="4"/>
        <v>#N/A</v>
      </c>
      <c r="G103" t="s">
        <v>374</v>
      </c>
      <c r="H103" s="82">
        <v>4.858951177419355</v>
      </c>
      <c r="J103" t="s">
        <v>137</v>
      </c>
      <c r="K103">
        <v>10.364409281368738</v>
      </c>
    </row>
    <row r="104" spans="1:11" x14ac:dyDescent="0.2">
      <c r="A104" s="82" t="s">
        <v>260</v>
      </c>
      <c r="B104" s="82" t="e">
        <f t="shared" ref="B104:B130" si="5">VLOOKUP(A104,G103:H455,2,0)</f>
        <v>#N/A</v>
      </c>
      <c r="G104" t="s">
        <v>185</v>
      </c>
      <c r="H104" s="82">
        <v>4.8327415</v>
      </c>
      <c r="J104" t="s">
        <v>138</v>
      </c>
      <c r="K104">
        <v>12.277492651572768</v>
      </c>
    </row>
    <row r="105" spans="1:11" x14ac:dyDescent="0.2">
      <c r="A105" s="82" t="s">
        <v>297</v>
      </c>
      <c r="B105" s="82" t="e">
        <f t="shared" si="5"/>
        <v>#N/A</v>
      </c>
      <c r="G105" t="s">
        <v>301</v>
      </c>
      <c r="H105" s="82">
        <v>4.8014915</v>
      </c>
      <c r="J105" t="s">
        <v>139</v>
      </c>
      <c r="K105">
        <v>13.677534924707608</v>
      </c>
    </row>
    <row r="106" spans="1:11" x14ac:dyDescent="0.2">
      <c r="A106" s="82" t="s">
        <v>222</v>
      </c>
      <c r="B106" s="82" t="e">
        <f t="shared" si="5"/>
        <v>#N/A</v>
      </c>
      <c r="G106" t="s">
        <v>299</v>
      </c>
      <c r="H106" s="82">
        <v>4.6528172575757578</v>
      </c>
      <c r="J106" t="s">
        <v>140</v>
      </c>
      <c r="K106">
        <v>12.361547580291456</v>
      </c>
    </row>
    <row r="107" spans="1:11" x14ac:dyDescent="0.2">
      <c r="A107" s="82" t="s">
        <v>111</v>
      </c>
      <c r="B107" s="82" t="e">
        <f t="shared" si="5"/>
        <v>#N/A</v>
      </c>
      <c r="G107" t="s">
        <v>259</v>
      </c>
      <c r="H107" s="82">
        <v>4.6119081666666668</v>
      </c>
      <c r="J107" t="s">
        <v>141</v>
      </c>
      <c r="K107">
        <v>13.002823270211973</v>
      </c>
    </row>
    <row r="108" spans="1:11" x14ac:dyDescent="0.2">
      <c r="A108" s="82" t="s">
        <v>161</v>
      </c>
      <c r="B108" s="82" t="e">
        <f t="shared" si="5"/>
        <v>#N/A</v>
      </c>
      <c r="G108" t="s">
        <v>71</v>
      </c>
      <c r="H108" s="82">
        <v>4.4889915</v>
      </c>
      <c r="J108" t="s">
        <v>418</v>
      </c>
      <c r="K108">
        <v>14.945598567143978</v>
      </c>
    </row>
    <row r="109" spans="1:11" x14ac:dyDescent="0.2">
      <c r="A109" s="82" t="s">
        <v>328</v>
      </c>
      <c r="B109" s="82" t="e">
        <f t="shared" si="5"/>
        <v>#N/A</v>
      </c>
      <c r="G109" t="s">
        <v>332</v>
      </c>
      <c r="H109" s="82">
        <v>4.459757629032258</v>
      </c>
      <c r="J109" t="s">
        <v>143</v>
      </c>
      <c r="K109">
        <v>10.632744341188626</v>
      </c>
    </row>
    <row r="110" spans="1:11" x14ac:dyDescent="0.2">
      <c r="A110" s="82" t="s">
        <v>281</v>
      </c>
      <c r="B110" s="82" t="e">
        <f t="shared" si="5"/>
        <v>#N/A</v>
      </c>
      <c r="G110" t="s">
        <v>365</v>
      </c>
      <c r="H110" s="82">
        <v>4.2702415</v>
      </c>
      <c r="J110" t="s">
        <v>144</v>
      </c>
      <c r="K110">
        <v>16.684313026246411</v>
      </c>
    </row>
    <row r="111" spans="1:11" x14ac:dyDescent="0.2">
      <c r="A111" s="82" t="s">
        <v>307</v>
      </c>
      <c r="B111" s="82" t="e">
        <f t="shared" si="5"/>
        <v>#N/A</v>
      </c>
      <c r="G111" t="s">
        <v>147</v>
      </c>
      <c r="H111" s="82">
        <v>4.2389915</v>
      </c>
      <c r="J111" t="s">
        <v>419</v>
      </c>
      <c r="K111">
        <v>5.701018136011446</v>
      </c>
    </row>
    <row r="112" spans="1:11" x14ac:dyDescent="0.2">
      <c r="A112" s="82" t="s">
        <v>318</v>
      </c>
      <c r="B112" s="82" t="e">
        <f t="shared" si="5"/>
        <v>#N/A</v>
      </c>
      <c r="G112" t="s">
        <v>334</v>
      </c>
      <c r="H112" s="82">
        <v>4.2369081666666668</v>
      </c>
      <c r="J112" t="s">
        <v>146</v>
      </c>
      <c r="K112">
        <v>12.128961187848001</v>
      </c>
    </row>
    <row r="113" spans="1:11" x14ac:dyDescent="0.2">
      <c r="A113" s="81" t="s">
        <v>91</v>
      </c>
      <c r="B113" s="82" t="e">
        <f t="shared" si="5"/>
        <v>#N/A</v>
      </c>
      <c r="G113" t="s">
        <v>39</v>
      </c>
      <c r="H113" s="82">
        <v>4.205725370967742</v>
      </c>
      <c r="J113" t="s">
        <v>147</v>
      </c>
      <c r="K113">
        <v>13.738416198966226</v>
      </c>
    </row>
    <row r="114" spans="1:11" x14ac:dyDescent="0.2">
      <c r="A114" s="82" t="s">
        <v>151</v>
      </c>
      <c r="B114" s="82" t="e">
        <f t="shared" si="5"/>
        <v>#N/A</v>
      </c>
      <c r="G114" t="s">
        <v>218</v>
      </c>
      <c r="H114" s="82">
        <v>4.1452415</v>
      </c>
      <c r="J114" t="s">
        <v>148</v>
      </c>
      <c r="K114">
        <v>10.380307238426404</v>
      </c>
    </row>
    <row r="115" spans="1:11" x14ac:dyDescent="0.2">
      <c r="A115" s="82" t="s">
        <v>337</v>
      </c>
      <c r="B115" s="82" t="e">
        <f t="shared" si="5"/>
        <v>#N/A</v>
      </c>
      <c r="G115" t="s">
        <v>93</v>
      </c>
      <c r="H115" s="82">
        <v>4.0827415</v>
      </c>
      <c r="J115" t="s">
        <v>149</v>
      </c>
      <c r="K115">
        <v>10.000546588146753</v>
      </c>
    </row>
    <row r="116" spans="1:11" x14ac:dyDescent="0.2">
      <c r="A116" s="82" t="s">
        <v>349</v>
      </c>
      <c r="B116" s="82" t="e">
        <f t="shared" si="5"/>
        <v>#N/A</v>
      </c>
      <c r="G116" t="s">
        <v>326</v>
      </c>
      <c r="H116" s="82">
        <v>4.052499564516129</v>
      </c>
      <c r="J116" t="s">
        <v>150</v>
      </c>
      <c r="K116">
        <v>12.472023649042981</v>
      </c>
    </row>
    <row r="117" spans="1:11" x14ac:dyDescent="0.2">
      <c r="A117" s="81" t="s">
        <v>73</v>
      </c>
      <c r="B117" s="82" t="e">
        <f t="shared" si="5"/>
        <v>#N/A</v>
      </c>
      <c r="G117" t="s">
        <v>283</v>
      </c>
      <c r="H117" s="82">
        <v>3.9512759827586206</v>
      </c>
      <c r="J117" t="s">
        <v>151</v>
      </c>
      <c r="K117">
        <v>13.873543207122285</v>
      </c>
    </row>
    <row r="118" spans="1:11" x14ac:dyDescent="0.2">
      <c r="A118" s="82" t="s">
        <v>143</v>
      </c>
      <c r="B118" s="82" t="e">
        <f t="shared" si="5"/>
        <v>#N/A</v>
      </c>
      <c r="G118" t="s">
        <v>176</v>
      </c>
      <c r="H118" s="82">
        <v>3.8005445303030303</v>
      </c>
      <c r="J118" t="s">
        <v>152</v>
      </c>
      <c r="K118">
        <v>13.82908810976698</v>
      </c>
    </row>
    <row r="119" spans="1:11" x14ac:dyDescent="0.2">
      <c r="A119" s="82" t="s">
        <v>197</v>
      </c>
      <c r="B119" s="82" t="e">
        <f t="shared" si="5"/>
        <v>#N/A</v>
      </c>
      <c r="G119" t="s">
        <v>314</v>
      </c>
      <c r="H119" s="82">
        <v>3.8005445303030303</v>
      </c>
      <c r="J119" t="s">
        <v>153</v>
      </c>
      <c r="K119">
        <v>15.379491821004185</v>
      </c>
    </row>
    <row r="120" spans="1:11" x14ac:dyDescent="0.2">
      <c r="A120" s="82" t="s">
        <v>233</v>
      </c>
      <c r="B120" s="82" t="e">
        <f t="shared" si="5"/>
        <v>#N/A</v>
      </c>
      <c r="G120" t="s">
        <v>153</v>
      </c>
      <c r="H120" s="82">
        <v>3.7702415</v>
      </c>
      <c r="J120" t="s">
        <v>154</v>
      </c>
      <c r="K120">
        <v>11.922160894804115</v>
      </c>
    </row>
    <row r="121" spans="1:11" x14ac:dyDescent="0.2">
      <c r="A121" s="82" t="s">
        <v>243</v>
      </c>
      <c r="B121" s="82" t="e">
        <f t="shared" si="5"/>
        <v>#N/A</v>
      </c>
      <c r="G121" t="s">
        <v>377</v>
      </c>
      <c r="H121" s="82">
        <v>3.7702415</v>
      </c>
      <c r="J121" t="s">
        <v>155</v>
      </c>
      <c r="K121">
        <v>10.603385080774236</v>
      </c>
    </row>
    <row r="122" spans="1:11" x14ac:dyDescent="0.2">
      <c r="A122" s="82" t="s">
        <v>301</v>
      </c>
      <c r="B122" s="82" t="e">
        <f t="shared" si="5"/>
        <v>#N/A</v>
      </c>
      <c r="G122" t="s">
        <v>357</v>
      </c>
      <c r="H122" s="82">
        <v>3.766209241935484</v>
      </c>
      <c r="J122" t="s">
        <v>156</v>
      </c>
      <c r="K122">
        <v>12.622428937811884</v>
      </c>
    </row>
    <row r="123" spans="1:11" x14ac:dyDescent="0.2">
      <c r="A123" s="82" t="s">
        <v>374</v>
      </c>
      <c r="B123" s="82" t="e">
        <f t="shared" si="5"/>
        <v>#N/A</v>
      </c>
      <c r="G123" t="s">
        <v>261</v>
      </c>
      <c r="H123" s="82">
        <v>3.705725370967742</v>
      </c>
      <c r="J123" t="s">
        <v>157</v>
      </c>
      <c r="K123">
        <v>10.272694177060107</v>
      </c>
    </row>
    <row r="124" spans="1:11" x14ac:dyDescent="0.2">
      <c r="A124" s="82" t="s">
        <v>185</v>
      </c>
      <c r="B124" s="82" t="e">
        <f t="shared" si="5"/>
        <v>#N/A</v>
      </c>
      <c r="G124" t="s">
        <v>366</v>
      </c>
      <c r="H124" s="82">
        <v>3.6202415000000001</v>
      </c>
      <c r="J124" t="s">
        <v>158</v>
      </c>
      <c r="K124">
        <v>13.197025212844482</v>
      </c>
    </row>
    <row r="125" spans="1:11" x14ac:dyDescent="0.2">
      <c r="A125" s="82" t="s">
        <v>299</v>
      </c>
      <c r="B125" s="82" t="e">
        <f t="shared" si="5"/>
        <v>#N/A</v>
      </c>
      <c r="G125" t="s">
        <v>362</v>
      </c>
      <c r="H125" s="82">
        <v>3.3327415</v>
      </c>
      <c r="J125" t="s">
        <v>159</v>
      </c>
      <c r="K125">
        <v>11.280230893043084</v>
      </c>
    </row>
    <row r="126" spans="1:11" x14ac:dyDescent="0.2">
      <c r="A126" s="82" t="s">
        <v>317</v>
      </c>
      <c r="B126" s="82" t="e">
        <f t="shared" si="5"/>
        <v>#N/A</v>
      </c>
      <c r="G126" t="s">
        <v>48</v>
      </c>
      <c r="H126" s="82">
        <v>3.2775944411764706</v>
      </c>
      <c r="J126" t="s">
        <v>160</v>
      </c>
      <c r="K126">
        <v>12.972095092004979</v>
      </c>
    </row>
    <row r="127" spans="1:11" x14ac:dyDescent="0.2">
      <c r="A127" s="82" t="s">
        <v>259</v>
      </c>
      <c r="B127" s="82" t="e">
        <f t="shared" si="5"/>
        <v>#N/A</v>
      </c>
      <c r="G127" t="s">
        <v>350</v>
      </c>
      <c r="H127" s="82">
        <v>3.084757629032258</v>
      </c>
      <c r="J127" t="s">
        <v>420</v>
      </c>
      <c r="K127">
        <v>12.782655632937214</v>
      </c>
    </row>
    <row r="128" spans="1:11" x14ac:dyDescent="0.2">
      <c r="A128" s="81" t="s">
        <v>71</v>
      </c>
      <c r="B128" s="82" t="e">
        <f t="shared" si="5"/>
        <v>#N/A</v>
      </c>
      <c r="G128" t="s">
        <v>164</v>
      </c>
      <c r="H128" s="82">
        <v>3.0570062058823528</v>
      </c>
      <c r="J128" t="s">
        <v>421</v>
      </c>
      <c r="K128">
        <v>11.229279996596777</v>
      </c>
    </row>
    <row r="129" spans="1:11" x14ac:dyDescent="0.2">
      <c r="A129" s="82" t="s">
        <v>332</v>
      </c>
      <c r="B129" s="82" t="e">
        <f t="shared" si="5"/>
        <v>#N/A</v>
      </c>
      <c r="G129" t="s">
        <v>341</v>
      </c>
      <c r="H129" s="82">
        <v>2.9264915</v>
      </c>
      <c r="J129" t="s">
        <v>162</v>
      </c>
      <c r="K129">
        <v>15.267298879630625</v>
      </c>
    </row>
    <row r="130" spans="1:11" x14ac:dyDescent="0.2">
      <c r="A130" s="82" t="s">
        <v>147</v>
      </c>
      <c r="B130" s="82" t="e">
        <f t="shared" si="5"/>
        <v>#N/A</v>
      </c>
      <c r="G130" t="s">
        <v>122</v>
      </c>
      <c r="H130" s="82">
        <v>2.5846354393939395</v>
      </c>
      <c r="J130" t="s">
        <v>44</v>
      </c>
      <c r="K130">
        <v>14.675918897253487</v>
      </c>
    </row>
    <row r="131" spans="1:11" x14ac:dyDescent="0.2">
      <c r="A131" s="82" t="s">
        <v>334</v>
      </c>
      <c r="B131" s="82" t="e">
        <f t="shared" ref="B131:B194" si="6">VLOOKUP(A131,G130:H482,2,0)</f>
        <v>#N/A</v>
      </c>
      <c r="G131" t="s">
        <v>209</v>
      </c>
      <c r="H131" s="82">
        <v>2.552499564516129</v>
      </c>
      <c r="J131" t="s">
        <v>422</v>
      </c>
      <c r="K131">
        <v>10.904225710051362</v>
      </c>
    </row>
    <row r="132" spans="1:11" x14ac:dyDescent="0.2">
      <c r="A132" s="82" t="s">
        <v>365</v>
      </c>
      <c r="B132" s="82" t="e">
        <f t="shared" si="6"/>
        <v>#N/A</v>
      </c>
      <c r="G132" t="s">
        <v>43</v>
      </c>
      <c r="H132" s="82">
        <v>2.3364179705882355</v>
      </c>
      <c r="J132" t="s">
        <v>164</v>
      </c>
      <c r="K132">
        <v>15.517808405585543</v>
      </c>
    </row>
    <row r="133" spans="1:11" x14ac:dyDescent="0.2">
      <c r="A133" s="82" t="s">
        <v>218</v>
      </c>
      <c r="B133" s="82" t="e">
        <f t="shared" si="6"/>
        <v>#N/A</v>
      </c>
      <c r="G133" t="s">
        <v>175</v>
      </c>
      <c r="H133" s="82">
        <v>2.3014915</v>
      </c>
      <c r="J133" t="s">
        <v>165</v>
      </c>
      <c r="K133">
        <v>14.039187885548806</v>
      </c>
    </row>
    <row r="134" spans="1:11" x14ac:dyDescent="0.2">
      <c r="A134" s="82" t="s">
        <v>153</v>
      </c>
      <c r="B134" s="82" t="e">
        <f t="shared" si="6"/>
        <v>#N/A</v>
      </c>
      <c r="G134" t="s">
        <v>230</v>
      </c>
      <c r="H134" s="82">
        <v>2.3014915</v>
      </c>
      <c r="J134" t="s">
        <v>166</v>
      </c>
      <c r="K134">
        <v>15.966431145528819</v>
      </c>
    </row>
    <row r="135" spans="1:11" x14ac:dyDescent="0.2">
      <c r="A135" s="82" t="s">
        <v>283</v>
      </c>
      <c r="B135" s="82" t="e">
        <f t="shared" si="6"/>
        <v>#N/A</v>
      </c>
      <c r="G135" t="s">
        <v>152</v>
      </c>
      <c r="H135" s="82">
        <v>2.2619081666666667</v>
      </c>
      <c r="J135" t="s">
        <v>167</v>
      </c>
      <c r="K135">
        <v>13.114651656257008</v>
      </c>
    </row>
    <row r="136" spans="1:11" x14ac:dyDescent="0.2">
      <c r="A136" s="82" t="s">
        <v>326</v>
      </c>
      <c r="B136" s="82" t="e">
        <f t="shared" si="6"/>
        <v>#N/A</v>
      </c>
      <c r="G136" t="s">
        <v>359</v>
      </c>
      <c r="H136" s="82">
        <v>2.2573104655172411</v>
      </c>
      <c r="J136" t="s">
        <v>168</v>
      </c>
      <c r="K136">
        <v>9.142912700432678</v>
      </c>
    </row>
    <row r="137" spans="1:11" x14ac:dyDescent="0.2">
      <c r="A137" s="82" t="s">
        <v>357</v>
      </c>
      <c r="B137" s="82" t="e">
        <f t="shared" si="6"/>
        <v>#N/A</v>
      </c>
      <c r="G137" t="s">
        <v>124</v>
      </c>
      <c r="H137" s="82">
        <v>2.205725370967742</v>
      </c>
      <c r="J137" t="s">
        <v>423</v>
      </c>
      <c r="K137">
        <v>9.1489068192891256</v>
      </c>
    </row>
    <row r="138" spans="1:11" x14ac:dyDescent="0.2">
      <c r="A138" s="82" t="s">
        <v>176</v>
      </c>
      <c r="B138" s="82" t="e">
        <f t="shared" si="6"/>
        <v>#N/A</v>
      </c>
      <c r="G138" t="s">
        <v>187</v>
      </c>
      <c r="H138" s="82">
        <v>2.1452415</v>
      </c>
      <c r="J138" t="s">
        <v>170</v>
      </c>
      <c r="K138">
        <v>10.318735956166359</v>
      </c>
    </row>
    <row r="139" spans="1:11" x14ac:dyDescent="0.2">
      <c r="A139" s="82" t="s">
        <v>261</v>
      </c>
      <c r="B139" s="82" t="e">
        <f t="shared" si="6"/>
        <v>#N/A</v>
      </c>
      <c r="G139" t="s">
        <v>97</v>
      </c>
      <c r="H139" s="82">
        <v>1.9309557857142856</v>
      </c>
      <c r="J139" t="s">
        <v>424</v>
      </c>
      <c r="K139">
        <v>10.406892079224475</v>
      </c>
    </row>
    <row r="140" spans="1:11" x14ac:dyDescent="0.2">
      <c r="A140" s="82" t="s">
        <v>314</v>
      </c>
      <c r="B140" s="82" t="e">
        <f t="shared" si="6"/>
        <v>#N/A</v>
      </c>
      <c r="G140" t="s">
        <v>236</v>
      </c>
      <c r="H140" s="82">
        <v>1.7399384696969697</v>
      </c>
      <c r="J140" t="s">
        <v>172</v>
      </c>
      <c r="K140">
        <v>12.031309961386011</v>
      </c>
    </row>
    <row r="141" spans="1:11" x14ac:dyDescent="0.2">
      <c r="A141" s="82" t="s">
        <v>366</v>
      </c>
      <c r="B141" s="82" t="e">
        <f t="shared" si="6"/>
        <v>#N/A</v>
      </c>
      <c r="G141" t="s">
        <v>52</v>
      </c>
      <c r="H141" s="82">
        <v>1.6452415</v>
      </c>
      <c r="J141" t="s">
        <v>45</v>
      </c>
      <c r="K141">
        <v>13.964631407528271</v>
      </c>
    </row>
    <row r="142" spans="1:11" x14ac:dyDescent="0.2">
      <c r="A142" s="81" t="s">
        <v>48</v>
      </c>
      <c r="B142" s="82" t="e">
        <f t="shared" si="6"/>
        <v>#N/A</v>
      </c>
      <c r="G142" t="s">
        <v>82</v>
      </c>
      <c r="H142" s="82">
        <v>1.5952415</v>
      </c>
      <c r="J142" t="s">
        <v>425</v>
      </c>
      <c r="K142">
        <v>10.646591151106819</v>
      </c>
    </row>
    <row r="143" spans="1:11" x14ac:dyDescent="0.2">
      <c r="A143" s="82" t="s">
        <v>362</v>
      </c>
      <c r="B143" s="82" t="e">
        <f t="shared" si="6"/>
        <v>#N/A</v>
      </c>
      <c r="G143" t="s">
        <v>183</v>
      </c>
      <c r="H143" s="82">
        <v>1.5202415</v>
      </c>
      <c r="J143" t="s">
        <v>426</v>
      </c>
      <c r="K143">
        <v>9.929956326635315</v>
      </c>
    </row>
    <row r="144" spans="1:11" x14ac:dyDescent="0.2">
      <c r="A144" s="82" t="s">
        <v>164</v>
      </c>
      <c r="B144" s="82" t="e">
        <f t="shared" si="6"/>
        <v>#N/A</v>
      </c>
      <c r="G144" t="s">
        <v>273</v>
      </c>
      <c r="H144" s="82">
        <v>1.483951177419355</v>
      </c>
      <c r="J144" t="s">
        <v>175</v>
      </c>
      <c r="K144">
        <v>11.528119812847542</v>
      </c>
    </row>
    <row r="145" spans="1:11" x14ac:dyDescent="0.2">
      <c r="A145" s="82" t="s">
        <v>341</v>
      </c>
      <c r="B145" s="82" t="e">
        <f t="shared" si="6"/>
        <v>#N/A</v>
      </c>
      <c r="G145" t="s">
        <v>255</v>
      </c>
      <c r="H145" s="82">
        <v>1.3785748333333334</v>
      </c>
      <c r="J145" t="s">
        <v>32</v>
      </c>
      <c r="K145">
        <v>15.857460617184643</v>
      </c>
    </row>
    <row r="146" spans="1:11" x14ac:dyDescent="0.2">
      <c r="A146" s="82" t="s">
        <v>350</v>
      </c>
      <c r="B146" s="82" t="e">
        <f t="shared" si="6"/>
        <v>#N/A</v>
      </c>
      <c r="G146" t="s">
        <v>92</v>
      </c>
      <c r="H146" s="82">
        <v>1.1793324090909092</v>
      </c>
      <c r="J146" t="s">
        <v>176</v>
      </c>
      <c r="K146">
        <v>10.57523688351052</v>
      </c>
    </row>
    <row r="147" spans="1:11" x14ac:dyDescent="0.2">
      <c r="A147" s="82" t="s">
        <v>209</v>
      </c>
      <c r="B147" s="82" t="e">
        <f t="shared" si="6"/>
        <v>#N/A</v>
      </c>
      <c r="G147" t="s">
        <v>354</v>
      </c>
      <c r="H147" s="82">
        <v>1.1452415</v>
      </c>
      <c r="J147" t="s">
        <v>177</v>
      </c>
      <c r="K147">
        <v>14.510907315530382</v>
      </c>
    </row>
    <row r="148" spans="1:11" x14ac:dyDescent="0.2">
      <c r="A148" s="82" t="s">
        <v>230</v>
      </c>
      <c r="B148" s="82" t="e">
        <f t="shared" si="6"/>
        <v>#N/A</v>
      </c>
      <c r="G148" t="s">
        <v>63</v>
      </c>
      <c r="H148" s="82">
        <v>1.1011238329411766</v>
      </c>
      <c r="J148" t="s">
        <v>178</v>
      </c>
      <c r="K148">
        <v>12.679234163939542</v>
      </c>
    </row>
    <row r="149" spans="1:11" x14ac:dyDescent="0.2">
      <c r="A149" s="82" t="s">
        <v>152</v>
      </c>
      <c r="B149" s="82" t="e">
        <f t="shared" si="6"/>
        <v>#N/A</v>
      </c>
      <c r="G149" t="s">
        <v>141</v>
      </c>
      <c r="H149" s="82">
        <v>1.0785748333333331</v>
      </c>
      <c r="J149" t="s">
        <v>179</v>
      </c>
      <c r="K149">
        <v>12.143468635135379</v>
      </c>
    </row>
    <row r="150" spans="1:11" x14ac:dyDescent="0.2">
      <c r="A150" s="82" t="s">
        <v>359</v>
      </c>
      <c r="B150" s="82" t="e">
        <f t="shared" si="6"/>
        <v>#N/A</v>
      </c>
      <c r="G150" t="s">
        <v>379</v>
      </c>
      <c r="H150" s="82">
        <v>0.98236269212121219</v>
      </c>
      <c r="J150" t="s">
        <v>180</v>
      </c>
      <c r="K150">
        <v>9.9253203788543711</v>
      </c>
    </row>
    <row r="151" spans="1:11" x14ac:dyDescent="0.2">
      <c r="A151" s="82" t="s">
        <v>124</v>
      </c>
      <c r="B151" s="82" t="e">
        <f t="shared" si="6"/>
        <v>#N/A</v>
      </c>
      <c r="G151" t="s">
        <v>215</v>
      </c>
      <c r="H151" s="82">
        <v>0.96877091176470587</v>
      </c>
      <c r="J151" t="s">
        <v>181</v>
      </c>
      <c r="K151">
        <v>11.99194874023253</v>
      </c>
    </row>
    <row r="152" spans="1:11" x14ac:dyDescent="0.2">
      <c r="A152" s="82" t="s">
        <v>175</v>
      </c>
      <c r="B152" s="82" t="e">
        <f t="shared" si="6"/>
        <v>#N/A</v>
      </c>
      <c r="G152" t="s">
        <v>265</v>
      </c>
      <c r="H152" s="82">
        <v>0.91309864285714282</v>
      </c>
      <c r="J152" t="s">
        <v>427</v>
      </c>
      <c r="K152">
        <v>10.979705062678118</v>
      </c>
    </row>
    <row r="153" spans="1:11" x14ac:dyDescent="0.2">
      <c r="A153" s="81" t="s">
        <v>97</v>
      </c>
      <c r="B153" s="82" t="e">
        <f t="shared" si="6"/>
        <v>#N/A</v>
      </c>
      <c r="G153" t="s">
        <v>88</v>
      </c>
      <c r="H153" s="82">
        <v>0.67649148000000003</v>
      </c>
      <c r="J153" t="s">
        <v>428</v>
      </c>
      <c r="K153">
        <v>10.428488452688875</v>
      </c>
    </row>
    <row r="154" spans="1:11" x14ac:dyDescent="0.2">
      <c r="A154" s="82" t="s">
        <v>187</v>
      </c>
      <c r="B154" s="82" t="e">
        <f t="shared" si="6"/>
        <v>#N/A</v>
      </c>
      <c r="G154" t="s">
        <v>285</v>
      </c>
      <c r="H154" s="82">
        <v>0.55249954451612915</v>
      </c>
      <c r="J154" t="s">
        <v>184</v>
      </c>
      <c r="K154">
        <v>11.326388843616977</v>
      </c>
    </row>
    <row r="155" spans="1:11" x14ac:dyDescent="0.2">
      <c r="A155" s="81" t="s">
        <v>82</v>
      </c>
      <c r="B155" s="82" t="e">
        <f t="shared" si="6"/>
        <v>#N/A</v>
      </c>
      <c r="G155" t="s">
        <v>274</v>
      </c>
      <c r="H155" s="82">
        <v>0.48899147999999998</v>
      </c>
      <c r="J155" s="1" t="s">
        <v>190</v>
      </c>
      <c r="K155">
        <v>14.366805810671634</v>
      </c>
    </row>
    <row r="156" spans="1:11" x14ac:dyDescent="0.2">
      <c r="A156" s="82" t="s">
        <v>183</v>
      </c>
      <c r="B156" s="82" t="e">
        <f t="shared" si="6"/>
        <v>#N/A</v>
      </c>
      <c r="G156" t="s">
        <v>225</v>
      </c>
      <c r="H156" s="82">
        <v>0.48690814666666671</v>
      </c>
      <c r="J156" t="s">
        <v>185</v>
      </c>
      <c r="K156">
        <v>14.794219023739105</v>
      </c>
    </row>
    <row r="157" spans="1:11" x14ac:dyDescent="0.2">
      <c r="A157" s="81" t="s">
        <v>92</v>
      </c>
      <c r="B157" s="82" t="e">
        <f t="shared" si="6"/>
        <v>#N/A</v>
      </c>
      <c r="G157" t="s">
        <v>309</v>
      </c>
      <c r="H157" s="82">
        <v>0.42933238909090921</v>
      </c>
      <c r="J157" t="s">
        <v>429</v>
      </c>
      <c r="K157">
        <v>14.557880627415091</v>
      </c>
    </row>
    <row r="158" spans="1:11" x14ac:dyDescent="0.2">
      <c r="A158" s="82" t="s">
        <v>141</v>
      </c>
      <c r="B158" s="82" t="e">
        <f t="shared" si="6"/>
        <v>#N/A</v>
      </c>
      <c r="G158" t="s">
        <v>89</v>
      </c>
      <c r="H158" s="82">
        <v>0.39524147999999998</v>
      </c>
      <c r="J158" t="s">
        <v>430</v>
      </c>
      <c r="K158">
        <v>11.721384981835367</v>
      </c>
    </row>
    <row r="159" spans="1:11" x14ac:dyDescent="0.2">
      <c r="A159" s="82" t="s">
        <v>215</v>
      </c>
      <c r="B159" s="82" t="e">
        <f t="shared" si="6"/>
        <v>#N/A</v>
      </c>
      <c r="G159" t="s">
        <v>79</v>
      </c>
      <c r="H159" s="82">
        <v>0.33920699724137932</v>
      </c>
      <c r="J159" t="s">
        <v>186</v>
      </c>
      <c r="K159">
        <v>13.63061572120953</v>
      </c>
    </row>
    <row r="160" spans="1:11" x14ac:dyDescent="0.2">
      <c r="A160" s="82" t="s">
        <v>255</v>
      </c>
      <c r="B160" s="82" t="e">
        <f t="shared" si="6"/>
        <v>#N/A</v>
      </c>
      <c r="G160" t="s">
        <v>372</v>
      </c>
      <c r="H160" s="82">
        <v>0.33274148000000003</v>
      </c>
      <c r="J160" t="s">
        <v>431</v>
      </c>
      <c r="K160">
        <v>11.267591545691671</v>
      </c>
    </row>
    <row r="161" spans="1:11" x14ac:dyDescent="0.2">
      <c r="A161" s="82" t="s">
        <v>354</v>
      </c>
      <c r="B161" s="82" t="e">
        <f t="shared" si="6"/>
        <v>#N/A</v>
      </c>
      <c r="G161" t="s">
        <v>245</v>
      </c>
      <c r="H161" s="82">
        <v>0.27024147999999998</v>
      </c>
      <c r="J161" t="s">
        <v>188</v>
      </c>
      <c r="K161">
        <v>8.7340578809168257</v>
      </c>
    </row>
    <row r="162" spans="1:11" x14ac:dyDescent="0.2">
      <c r="A162" s="82" t="s">
        <v>265</v>
      </c>
      <c r="B162" s="82" t="e">
        <f t="shared" si="6"/>
        <v>#N/A</v>
      </c>
      <c r="G162" t="s">
        <v>333</v>
      </c>
      <c r="H162" s="82">
        <v>0.2399384496969697</v>
      </c>
      <c r="J162" t="s">
        <v>189</v>
      </c>
      <c r="K162">
        <v>10.643174368436089</v>
      </c>
    </row>
    <row r="163" spans="1:11" x14ac:dyDescent="0.2">
      <c r="A163" s="81" t="s">
        <v>63</v>
      </c>
      <c r="B163" s="82" t="e">
        <f t="shared" si="6"/>
        <v>#N/A</v>
      </c>
      <c r="G163" t="s">
        <v>121</v>
      </c>
      <c r="H163" s="82">
        <v>0.11115056790909095</v>
      </c>
      <c r="J163" t="s">
        <v>191</v>
      </c>
      <c r="K163">
        <v>8.90830474127171</v>
      </c>
    </row>
    <row r="164" spans="1:11" x14ac:dyDescent="0.2">
      <c r="A164" s="81" t="s">
        <v>88</v>
      </c>
      <c r="B164" s="82" t="e">
        <f t="shared" si="6"/>
        <v>#N/A</v>
      </c>
      <c r="G164" t="s">
        <v>277</v>
      </c>
      <c r="H164" s="82">
        <v>-3.8091853333333286E-2</v>
      </c>
      <c r="J164" t="s">
        <v>192</v>
      </c>
      <c r="K164">
        <v>11.944984647748349</v>
      </c>
    </row>
    <row r="165" spans="1:11" x14ac:dyDescent="0.2">
      <c r="A165" s="82" t="s">
        <v>225</v>
      </c>
      <c r="B165" s="82" t="e">
        <f t="shared" si="6"/>
        <v>#N/A</v>
      </c>
      <c r="G165" t="s">
        <v>94</v>
      </c>
      <c r="H165" s="82">
        <v>-9.7182762424242425E-2</v>
      </c>
      <c r="J165" t="s">
        <v>193</v>
      </c>
      <c r="K165">
        <v>9.5376133000492569</v>
      </c>
    </row>
    <row r="166" spans="1:11" x14ac:dyDescent="0.2">
      <c r="A166" s="82" t="s">
        <v>285</v>
      </c>
      <c r="B166" s="82" t="e">
        <f t="shared" si="6"/>
        <v>#N/A</v>
      </c>
      <c r="G166" t="s">
        <v>192</v>
      </c>
      <c r="H166" s="82">
        <v>-0.19850851999999999</v>
      </c>
      <c r="J166" t="s">
        <v>194</v>
      </c>
      <c r="K166">
        <v>12.192646208341143</v>
      </c>
    </row>
    <row r="167" spans="1:11" x14ac:dyDescent="0.2">
      <c r="A167" s="82" t="s">
        <v>309</v>
      </c>
      <c r="B167" s="82" t="e">
        <f t="shared" si="6"/>
        <v>#N/A</v>
      </c>
      <c r="G167" t="s">
        <v>116</v>
      </c>
      <c r="H167" s="82">
        <v>-0.41927464903225808</v>
      </c>
      <c r="J167" t="s">
        <v>195</v>
      </c>
      <c r="K167">
        <v>10.778651208664497</v>
      </c>
    </row>
    <row r="168" spans="1:11" x14ac:dyDescent="0.2">
      <c r="A168" s="81" t="s">
        <v>89</v>
      </c>
      <c r="B168" s="82" t="e">
        <f t="shared" si="6"/>
        <v>#N/A</v>
      </c>
      <c r="G168" t="s">
        <v>367</v>
      </c>
      <c r="H168" s="82">
        <v>-0.52286196827586207</v>
      </c>
      <c r="J168" t="s">
        <v>38</v>
      </c>
      <c r="K168">
        <v>12.679240485816781</v>
      </c>
    </row>
    <row r="169" spans="1:11" x14ac:dyDescent="0.2">
      <c r="A169" s="82" t="s">
        <v>274</v>
      </c>
      <c r="B169" s="82" t="e">
        <f t="shared" si="6"/>
        <v>#N/A</v>
      </c>
      <c r="G169" t="s">
        <v>213</v>
      </c>
      <c r="H169" s="82">
        <v>-0.54427464903225808</v>
      </c>
      <c r="J169" t="s">
        <v>432</v>
      </c>
      <c r="K169">
        <v>8.4198463030630126</v>
      </c>
    </row>
    <row r="170" spans="1:11" x14ac:dyDescent="0.2">
      <c r="A170" s="81" t="s">
        <v>79</v>
      </c>
      <c r="B170" s="82" t="e">
        <f t="shared" si="6"/>
        <v>#N/A</v>
      </c>
      <c r="G170" t="s">
        <v>224</v>
      </c>
      <c r="H170" s="82">
        <v>-0.54642518666666673</v>
      </c>
      <c r="J170" t="s">
        <v>196</v>
      </c>
      <c r="K170">
        <v>11.948512215368805</v>
      </c>
    </row>
    <row r="171" spans="1:11" x14ac:dyDescent="0.2">
      <c r="A171" s="82" t="s">
        <v>245</v>
      </c>
      <c r="B171" s="82" t="e">
        <f t="shared" si="6"/>
        <v>#N/A</v>
      </c>
      <c r="G171" t="s">
        <v>371</v>
      </c>
      <c r="H171" s="82">
        <v>-0.63298432645161284</v>
      </c>
      <c r="J171" t="s">
        <v>197</v>
      </c>
      <c r="K171">
        <v>12.473053916601314</v>
      </c>
    </row>
    <row r="172" spans="1:11" x14ac:dyDescent="0.2">
      <c r="A172" s="81" t="s">
        <v>94</v>
      </c>
      <c r="B172" s="82" t="e">
        <f t="shared" si="6"/>
        <v>#N/A</v>
      </c>
      <c r="G172" t="s">
        <v>348</v>
      </c>
      <c r="H172" s="82">
        <v>-0.67142518666666662</v>
      </c>
      <c r="J172" t="s">
        <v>433</v>
      </c>
      <c r="K172">
        <v>9.3870883029381869</v>
      </c>
    </row>
    <row r="173" spans="1:11" x14ac:dyDescent="0.2">
      <c r="A173" s="82" t="s">
        <v>372</v>
      </c>
      <c r="B173" s="82" t="e">
        <f t="shared" si="6"/>
        <v>#N/A</v>
      </c>
      <c r="G173" t="s">
        <v>87</v>
      </c>
      <c r="H173" s="82">
        <v>-0.69642518666666664</v>
      </c>
      <c r="J173" t="s">
        <v>434</v>
      </c>
      <c r="K173">
        <v>13.065516306943616</v>
      </c>
    </row>
    <row r="174" spans="1:11" x14ac:dyDescent="0.2">
      <c r="A174" s="82" t="s">
        <v>121</v>
      </c>
      <c r="B174" s="82" t="e">
        <f t="shared" si="6"/>
        <v>#N/A</v>
      </c>
      <c r="G174" t="s">
        <v>219</v>
      </c>
      <c r="H174" s="82">
        <v>-0.71190137714285706</v>
      </c>
      <c r="J174" t="s">
        <v>199</v>
      </c>
      <c r="K174">
        <v>13.042114243396664</v>
      </c>
    </row>
    <row r="175" spans="1:11" x14ac:dyDescent="0.2">
      <c r="A175" s="82" t="s">
        <v>277</v>
      </c>
      <c r="B175" s="82" t="e">
        <f t="shared" si="6"/>
        <v>#N/A</v>
      </c>
      <c r="G175" t="s">
        <v>120</v>
      </c>
      <c r="H175" s="82">
        <v>-0.76309185333333329</v>
      </c>
      <c r="J175" t="s">
        <v>200</v>
      </c>
      <c r="K175">
        <v>12.560454986056357</v>
      </c>
    </row>
    <row r="176" spans="1:11" x14ac:dyDescent="0.2">
      <c r="A176" s="82" t="s">
        <v>116</v>
      </c>
      <c r="B176" s="82" t="e">
        <f t="shared" si="6"/>
        <v>#N/A</v>
      </c>
      <c r="G176" t="s">
        <v>163</v>
      </c>
      <c r="H176" s="82">
        <v>-0.79642518666666662</v>
      </c>
      <c r="J176" t="s">
        <v>201</v>
      </c>
      <c r="K176">
        <v>13.066683352101331</v>
      </c>
    </row>
    <row r="177" spans="1:11" x14ac:dyDescent="0.2">
      <c r="A177" s="82" t="s">
        <v>213</v>
      </c>
      <c r="B177" s="82" t="e">
        <f t="shared" si="6"/>
        <v>#N/A</v>
      </c>
      <c r="G177" t="s">
        <v>235</v>
      </c>
      <c r="H177" s="82">
        <v>-0.88298432645161284</v>
      </c>
      <c r="J177" t="s">
        <v>202</v>
      </c>
      <c r="K177">
        <v>11.346544746437097</v>
      </c>
    </row>
    <row r="178" spans="1:11" x14ac:dyDescent="0.2">
      <c r="A178" s="82" t="s">
        <v>224</v>
      </c>
      <c r="B178" s="82" t="e">
        <f t="shared" si="6"/>
        <v>#N/A</v>
      </c>
      <c r="G178" t="s">
        <v>67</v>
      </c>
      <c r="H178" s="82">
        <v>-0.94850851999999997</v>
      </c>
      <c r="J178" t="s">
        <v>203</v>
      </c>
      <c r="K178">
        <v>11.225249404146528</v>
      </c>
    </row>
    <row r="179" spans="1:11" x14ac:dyDescent="0.2">
      <c r="A179" s="82" t="s">
        <v>219</v>
      </c>
      <c r="B179" s="82" t="e">
        <f t="shared" si="6"/>
        <v>#N/A</v>
      </c>
      <c r="G179" t="s">
        <v>112</v>
      </c>
      <c r="H179" s="82">
        <v>-0.94850851999999997</v>
      </c>
      <c r="J179" s="1" t="s">
        <v>204</v>
      </c>
      <c r="K179">
        <v>14.019151218609188</v>
      </c>
    </row>
    <row r="180" spans="1:11" x14ac:dyDescent="0.2">
      <c r="A180" s="82" t="s">
        <v>348</v>
      </c>
      <c r="B180" s="82" t="e">
        <f t="shared" si="6"/>
        <v>#N/A</v>
      </c>
      <c r="G180" t="s">
        <v>137</v>
      </c>
      <c r="H180" s="82">
        <v>-0.97975851999999997</v>
      </c>
      <c r="J180" t="s">
        <v>205</v>
      </c>
      <c r="K180">
        <v>10.569374694321743</v>
      </c>
    </row>
    <row r="181" spans="1:11" x14ac:dyDescent="0.2">
      <c r="A181" s="81" t="s">
        <v>87</v>
      </c>
      <c r="B181" s="82" t="e">
        <f t="shared" si="6"/>
        <v>#N/A</v>
      </c>
      <c r="G181" t="s">
        <v>200</v>
      </c>
      <c r="H181" s="82">
        <v>-0.97975851999999997</v>
      </c>
      <c r="J181" t="s">
        <v>206</v>
      </c>
      <c r="K181">
        <v>11.235102414146684</v>
      </c>
    </row>
    <row r="182" spans="1:11" x14ac:dyDescent="0.2">
      <c r="A182" s="82" t="s">
        <v>120</v>
      </c>
      <c r="B182" s="82" t="e">
        <f t="shared" si="6"/>
        <v>#N/A</v>
      </c>
      <c r="G182" t="s">
        <v>356</v>
      </c>
      <c r="H182" s="82">
        <v>-1.0797585199999999</v>
      </c>
      <c r="J182" t="s">
        <v>207</v>
      </c>
      <c r="K182">
        <v>14.781576918412682</v>
      </c>
    </row>
    <row r="183" spans="1:11" x14ac:dyDescent="0.2">
      <c r="A183" s="82" t="s">
        <v>163</v>
      </c>
      <c r="B183" s="82" t="e">
        <f t="shared" si="6"/>
        <v>#N/A</v>
      </c>
      <c r="G183" t="s">
        <v>287</v>
      </c>
      <c r="H183" s="82">
        <v>-1.1297584999999999</v>
      </c>
      <c r="J183" t="s">
        <v>435</v>
      </c>
      <c r="K183">
        <v>13.93201213302383</v>
      </c>
    </row>
    <row r="184" spans="1:11" x14ac:dyDescent="0.2">
      <c r="A184" s="82" t="s">
        <v>367</v>
      </c>
      <c r="B184" s="82" t="e">
        <f t="shared" si="6"/>
        <v>#N/A</v>
      </c>
      <c r="G184" t="s">
        <v>118</v>
      </c>
      <c r="H184" s="82">
        <v>-1.1714251666666666</v>
      </c>
      <c r="J184" t="s">
        <v>436</v>
      </c>
      <c r="K184">
        <v>9.7366715647287094</v>
      </c>
    </row>
    <row r="185" spans="1:11" x14ac:dyDescent="0.2">
      <c r="A185" s="82" t="s">
        <v>371</v>
      </c>
      <c r="B185" s="82" t="e">
        <f t="shared" si="6"/>
        <v>#N/A</v>
      </c>
      <c r="G185" t="s">
        <v>100</v>
      </c>
      <c r="H185" s="82">
        <v>-1.3332067758620689</v>
      </c>
      <c r="J185" t="s">
        <v>437</v>
      </c>
      <c r="K185">
        <v>8.8185121840105349</v>
      </c>
    </row>
    <row r="186" spans="1:11" x14ac:dyDescent="0.2">
      <c r="A186" s="82" t="s">
        <v>112</v>
      </c>
      <c r="B186" s="82" t="e">
        <f t="shared" si="6"/>
        <v>#N/A</v>
      </c>
      <c r="G186" t="s">
        <v>267</v>
      </c>
      <c r="H186" s="82">
        <v>-1.4582067758620689</v>
      </c>
      <c r="J186" t="s">
        <v>210</v>
      </c>
      <c r="K186">
        <v>9.4034779904895522</v>
      </c>
    </row>
    <row r="187" spans="1:11" x14ac:dyDescent="0.2">
      <c r="A187" s="82" t="s">
        <v>200</v>
      </c>
      <c r="B187" s="82" t="e">
        <f t="shared" si="6"/>
        <v>#N/A</v>
      </c>
      <c r="G187" t="s">
        <v>130</v>
      </c>
      <c r="H187" s="82">
        <v>-1.4797585</v>
      </c>
      <c r="J187" t="s">
        <v>438</v>
      </c>
      <c r="K187">
        <v>9.7339979572173903</v>
      </c>
    </row>
    <row r="188" spans="1:11" x14ac:dyDescent="0.2">
      <c r="A188" s="82" t="s">
        <v>137</v>
      </c>
      <c r="B188" s="82" t="e">
        <f t="shared" si="6"/>
        <v>#N/A</v>
      </c>
      <c r="G188" t="s">
        <v>342</v>
      </c>
      <c r="H188" s="82">
        <v>-1.5735085</v>
      </c>
      <c r="J188" t="s">
        <v>439</v>
      </c>
      <c r="K188">
        <v>11.040496368243565</v>
      </c>
    </row>
    <row r="189" spans="1:11" x14ac:dyDescent="0.2">
      <c r="A189" s="82" t="s">
        <v>356</v>
      </c>
      <c r="B189" s="82" t="e">
        <f t="shared" si="6"/>
        <v>#N/A</v>
      </c>
      <c r="G189" t="s">
        <v>212</v>
      </c>
      <c r="H189" s="82">
        <v>-1.6360085</v>
      </c>
      <c r="J189" t="s">
        <v>212</v>
      </c>
      <c r="K189">
        <v>11.253632514075351</v>
      </c>
    </row>
    <row r="190" spans="1:11" x14ac:dyDescent="0.2">
      <c r="A190" s="82" t="s">
        <v>118</v>
      </c>
      <c r="B190" s="82" t="e">
        <f t="shared" si="6"/>
        <v>#N/A</v>
      </c>
      <c r="G190" t="s">
        <v>268</v>
      </c>
      <c r="H190" s="82">
        <v>-1.697500435483871</v>
      </c>
      <c r="J190" t="s">
        <v>213</v>
      </c>
      <c r="K190">
        <v>13.072884255536762</v>
      </c>
    </row>
    <row r="191" spans="1:11" x14ac:dyDescent="0.2">
      <c r="A191" s="81" t="s">
        <v>100</v>
      </c>
      <c r="B191" s="82" t="e">
        <f t="shared" si="6"/>
        <v>#N/A</v>
      </c>
      <c r="G191" t="s">
        <v>172</v>
      </c>
      <c r="H191" s="82">
        <v>-1.7297585</v>
      </c>
      <c r="J191" t="s">
        <v>440</v>
      </c>
      <c r="K191">
        <v>9.7246776129349577</v>
      </c>
    </row>
    <row r="192" spans="1:11" x14ac:dyDescent="0.2">
      <c r="A192" s="82" t="s">
        <v>287</v>
      </c>
      <c r="B192" s="82" t="e">
        <f t="shared" si="6"/>
        <v>#N/A</v>
      </c>
      <c r="G192" t="s">
        <v>77</v>
      </c>
      <c r="H192" s="82">
        <v>-1.7610085</v>
      </c>
      <c r="J192" t="s">
        <v>441</v>
      </c>
      <c r="K192">
        <v>13.218892462657791</v>
      </c>
    </row>
    <row r="193" spans="1:11" x14ac:dyDescent="0.2">
      <c r="A193" s="82" t="s">
        <v>267</v>
      </c>
      <c r="B193" s="82" t="e">
        <f t="shared" si="6"/>
        <v>#N/A</v>
      </c>
      <c r="G193" t="s">
        <v>217</v>
      </c>
      <c r="H193" s="82">
        <v>-1.7642412586206895</v>
      </c>
      <c r="J193" t="s">
        <v>442</v>
      </c>
      <c r="K193">
        <v>9.4897196162693049</v>
      </c>
    </row>
    <row r="194" spans="1:11" x14ac:dyDescent="0.2">
      <c r="A194" s="82" t="s">
        <v>130</v>
      </c>
      <c r="B194" s="82" t="e">
        <f t="shared" si="6"/>
        <v>#N/A</v>
      </c>
      <c r="G194" t="s">
        <v>321</v>
      </c>
      <c r="H194" s="82">
        <v>-1.7654727857142858</v>
      </c>
      <c r="J194" t="s">
        <v>443</v>
      </c>
      <c r="K194">
        <v>10.644686195166146</v>
      </c>
    </row>
    <row r="195" spans="1:11" x14ac:dyDescent="0.2">
      <c r="A195" s="82" t="s">
        <v>212</v>
      </c>
      <c r="B195" s="82" t="e">
        <f t="shared" ref="B195:B258" si="7">VLOOKUP(A195,G194:H546,2,0)</f>
        <v>#N/A</v>
      </c>
      <c r="G195" t="s">
        <v>189</v>
      </c>
      <c r="H195" s="82">
        <v>-1.7880918333333333</v>
      </c>
      <c r="J195" t="s">
        <v>444</v>
      </c>
      <c r="K195">
        <v>15.98903794499881</v>
      </c>
    </row>
    <row r="196" spans="1:11" x14ac:dyDescent="0.2">
      <c r="A196" s="82" t="s">
        <v>342</v>
      </c>
      <c r="B196" s="82" t="e">
        <f t="shared" si="7"/>
        <v>#N/A</v>
      </c>
      <c r="G196" t="s">
        <v>240</v>
      </c>
      <c r="H196" s="82">
        <v>-1.7880918333333333</v>
      </c>
      <c r="J196" t="s">
        <v>220</v>
      </c>
      <c r="K196">
        <v>10.807853133690719</v>
      </c>
    </row>
    <row r="197" spans="1:11" x14ac:dyDescent="0.2">
      <c r="A197" s="81" t="s">
        <v>77</v>
      </c>
      <c r="B197" s="82" t="e">
        <f t="shared" si="7"/>
        <v>#N/A</v>
      </c>
      <c r="G197" t="s">
        <v>272</v>
      </c>
      <c r="H197" s="82">
        <v>-1.790242370967742</v>
      </c>
      <c r="J197" t="s">
        <v>222</v>
      </c>
      <c r="K197">
        <v>9.8396263208962012</v>
      </c>
    </row>
    <row r="198" spans="1:11" x14ac:dyDescent="0.2">
      <c r="A198" s="82" t="s">
        <v>217</v>
      </c>
      <c r="B198" s="82" t="e">
        <f t="shared" si="7"/>
        <v>#N/A</v>
      </c>
      <c r="G198" t="s">
        <v>205</v>
      </c>
      <c r="H198" s="82">
        <v>-1.8547585</v>
      </c>
      <c r="J198" t="s">
        <v>445</v>
      </c>
      <c r="K198">
        <v>13.49793440792692</v>
      </c>
    </row>
    <row r="199" spans="1:11" x14ac:dyDescent="0.2">
      <c r="A199" s="82" t="s">
        <v>268</v>
      </c>
      <c r="B199" s="82" t="e">
        <f t="shared" si="7"/>
        <v>#N/A</v>
      </c>
      <c r="G199" t="s">
        <v>119</v>
      </c>
      <c r="H199" s="82">
        <v>-1.915242370967742</v>
      </c>
      <c r="J199" t="s">
        <v>223</v>
      </c>
      <c r="K199">
        <v>9.8767971442481599</v>
      </c>
    </row>
    <row r="200" spans="1:11" x14ac:dyDescent="0.2">
      <c r="A200" s="82" t="s">
        <v>321</v>
      </c>
      <c r="B200" s="82" t="e">
        <f t="shared" si="7"/>
        <v>#N/A</v>
      </c>
      <c r="G200" t="s">
        <v>167</v>
      </c>
      <c r="H200" s="82">
        <v>-1.9582067758620689</v>
      </c>
      <c r="J200" t="s">
        <v>446</v>
      </c>
      <c r="K200">
        <v>12.986590594087865</v>
      </c>
    </row>
    <row r="201" spans="1:11" x14ac:dyDescent="0.2">
      <c r="A201" s="82" t="s">
        <v>167</v>
      </c>
      <c r="B201" s="82">
        <f t="shared" si="7"/>
        <v>-1.9582067758620689</v>
      </c>
      <c r="G201" t="s">
        <v>210</v>
      </c>
      <c r="H201" s="82">
        <v>-2.007984306451613</v>
      </c>
      <c r="J201" t="s">
        <v>224</v>
      </c>
      <c r="K201">
        <v>11.210276154079583</v>
      </c>
    </row>
    <row r="202" spans="1:11" x14ac:dyDescent="0.2">
      <c r="A202" s="82" t="s">
        <v>172</v>
      </c>
      <c r="B202" s="82" t="e">
        <f t="shared" si="7"/>
        <v>#N/A</v>
      </c>
      <c r="G202" t="s">
        <v>280</v>
      </c>
      <c r="H202" s="82">
        <v>-2.0422585</v>
      </c>
      <c r="J202" t="s">
        <v>225</v>
      </c>
      <c r="K202">
        <v>11.159726937773776</v>
      </c>
    </row>
    <row r="203" spans="1:11" x14ac:dyDescent="0.2">
      <c r="A203" s="82" t="s">
        <v>189</v>
      </c>
      <c r="B203" s="82" t="e">
        <f t="shared" si="7"/>
        <v>#N/A</v>
      </c>
      <c r="G203" t="s">
        <v>320</v>
      </c>
      <c r="H203" s="82">
        <v>-2.0616550517241379</v>
      </c>
      <c r="J203" t="s">
        <v>447</v>
      </c>
      <c r="K203">
        <v>12.658691755775362</v>
      </c>
    </row>
    <row r="204" spans="1:11" x14ac:dyDescent="0.2">
      <c r="A204" s="82" t="s">
        <v>205</v>
      </c>
      <c r="B204" s="82" t="e">
        <f t="shared" si="7"/>
        <v>#N/A</v>
      </c>
      <c r="G204" t="s">
        <v>300</v>
      </c>
      <c r="H204" s="82">
        <v>-2.262016564516129</v>
      </c>
      <c r="J204" t="s">
        <v>227</v>
      </c>
      <c r="K204">
        <v>11.594257525230717</v>
      </c>
    </row>
    <row r="205" spans="1:11" x14ac:dyDescent="0.2">
      <c r="A205" s="82" t="s">
        <v>240</v>
      </c>
      <c r="B205" s="82" t="e">
        <f t="shared" si="7"/>
        <v>#N/A</v>
      </c>
      <c r="G205" t="s">
        <v>238</v>
      </c>
      <c r="H205" s="82">
        <v>-2.5110085</v>
      </c>
      <c r="J205" t="s">
        <v>228</v>
      </c>
      <c r="K205">
        <v>10.177747176224409</v>
      </c>
    </row>
    <row r="206" spans="1:11" x14ac:dyDescent="0.2">
      <c r="A206" s="82" t="s">
        <v>272</v>
      </c>
      <c r="B206" s="82" t="e">
        <f t="shared" si="7"/>
        <v>#N/A</v>
      </c>
      <c r="G206" t="s">
        <v>202</v>
      </c>
      <c r="H206" s="82">
        <v>-2.6047585</v>
      </c>
      <c r="J206" t="s">
        <v>448</v>
      </c>
      <c r="K206">
        <v>10.234609043220935</v>
      </c>
    </row>
    <row r="207" spans="1:11" x14ac:dyDescent="0.2">
      <c r="A207" s="82" t="s">
        <v>320</v>
      </c>
      <c r="B207" s="82" t="e">
        <f t="shared" si="7"/>
        <v>#N/A</v>
      </c>
      <c r="G207" t="s">
        <v>275</v>
      </c>
      <c r="H207" s="82">
        <v>-2.6047585</v>
      </c>
      <c r="J207" t="s">
        <v>449</v>
      </c>
      <c r="K207">
        <v>13.50167617600291</v>
      </c>
    </row>
    <row r="208" spans="1:11" x14ac:dyDescent="0.2">
      <c r="A208" s="82" t="s">
        <v>119</v>
      </c>
      <c r="B208" s="82" t="e">
        <f t="shared" si="7"/>
        <v>#N/A</v>
      </c>
      <c r="G208" t="s">
        <v>47</v>
      </c>
      <c r="H208" s="82">
        <v>-2.632984306451613</v>
      </c>
      <c r="J208" t="s">
        <v>450</v>
      </c>
      <c r="K208">
        <v>12.602325117917003</v>
      </c>
    </row>
    <row r="209" spans="1:11" x14ac:dyDescent="0.2">
      <c r="A209" s="82" t="s">
        <v>210</v>
      </c>
      <c r="B209" s="82" t="e">
        <f t="shared" si="7"/>
        <v>#N/A</v>
      </c>
      <c r="G209" t="s">
        <v>336</v>
      </c>
      <c r="H209" s="82">
        <v>-2.7297585</v>
      </c>
      <c r="J209" t="s">
        <v>231</v>
      </c>
      <c r="K209">
        <v>15.864316086922857</v>
      </c>
    </row>
    <row r="210" spans="1:11" x14ac:dyDescent="0.2">
      <c r="A210" s="82" t="s">
        <v>280</v>
      </c>
      <c r="B210" s="82" t="e">
        <f t="shared" si="7"/>
        <v>#N/A</v>
      </c>
      <c r="G210" t="s">
        <v>308</v>
      </c>
      <c r="H210" s="82">
        <v>-2.876310224137931</v>
      </c>
      <c r="J210" t="s">
        <v>232</v>
      </c>
      <c r="K210">
        <v>8.7964332242989052</v>
      </c>
    </row>
    <row r="211" spans="1:11" x14ac:dyDescent="0.2">
      <c r="A211" s="82" t="s">
        <v>300</v>
      </c>
      <c r="B211" s="82" t="e">
        <f t="shared" si="7"/>
        <v>#N/A</v>
      </c>
      <c r="G211" t="s">
        <v>253</v>
      </c>
      <c r="H211" s="82">
        <v>-2.9485085</v>
      </c>
      <c r="J211" t="s">
        <v>233</v>
      </c>
      <c r="K211">
        <v>13.436310431497139</v>
      </c>
    </row>
    <row r="212" spans="1:11" x14ac:dyDescent="0.2">
      <c r="A212" s="82" t="s">
        <v>238</v>
      </c>
      <c r="B212" s="82" t="e">
        <f t="shared" si="7"/>
        <v>#N/A</v>
      </c>
      <c r="G212" t="s">
        <v>54</v>
      </c>
      <c r="H212" s="82">
        <v>-2.9835463787878789</v>
      </c>
      <c r="J212" s="1" t="s">
        <v>485</v>
      </c>
      <c r="K212">
        <v>12.84952588888809</v>
      </c>
    </row>
    <row r="213" spans="1:11" x14ac:dyDescent="0.2">
      <c r="A213" s="82" t="s">
        <v>202</v>
      </c>
      <c r="B213" s="82" t="e">
        <f t="shared" si="7"/>
        <v>#N/A</v>
      </c>
      <c r="G213" t="s">
        <v>304</v>
      </c>
      <c r="H213" s="82">
        <v>-3.1047585</v>
      </c>
      <c r="J213" t="s">
        <v>451</v>
      </c>
      <c r="K213">
        <v>13.40485810583364</v>
      </c>
    </row>
    <row r="214" spans="1:11" x14ac:dyDescent="0.2">
      <c r="A214" s="82" t="s">
        <v>275</v>
      </c>
      <c r="B214" s="82" t="e">
        <f t="shared" si="7"/>
        <v>#N/A</v>
      </c>
      <c r="G214" t="s">
        <v>324</v>
      </c>
      <c r="H214" s="82">
        <v>-3.1047585</v>
      </c>
      <c r="J214" t="s">
        <v>452</v>
      </c>
      <c r="K214">
        <v>11.798027768679187</v>
      </c>
    </row>
    <row r="215" spans="1:11" x14ac:dyDescent="0.2">
      <c r="A215" s="81" t="s">
        <v>47</v>
      </c>
      <c r="B215" s="82" t="e">
        <f t="shared" si="7"/>
        <v>#N/A</v>
      </c>
      <c r="G215" t="s">
        <v>110</v>
      </c>
      <c r="H215" s="82">
        <v>-3.1130918333333333</v>
      </c>
      <c r="J215" t="s">
        <v>453</v>
      </c>
      <c r="K215">
        <v>12.518171054939856</v>
      </c>
    </row>
    <row r="216" spans="1:11" x14ac:dyDescent="0.2">
      <c r="A216" s="82" t="s">
        <v>336</v>
      </c>
      <c r="B216" s="82" t="e">
        <f t="shared" si="7"/>
        <v>#N/A</v>
      </c>
      <c r="G216" t="s">
        <v>134</v>
      </c>
      <c r="H216" s="82">
        <v>-3.1985085</v>
      </c>
      <c r="J216" t="s">
        <v>234</v>
      </c>
      <c r="K216">
        <v>11.176500665834055</v>
      </c>
    </row>
    <row r="217" spans="1:11" x14ac:dyDescent="0.2">
      <c r="A217" s="82" t="s">
        <v>110</v>
      </c>
      <c r="B217" s="82" t="e">
        <f t="shared" si="7"/>
        <v>#N/A</v>
      </c>
      <c r="G217" t="s">
        <v>276</v>
      </c>
      <c r="H217" s="82">
        <v>-3.262016564516129</v>
      </c>
      <c r="J217" t="s">
        <v>454</v>
      </c>
      <c r="K217">
        <v>11.493264620491791</v>
      </c>
    </row>
    <row r="218" spans="1:11" x14ac:dyDescent="0.2">
      <c r="A218" s="82" t="s">
        <v>253</v>
      </c>
      <c r="B218" s="82" t="e">
        <f t="shared" si="7"/>
        <v>#N/A</v>
      </c>
      <c r="G218" t="s">
        <v>76</v>
      </c>
      <c r="H218" s="82">
        <v>-3.3797584999999999</v>
      </c>
      <c r="J218" t="s">
        <v>236</v>
      </c>
      <c r="K218">
        <v>14.956426845796738</v>
      </c>
    </row>
    <row r="219" spans="1:11" x14ac:dyDescent="0.2">
      <c r="A219" s="82" t="s">
        <v>308</v>
      </c>
      <c r="B219" s="82" t="e">
        <f t="shared" si="7"/>
        <v>#N/A</v>
      </c>
      <c r="G219" t="s">
        <v>256</v>
      </c>
      <c r="H219" s="82">
        <v>-3.3797584999999999</v>
      </c>
      <c r="J219" t="s">
        <v>237</v>
      </c>
      <c r="K219">
        <v>10.959422530627975</v>
      </c>
    </row>
    <row r="220" spans="1:11" x14ac:dyDescent="0.2">
      <c r="A220" s="81" t="s">
        <v>54</v>
      </c>
      <c r="B220" s="82" t="e">
        <f t="shared" si="7"/>
        <v>#N/A</v>
      </c>
      <c r="G220" t="s">
        <v>136</v>
      </c>
      <c r="H220" s="82">
        <v>-3.3915232058823528</v>
      </c>
      <c r="J220" t="s">
        <v>43</v>
      </c>
      <c r="K220">
        <v>12.715157047645686</v>
      </c>
    </row>
    <row r="221" spans="1:11" x14ac:dyDescent="0.2">
      <c r="A221" s="82" t="s">
        <v>304</v>
      </c>
      <c r="B221" s="82" t="e">
        <f t="shared" si="7"/>
        <v>#N/A</v>
      </c>
      <c r="G221" t="s">
        <v>177</v>
      </c>
      <c r="H221" s="82">
        <v>-3.447500435483871</v>
      </c>
      <c r="J221" t="s">
        <v>238</v>
      </c>
      <c r="K221">
        <v>12.002922195285743</v>
      </c>
    </row>
    <row r="222" spans="1:11" x14ac:dyDescent="0.2">
      <c r="A222" s="82" t="s">
        <v>276</v>
      </c>
      <c r="B222" s="82" t="e">
        <f t="shared" si="7"/>
        <v>#N/A</v>
      </c>
      <c r="G222" t="s">
        <v>117</v>
      </c>
      <c r="H222" s="82">
        <v>-3.5110085</v>
      </c>
      <c r="J222" t="s">
        <v>239</v>
      </c>
      <c r="K222">
        <v>14.049124736063265</v>
      </c>
    </row>
    <row r="223" spans="1:11" x14ac:dyDescent="0.2">
      <c r="A223" s="82" t="s">
        <v>134</v>
      </c>
      <c r="B223" s="82" t="e">
        <f t="shared" si="7"/>
        <v>#N/A</v>
      </c>
      <c r="G223" t="s">
        <v>158</v>
      </c>
      <c r="H223" s="82">
        <v>-3.5832067758620689</v>
      </c>
      <c r="J223" t="s">
        <v>240</v>
      </c>
      <c r="K223">
        <v>11.211147996899436</v>
      </c>
    </row>
    <row r="224" spans="1:11" x14ac:dyDescent="0.2">
      <c r="A224" s="81" t="s">
        <v>76</v>
      </c>
      <c r="B224" s="82" t="e">
        <f t="shared" si="7"/>
        <v>#N/A</v>
      </c>
      <c r="G224" t="s">
        <v>135</v>
      </c>
      <c r="H224" s="82">
        <v>-3.6047585</v>
      </c>
      <c r="J224" t="s">
        <v>241</v>
      </c>
      <c r="K224">
        <v>12.58943441197119</v>
      </c>
    </row>
    <row r="225" spans="1:11" x14ac:dyDescent="0.2">
      <c r="A225" s="82" t="s">
        <v>117</v>
      </c>
      <c r="B225" s="82" t="e">
        <f t="shared" si="7"/>
        <v>#N/A</v>
      </c>
      <c r="G225" t="s">
        <v>179</v>
      </c>
      <c r="H225" s="82">
        <v>-3.6630918333333335</v>
      </c>
      <c r="J225" t="s">
        <v>242</v>
      </c>
      <c r="K225">
        <v>12.429439627362477</v>
      </c>
    </row>
    <row r="226" spans="1:11" x14ac:dyDescent="0.2">
      <c r="A226" s="82" t="s">
        <v>135</v>
      </c>
      <c r="B226" s="82" t="e">
        <f t="shared" si="7"/>
        <v>#N/A</v>
      </c>
      <c r="G226" t="s">
        <v>72</v>
      </c>
      <c r="H226" s="82">
        <v>-3.6714251666666664</v>
      </c>
      <c r="J226" t="s">
        <v>243</v>
      </c>
      <c r="K226">
        <v>11.204009367248918</v>
      </c>
    </row>
    <row r="227" spans="1:11" x14ac:dyDescent="0.2">
      <c r="A227" s="82" t="s">
        <v>136</v>
      </c>
      <c r="B227" s="82" t="e">
        <f t="shared" si="7"/>
        <v>#N/A</v>
      </c>
      <c r="G227" t="s">
        <v>375</v>
      </c>
      <c r="H227" s="82">
        <v>-3.7047585000000001</v>
      </c>
      <c r="J227" t="s">
        <v>455</v>
      </c>
      <c r="K227">
        <v>16.343964925411896</v>
      </c>
    </row>
    <row r="228" spans="1:11" x14ac:dyDescent="0.2">
      <c r="A228" s="82" t="s">
        <v>158</v>
      </c>
      <c r="B228" s="82" t="e">
        <f t="shared" si="7"/>
        <v>#N/A</v>
      </c>
      <c r="G228" t="s">
        <v>105</v>
      </c>
      <c r="H228" s="82">
        <v>-3.8369013571428572</v>
      </c>
      <c r="J228" t="s">
        <v>42</v>
      </c>
      <c r="K228">
        <v>16.527376257176829</v>
      </c>
    </row>
    <row r="229" spans="1:11" x14ac:dyDescent="0.2">
      <c r="A229" s="82" t="s">
        <v>256</v>
      </c>
      <c r="B229" s="82" t="e">
        <f t="shared" si="7"/>
        <v>#N/A</v>
      </c>
      <c r="G229" t="s">
        <v>244</v>
      </c>
      <c r="H229" s="82">
        <v>-3.8547585</v>
      </c>
      <c r="J229" t="s">
        <v>245</v>
      </c>
      <c r="K229">
        <v>13.220795008699559</v>
      </c>
    </row>
    <row r="230" spans="1:11" x14ac:dyDescent="0.2">
      <c r="A230" s="81" t="s">
        <v>72</v>
      </c>
      <c r="B230" s="82" t="e">
        <f t="shared" si="7"/>
        <v>#N/A</v>
      </c>
      <c r="G230" t="s">
        <v>211</v>
      </c>
      <c r="H230" s="82">
        <v>-3.882984306451613</v>
      </c>
      <c r="J230" t="s">
        <v>246</v>
      </c>
      <c r="K230">
        <v>11.457997858504498</v>
      </c>
    </row>
    <row r="231" spans="1:11" x14ac:dyDescent="0.2">
      <c r="A231" s="82" t="s">
        <v>375</v>
      </c>
      <c r="B231" s="82" t="e">
        <f t="shared" si="7"/>
        <v>#N/A</v>
      </c>
      <c r="G231" t="s">
        <v>62</v>
      </c>
      <c r="H231" s="82">
        <v>-3.8892412586206895</v>
      </c>
      <c r="J231" t="s">
        <v>247</v>
      </c>
      <c r="K231">
        <v>16.263635968490917</v>
      </c>
    </row>
    <row r="232" spans="1:11" x14ac:dyDescent="0.2">
      <c r="A232" s="82" t="s">
        <v>179</v>
      </c>
      <c r="B232" s="82" t="e">
        <f t="shared" si="7"/>
        <v>#N/A</v>
      </c>
      <c r="G232" t="s">
        <v>123</v>
      </c>
      <c r="H232" s="82">
        <v>-3.9172585</v>
      </c>
      <c r="J232" t="s">
        <v>248</v>
      </c>
      <c r="K232">
        <v>13.797994454670773</v>
      </c>
    </row>
    <row r="233" spans="1:11" x14ac:dyDescent="0.2">
      <c r="A233" s="81" t="s">
        <v>62</v>
      </c>
      <c r="B233" s="82" t="e">
        <f t="shared" si="7"/>
        <v>#N/A</v>
      </c>
      <c r="G233" t="s">
        <v>290</v>
      </c>
      <c r="H233" s="82">
        <v>-3.9619013571428572</v>
      </c>
      <c r="J233" s="1" t="s">
        <v>249</v>
      </c>
      <c r="K233">
        <v>12.823775870346058</v>
      </c>
    </row>
    <row r="234" spans="1:11" x14ac:dyDescent="0.2">
      <c r="A234" s="82" t="s">
        <v>244</v>
      </c>
      <c r="B234" s="82" t="e">
        <f t="shared" si="7"/>
        <v>#N/A</v>
      </c>
      <c r="G234" t="s">
        <v>74</v>
      </c>
      <c r="H234" s="82">
        <v>-3.9797585</v>
      </c>
      <c r="J234" t="s">
        <v>250</v>
      </c>
      <c r="K234">
        <v>12.608557483003558</v>
      </c>
    </row>
    <row r="235" spans="1:11" x14ac:dyDescent="0.2">
      <c r="A235" s="82" t="s">
        <v>290</v>
      </c>
      <c r="B235" s="82" t="e">
        <f t="shared" si="7"/>
        <v>#N/A</v>
      </c>
      <c r="G235" t="s">
        <v>133</v>
      </c>
      <c r="H235" s="82">
        <v>-4.0380918333333335</v>
      </c>
      <c r="J235" t="s">
        <v>253</v>
      </c>
      <c r="K235">
        <v>12.283198028036923</v>
      </c>
    </row>
    <row r="236" spans="1:11" x14ac:dyDescent="0.2">
      <c r="A236" s="81" t="s">
        <v>60</v>
      </c>
      <c r="B236" s="82">
        <f t="shared" si="7"/>
        <v>-4.076532693548387</v>
      </c>
      <c r="G236" t="s">
        <v>60</v>
      </c>
      <c r="H236" s="82">
        <v>-4.076532693548387</v>
      </c>
      <c r="J236" t="s">
        <v>254</v>
      </c>
      <c r="K236">
        <v>14.356884306945913</v>
      </c>
    </row>
    <row r="237" spans="1:11" x14ac:dyDescent="0.2">
      <c r="A237" s="81" t="s">
        <v>74</v>
      </c>
      <c r="B237" s="82" t="e">
        <f t="shared" si="7"/>
        <v>#N/A</v>
      </c>
      <c r="G237" t="s">
        <v>325</v>
      </c>
      <c r="H237" s="82">
        <v>-4.0797584999999996</v>
      </c>
      <c r="J237" t="s">
        <v>456</v>
      </c>
      <c r="K237">
        <v>11.058161886142056</v>
      </c>
    </row>
    <row r="238" spans="1:11" x14ac:dyDescent="0.2">
      <c r="A238" s="81" t="s">
        <v>105</v>
      </c>
      <c r="B238" s="82" t="e">
        <f t="shared" si="7"/>
        <v>#N/A</v>
      </c>
      <c r="G238" t="s">
        <v>162</v>
      </c>
      <c r="H238" s="82">
        <v>-4.1927214629629628</v>
      </c>
      <c r="J238" t="s">
        <v>256</v>
      </c>
      <c r="K238">
        <v>10.148210127776508</v>
      </c>
    </row>
    <row r="239" spans="1:11" x14ac:dyDescent="0.2">
      <c r="A239" s="82" t="s">
        <v>123</v>
      </c>
      <c r="B239" s="82" t="e">
        <f t="shared" si="7"/>
        <v>#N/A</v>
      </c>
      <c r="G239" t="s">
        <v>369</v>
      </c>
      <c r="H239" s="82">
        <v>-4.225726241935484</v>
      </c>
      <c r="J239" t="s">
        <v>257</v>
      </c>
      <c r="K239">
        <v>10.965493512053317</v>
      </c>
    </row>
    <row r="240" spans="1:11" x14ac:dyDescent="0.2">
      <c r="A240" s="82" t="s">
        <v>211</v>
      </c>
      <c r="B240" s="82" t="e">
        <f t="shared" si="7"/>
        <v>#N/A</v>
      </c>
      <c r="G240" t="s">
        <v>155</v>
      </c>
      <c r="H240" s="82">
        <v>-4.262016564516129</v>
      </c>
      <c r="J240" t="s">
        <v>258</v>
      </c>
      <c r="K240">
        <v>9.4743882754302078</v>
      </c>
    </row>
    <row r="241" spans="1:11" x14ac:dyDescent="0.2">
      <c r="A241" s="82" t="s">
        <v>325</v>
      </c>
      <c r="B241" s="82" t="e">
        <f t="shared" si="7"/>
        <v>#N/A</v>
      </c>
      <c r="G241" t="s">
        <v>75</v>
      </c>
      <c r="H241" s="82">
        <v>-4.3214251666666668</v>
      </c>
      <c r="J241" t="s">
        <v>259</v>
      </c>
      <c r="K241">
        <v>11.595773476725732</v>
      </c>
    </row>
    <row r="242" spans="1:11" x14ac:dyDescent="0.2">
      <c r="A242" s="82" t="s">
        <v>133</v>
      </c>
      <c r="B242" s="82" t="e">
        <f t="shared" si="7"/>
        <v>#N/A</v>
      </c>
      <c r="G242" t="s">
        <v>109</v>
      </c>
      <c r="H242" s="82">
        <v>-4.3547585</v>
      </c>
      <c r="J242" t="s">
        <v>260</v>
      </c>
      <c r="K242">
        <v>12.989729562884444</v>
      </c>
    </row>
    <row r="243" spans="1:11" x14ac:dyDescent="0.2">
      <c r="A243" s="82" t="s">
        <v>155</v>
      </c>
      <c r="B243" s="82" t="e">
        <f t="shared" si="7"/>
        <v>#N/A</v>
      </c>
      <c r="G243" t="s">
        <v>114</v>
      </c>
      <c r="H243" s="82">
        <v>-4.3763102241379315</v>
      </c>
      <c r="J243" t="s">
        <v>261</v>
      </c>
      <c r="K243">
        <v>13.236601485839504</v>
      </c>
    </row>
    <row r="244" spans="1:11" x14ac:dyDescent="0.2">
      <c r="A244" s="82" t="s">
        <v>162</v>
      </c>
      <c r="B244" s="82" t="e">
        <f t="shared" si="7"/>
        <v>#N/A</v>
      </c>
      <c r="G244" t="s">
        <v>239</v>
      </c>
      <c r="H244" s="82">
        <v>-4.3892412586206895</v>
      </c>
      <c r="J244" t="s">
        <v>457</v>
      </c>
      <c r="K244">
        <v>13.35134598391735</v>
      </c>
    </row>
    <row r="245" spans="1:11" x14ac:dyDescent="0.2">
      <c r="A245" s="81" t="s">
        <v>75</v>
      </c>
      <c r="B245" s="82" t="e">
        <f t="shared" si="7"/>
        <v>#N/A</v>
      </c>
      <c r="G245" t="s">
        <v>196</v>
      </c>
      <c r="H245" s="82">
        <v>-4.475726241935484</v>
      </c>
      <c r="J245" t="s">
        <v>263</v>
      </c>
      <c r="K245">
        <v>10.991728786363504</v>
      </c>
    </row>
    <row r="246" spans="1:11" x14ac:dyDescent="0.2">
      <c r="A246" s="82" t="s">
        <v>109</v>
      </c>
      <c r="B246" s="82" t="e">
        <f t="shared" si="7"/>
        <v>#N/A</v>
      </c>
      <c r="G246" t="s">
        <v>346</v>
      </c>
      <c r="H246" s="82">
        <v>-4.673724017241379</v>
      </c>
      <c r="J246" t="s">
        <v>264</v>
      </c>
      <c r="K246">
        <v>10.142011598109981</v>
      </c>
    </row>
    <row r="247" spans="1:11" x14ac:dyDescent="0.2">
      <c r="A247" s="82" t="s">
        <v>239</v>
      </c>
      <c r="B247" s="82" t="e">
        <f t="shared" si="7"/>
        <v>#N/A</v>
      </c>
      <c r="G247" t="s">
        <v>331</v>
      </c>
      <c r="H247" s="82">
        <v>-4.911210112903226</v>
      </c>
      <c r="J247" t="s">
        <v>265</v>
      </c>
      <c r="K247">
        <v>12.308495141842165</v>
      </c>
    </row>
    <row r="248" spans="1:11" x14ac:dyDescent="0.2">
      <c r="A248" s="82" t="s">
        <v>369</v>
      </c>
      <c r="B248" s="82" t="e">
        <f t="shared" si="7"/>
        <v>#N/A</v>
      </c>
      <c r="G248" t="s">
        <v>278</v>
      </c>
      <c r="H248" s="82">
        <v>-4.943468177419355</v>
      </c>
      <c r="J248" t="s">
        <v>266</v>
      </c>
      <c r="K248">
        <v>13.727332149455085</v>
      </c>
    </row>
    <row r="249" spans="1:11" x14ac:dyDescent="0.2">
      <c r="A249" s="82" t="s">
        <v>114</v>
      </c>
      <c r="B249" s="82" t="e">
        <f t="shared" si="7"/>
        <v>#N/A</v>
      </c>
      <c r="G249" t="s">
        <v>323</v>
      </c>
      <c r="H249" s="82">
        <v>-4.947500435483871</v>
      </c>
      <c r="J249" t="s">
        <v>35</v>
      </c>
      <c r="K249">
        <v>13.417020832088269</v>
      </c>
    </row>
    <row r="250" spans="1:11" x14ac:dyDescent="0.2">
      <c r="A250" s="82" t="s">
        <v>196</v>
      </c>
      <c r="B250" s="82" t="e">
        <f t="shared" si="7"/>
        <v>#N/A</v>
      </c>
      <c r="G250" t="s">
        <v>294</v>
      </c>
      <c r="H250" s="82">
        <v>-4.9797585</v>
      </c>
      <c r="J250" t="s">
        <v>267</v>
      </c>
      <c r="K250">
        <v>12.303452185483101</v>
      </c>
    </row>
    <row r="251" spans="1:11" x14ac:dyDescent="0.2">
      <c r="A251" s="82" t="s">
        <v>346</v>
      </c>
      <c r="B251" s="82" t="e">
        <f t="shared" si="7"/>
        <v>#N/A</v>
      </c>
      <c r="G251" t="s">
        <v>293</v>
      </c>
      <c r="H251" s="82">
        <v>-5.0047585000000003</v>
      </c>
      <c r="J251" t="s">
        <v>268</v>
      </c>
      <c r="K251">
        <v>13.915114067303351</v>
      </c>
    </row>
    <row r="252" spans="1:11" x14ac:dyDescent="0.2">
      <c r="A252" s="82" t="s">
        <v>282</v>
      </c>
      <c r="B252" s="82">
        <f t="shared" si="7"/>
        <v>-5.0797584999999996</v>
      </c>
      <c r="G252" t="s">
        <v>262</v>
      </c>
      <c r="H252" s="82">
        <v>-5.0690442142857144</v>
      </c>
      <c r="J252" t="s">
        <v>269</v>
      </c>
      <c r="K252">
        <v>12.383051750274166</v>
      </c>
    </row>
    <row r="253" spans="1:11" x14ac:dyDescent="0.2">
      <c r="A253" s="82" t="s">
        <v>294</v>
      </c>
      <c r="B253" s="82" t="e">
        <f t="shared" si="7"/>
        <v>#N/A</v>
      </c>
      <c r="G253" t="s">
        <v>282</v>
      </c>
      <c r="H253" s="82">
        <v>-5.0797584999999996</v>
      </c>
      <c r="J253" t="s">
        <v>270</v>
      </c>
      <c r="K253">
        <v>10.237459027815822</v>
      </c>
    </row>
    <row r="254" spans="1:11" x14ac:dyDescent="0.2">
      <c r="A254" s="82" t="s">
        <v>323</v>
      </c>
      <c r="B254" s="82" t="e">
        <f t="shared" si="7"/>
        <v>#N/A</v>
      </c>
      <c r="G254" t="s">
        <v>149</v>
      </c>
      <c r="H254" s="82">
        <v>-5.160792982758621</v>
      </c>
      <c r="J254" t="s">
        <v>271</v>
      </c>
      <c r="K254">
        <v>12.272592402192656</v>
      </c>
    </row>
    <row r="255" spans="1:11" x14ac:dyDescent="0.2">
      <c r="A255" s="82" t="s">
        <v>262</v>
      </c>
      <c r="B255" s="82" t="e">
        <f t="shared" si="7"/>
        <v>#N/A</v>
      </c>
      <c r="G255" t="s">
        <v>182</v>
      </c>
      <c r="H255" s="82">
        <v>-5.3214251666666668</v>
      </c>
      <c r="J255" t="s">
        <v>272</v>
      </c>
      <c r="K255">
        <v>11.408575072236843</v>
      </c>
    </row>
    <row r="256" spans="1:11" x14ac:dyDescent="0.2">
      <c r="A256" s="82" t="s">
        <v>278</v>
      </c>
      <c r="B256" s="82" t="e">
        <f t="shared" si="7"/>
        <v>#N/A</v>
      </c>
      <c r="G256" t="s">
        <v>329</v>
      </c>
      <c r="H256" s="82">
        <v>-5.322500435483871</v>
      </c>
      <c r="J256" t="s">
        <v>273</v>
      </c>
      <c r="K256">
        <v>12.577717238679</v>
      </c>
    </row>
    <row r="257" spans="1:11" x14ac:dyDescent="0.2">
      <c r="A257" s="82" t="s">
        <v>293</v>
      </c>
      <c r="B257" s="82" t="e">
        <f t="shared" si="7"/>
        <v>#N/A</v>
      </c>
      <c r="G257" t="s">
        <v>65</v>
      </c>
      <c r="H257" s="82">
        <v>-5.4130918333333335</v>
      </c>
      <c r="J257" t="s">
        <v>274</v>
      </c>
      <c r="K257">
        <v>9.3736928284487711</v>
      </c>
    </row>
    <row r="258" spans="1:11" x14ac:dyDescent="0.2">
      <c r="A258" s="82" t="s">
        <v>331</v>
      </c>
      <c r="B258" s="82" t="e">
        <f t="shared" si="7"/>
        <v>#N/A</v>
      </c>
      <c r="G258" t="s">
        <v>154</v>
      </c>
      <c r="H258" s="82">
        <v>-5.507984306451613</v>
      </c>
      <c r="J258" t="s">
        <v>458</v>
      </c>
      <c r="K258">
        <v>13.871288687785109</v>
      </c>
    </row>
    <row r="259" spans="1:11" x14ac:dyDescent="0.2">
      <c r="A259" s="82" t="s">
        <v>149</v>
      </c>
      <c r="B259" s="82" t="e">
        <f t="shared" ref="B259:B322" si="8">VLOOKUP(A259,G258:H610,2,0)</f>
        <v>#N/A</v>
      </c>
      <c r="G259" t="s">
        <v>148</v>
      </c>
      <c r="H259" s="82">
        <v>-5.6047585</v>
      </c>
      <c r="J259" t="s">
        <v>276</v>
      </c>
      <c r="K259">
        <v>13.141303339851932</v>
      </c>
    </row>
    <row r="260" spans="1:11" x14ac:dyDescent="0.2">
      <c r="A260" s="82" t="s">
        <v>182</v>
      </c>
      <c r="B260" s="82" t="e">
        <f t="shared" si="8"/>
        <v>#N/A</v>
      </c>
      <c r="G260" t="s">
        <v>86</v>
      </c>
      <c r="H260" s="82">
        <v>-5.7297585</v>
      </c>
      <c r="J260" t="s">
        <v>459</v>
      </c>
      <c r="K260">
        <v>11.145625291992525</v>
      </c>
    </row>
    <row r="261" spans="1:11" x14ac:dyDescent="0.2">
      <c r="A261" s="82" t="s">
        <v>329</v>
      </c>
      <c r="B261" s="82" t="e">
        <f t="shared" si="8"/>
        <v>#N/A</v>
      </c>
      <c r="G261" t="s">
        <v>206</v>
      </c>
      <c r="H261" s="82">
        <v>-5.7383791896551726</v>
      </c>
      <c r="J261" t="s">
        <v>277</v>
      </c>
      <c r="K261">
        <v>10.807442527558523</v>
      </c>
    </row>
    <row r="262" spans="1:11" x14ac:dyDescent="0.2">
      <c r="A262" s="81" t="s">
        <v>65</v>
      </c>
      <c r="B262" s="82" t="e">
        <f t="shared" si="8"/>
        <v>#N/A</v>
      </c>
      <c r="G262" t="s">
        <v>108</v>
      </c>
      <c r="H262" s="82">
        <v>-5.7880918333333335</v>
      </c>
      <c r="J262" t="s">
        <v>278</v>
      </c>
      <c r="K262">
        <v>9.046315497158993</v>
      </c>
    </row>
    <row r="263" spans="1:11" x14ac:dyDescent="0.2">
      <c r="A263" s="82" t="s">
        <v>154</v>
      </c>
      <c r="B263" s="82" t="e">
        <f t="shared" si="8"/>
        <v>#N/A</v>
      </c>
      <c r="G263" t="s">
        <v>113</v>
      </c>
      <c r="H263" s="82">
        <v>-5.915242370967742</v>
      </c>
      <c r="J263" t="s">
        <v>460</v>
      </c>
      <c r="K263">
        <v>12.89415235351194</v>
      </c>
    </row>
    <row r="264" spans="1:11" x14ac:dyDescent="0.2">
      <c r="A264" s="81" t="s">
        <v>86</v>
      </c>
      <c r="B264" s="82" t="e">
        <f t="shared" si="8"/>
        <v>#N/A</v>
      </c>
      <c r="G264" t="s">
        <v>368</v>
      </c>
      <c r="H264" s="82">
        <v>-6.1583299285714288</v>
      </c>
      <c r="J264" t="s">
        <v>280</v>
      </c>
      <c r="K264">
        <v>10.26712843410985</v>
      </c>
    </row>
    <row r="265" spans="1:11" x14ac:dyDescent="0.2">
      <c r="A265" s="82" t="s">
        <v>108</v>
      </c>
      <c r="B265" s="82" t="e">
        <f t="shared" si="8"/>
        <v>#N/A</v>
      </c>
      <c r="G265" t="s">
        <v>252</v>
      </c>
      <c r="H265" s="82">
        <v>-6.2513102241379315</v>
      </c>
      <c r="J265" t="s">
        <v>461</v>
      </c>
      <c r="K265">
        <v>14.198389355404212</v>
      </c>
    </row>
    <row r="266" spans="1:11" x14ac:dyDescent="0.2">
      <c r="A266" s="82" t="s">
        <v>113</v>
      </c>
      <c r="B266" s="82" t="e">
        <f t="shared" si="8"/>
        <v>#N/A</v>
      </c>
      <c r="G266" t="s">
        <v>246</v>
      </c>
      <c r="H266" s="82">
        <v>-6.3633791896551726</v>
      </c>
      <c r="J266" t="s">
        <v>282</v>
      </c>
      <c r="K266">
        <v>12.246432384998501</v>
      </c>
    </row>
    <row r="267" spans="1:11" x14ac:dyDescent="0.2">
      <c r="A267" s="82" t="s">
        <v>206</v>
      </c>
      <c r="B267" s="82" t="e">
        <f t="shared" si="8"/>
        <v>#N/A</v>
      </c>
      <c r="G267" t="s">
        <v>103</v>
      </c>
      <c r="H267" s="82">
        <v>-6.4191524393939394</v>
      </c>
      <c r="J267" t="s">
        <v>283</v>
      </c>
      <c r="K267">
        <v>11.491560190525647</v>
      </c>
    </row>
    <row r="268" spans="1:11" x14ac:dyDescent="0.2">
      <c r="A268" s="82" t="s">
        <v>368</v>
      </c>
      <c r="B268" s="82" t="e">
        <f t="shared" si="8"/>
        <v>#N/A</v>
      </c>
      <c r="G268" t="s">
        <v>157</v>
      </c>
      <c r="H268" s="82">
        <v>-6.4797585</v>
      </c>
      <c r="J268" s="1" t="s">
        <v>284</v>
      </c>
      <c r="K268">
        <v>11.640980594612158</v>
      </c>
    </row>
    <row r="269" spans="1:11" x14ac:dyDescent="0.2">
      <c r="A269" s="82" t="s">
        <v>252</v>
      </c>
      <c r="B269" s="82" t="e">
        <f t="shared" si="8"/>
        <v>#N/A</v>
      </c>
      <c r="G269" t="s">
        <v>363</v>
      </c>
      <c r="H269" s="82">
        <v>-6.6226156428571432</v>
      </c>
      <c r="J269" t="s">
        <v>285</v>
      </c>
      <c r="K269">
        <v>12.292615322781325</v>
      </c>
    </row>
    <row r="270" spans="1:11" x14ac:dyDescent="0.2">
      <c r="A270" s="81" t="s">
        <v>103</v>
      </c>
      <c r="B270" s="82" t="e">
        <f t="shared" si="8"/>
        <v>#N/A</v>
      </c>
      <c r="G270" t="s">
        <v>220</v>
      </c>
      <c r="H270" s="82">
        <v>-6.632984306451613</v>
      </c>
      <c r="J270" t="s">
        <v>462</v>
      </c>
      <c r="K270">
        <v>6.7712318154780222</v>
      </c>
    </row>
    <row r="271" spans="1:11" x14ac:dyDescent="0.2">
      <c r="A271" s="82" t="s">
        <v>157</v>
      </c>
      <c r="B271" s="82" t="e">
        <f t="shared" si="8"/>
        <v>#N/A</v>
      </c>
      <c r="G271" t="s">
        <v>168</v>
      </c>
      <c r="H271" s="82">
        <v>-6.688091833333333</v>
      </c>
      <c r="J271" t="s">
        <v>287</v>
      </c>
      <c r="K271">
        <v>10.892872926481518</v>
      </c>
    </row>
    <row r="272" spans="1:11" x14ac:dyDescent="0.2">
      <c r="A272" s="82" t="s">
        <v>246</v>
      </c>
      <c r="B272" s="82" t="e">
        <f t="shared" si="8"/>
        <v>#N/A</v>
      </c>
      <c r="G272" t="s">
        <v>338</v>
      </c>
      <c r="H272" s="82">
        <v>-6.7168274655172411</v>
      </c>
      <c r="J272" t="s">
        <v>463</v>
      </c>
      <c r="K272">
        <v>7.7832695502579625</v>
      </c>
    </row>
    <row r="273" spans="1:11" x14ac:dyDescent="0.2">
      <c r="A273" s="82" t="s">
        <v>220</v>
      </c>
      <c r="B273" s="82" t="e">
        <f t="shared" si="8"/>
        <v>#N/A</v>
      </c>
      <c r="G273" t="s">
        <v>270</v>
      </c>
      <c r="H273" s="82">
        <v>-6.757984306451613</v>
      </c>
      <c r="J273" t="s">
        <v>291</v>
      </c>
      <c r="K273">
        <v>10.998590725978106</v>
      </c>
    </row>
    <row r="274" spans="1:11" x14ac:dyDescent="0.2">
      <c r="A274" s="82" t="s">
        <v>363</v>
      </c>
      <c r="B274" s="82" t="e">
        <f t="shared" si="8"/>
        <v>#N/A</v>
      </c>
      <c r="G274" t="s">
        <v>131</v>
      </c>
      <c r="H274" s="82">
        <v>-6.7610085</v>
      </c>
      <c r="J274" t="s">
        <v>292</v>
      </c>
      <c r="K274">
        <v>12.147848846142676</v>
      </c>
    </row>
    <row r="275" spans="1:11" x14ac:dyDescent="0.2">
      <c r="A275" s="81" t="s">
        <v>59</v>
      </c>
      <c r="B275" s="82">
        <f t="shared" si="8"/>
        <v>-6.8202757413793105</v>
      </c>
      <c r="G275" t="s">
        <v>59</v>
      </c>
      <c r="H275" s="82">
        <v>-6.8202757413793105</v>
      </c>
      <c r="J275" t="s">
        <v>293</v>
      </c>
      <c r="K275">
        <v>12.726903362771676</v>
      </c>
    </row>
    <row r="276" spans="1:11" x14ac:dyDescent="0.2">
      <c r="A276" s="81" t="s">
        <v>104</v>
      </c>
      <c r="B276" s="82">
        <f t="shared" si="8"/>
        <v>-6.9172585</v>
      </c>
      <c r="G276" t="s">
        <v>129</v>
      </c>
      <c r="H276" s="82">
        <v>-6.8547585</v>
      </c>
      <c r="J276" t="s">
        <v>296</v>
      </c>
      <c r="K276">
        <v>11.066927499266127</v>
      </c>
    </row>
    <row r="277" spans="1:11" x14ac:dyDescent="0.2">
      <c r="A277" s="82" t="s">
        <v>129</v>
      </c>
      <c r="B277" s="82">
        <f t="shared" si="8"/>
        <v>-6.8547585</v>
      </c>
      <c r="G277" t="s">
        <v>302</v>
      </c>
      <c r="H277" s="82">
        <v>-6.9130918333333335</v>
      </c>
      <c r="J277" t="s">
        <v>297</v>
      </c>
      <c r="K277">
        <v>11.840135962225613</v>
      </c>
    </row>
    <row r="278" spans="1:11" x14ac:dyDescent="0.2">
      <c r="A278" s="82" t="s">
        <v>131</v>
      </c>
      <c r="B278" s="82" t="e">
        <f t="shared" si="8"/>
        <v>#N/A</v>
      </c>
      <c r="G278" t="s">
        <v>104</v>
      </c>
      <c r="H278" s="82">
        <v>-6.9172585</v>
      </c>
      <c r="J278" t="s">
        <v>464</v>
      </c>
      <c r="K278">
        <v>9.3337760266224379</v>
      </c>
    </row>
    <row r="279" spans="1:11" x14ac:dyDescent="0.2">
      <c r="A279" s="82" t="s">
        <v>168</v>
      </c>
      <c r="B279" s="82" t="e">
        <f t="shared" si="8"/>
        <v>#N/A</v>
      </c>
      <c r="G279" t="s">
        <v>345</v>
      </c>
      <c r="H279" s="82">
        <v>-7.012016564516129</v>
      </c>
      <c r="J279" t="s">
        <v>299</v>
      </c>
      <c r="K279">
        <v>15.033443320759469</v>
      </c>
    </row>
    <row r="280" spans="1:11" x14ac:dyDescent="0.2">
      <c r="A280" s="82" t="s">
        <v>270</v>
      </c>
      <c r="B280" s="82" t="e">
        <f t="shared" si="8"/>
        <v>#N/A</v>
      </c>
      <c r="G280" t="s">
        <v>258</v>
      </c>
      <c r="H280" s="82">
        <v>-7.0445733148148149</v>
      </c>
      <c r="J280" t="s">
        <v>300</v>
      </c>
      <c r="K280">
        <v>11.863831573925767</v>
      </c>
    </row>
    <row r="281" spans="1:11" x14ac:dyDescent="0.2">
      <c r="A281" s="82" t="s">
        <v>338</v>
      </c>
      <c r="B281" s="82" t="e">
        <f t="shared" si="8"/>
        <v>#N/A</v>
      </c>
      <c r="G281" t="s">
        <v>178</v>
      </c>
      <c r="H281" s="82">
        <v>-7.0702757413793105</v>
      </c>
      <c r="J281" t="s">
        <v>465</v>
      </c>
      <c r="K281">
        <v>13.416079555911244</v>
      </c>
    </row>
    <row r="282" spans="1:11" x14ac:dyDescent="0.2">
      <c r="A282" s="82" t="s">
        <v>302</v>
      </c>
      <c r="B282" s="82" t="e">
        <f t="shared" si="8"/>
        <v>#N/A</v>
      </c>
      <c r="G282" t="s">
        <v>303</v>
      </c>
      <c r="H282" s="82">
        <v>-7.2591702647058822</v>
      </c>
      <c r="J282" t="s">
        <v>302</v>
      </c>
      <c r="K282">
        <v>10.263763699131424</v>
      </c>
    </row>
    <row r="283" spans="1:11" x14ac:dyDescent="0.2">
      <c r="A283" s="82" t="s">
        <v>345</v>
      </c>
      <c r="B283" s="82" t="e">
        <f t="shared" si="8"/>
        <v>#N/A</v>
      </c>
      <c r="G283" t="s">
        <v>237</v>
      </c>
      <c r="H283" s="82">
        <v>-7.4047584999999998</v>
      </c>
      <c r="J283" t="s">
        <v>466</v>
      </c>
      <c r="K283">
        <v>12.595717469489356</v>
      </c>
    </row>
    <row r="284" spans="1:11" x14ac:dyDescent="0.2">
      <c r="A284" s="82" t="s">
        <v>178</v>
      </c>
      <c r="B284" s="82" t="e">
        <f t="shared" si="8"/>
        <v>#N/A</v>
      </c>
      <c r="G284" t="s">
        <v>291</v>
      </c>
      <c r="H284" s="82">
        <v>-7.5380918333333335</v>
      </c>
      <c r="J284" t="s">
        <v>467</v>
      </c>
      <c r="K284">
        <v>11.237250377682795</v>
      </c>
    </row>
    <row r="285" spans="1:11" x14ac:dyDescent="0.2">
      <c r="A285" s="82" t="s">
        <v>258</v>
      </c>
      <c r="B285" s="82" t="e">
        <f t="shared" si="8"/>
        <v>#N/A</v>
      </c>
      <c r="G285" t="s">
        <v>382</v>
      </c>
      <c r="H285" s="82">
        <v>-7.6047585</v>
      </c>
      <c r="J285" t="s">
        <v>303</v>
      </c>
      <c r="K285">
        <v>10.978104491518343</v>
      </c>
    </row>
    <row r="286" spans="1:11" x14ac:dyDescent="0.2">
      <c r="A286" s="82" t="s">
        <v>303</v>
      </c>
      <c r="B286" s="82" t="e">
        <f t="shared" si="8"/>
        <v>#N/A</v>
      </c>
      <c r="G286" t="s">
        <v>55</v>
      </c>
      <c r="H286" s="82">
        <v>-7.6133791896551726</v>
      </c>
      <c r="J286" t="s">
        <v>468</v>
      </c>
      <c r="K286">
        <v>11.147195494763015</v>
      </c>
    </row>
    <row r="287" spans="1:11" x14ac:dyDescent="0.2">
      <c r="A287" s="82" t="s">
        <v>237</v>
      </c>
      <c r="B287" s="82" t="e">
        <f t="shared" si="8"/>
        <v>#N/A</v>
      </c>
      <c r="G287" t="s">
        <v>102</v>
      </c>
      <c r="H287" s="82">
        <v>-7.665242370967742</v>
      </c>
      <c r="J287" t="s">
        <v>304</v>
      </c>
      <c r="K287">
        <v>9.542774855872926</v>
      </c>
    </row>
    <row r="288" spans="1:11" x14ac:dyDescent="0.2">
      <c r="A288" s="82" t="s">
        <v>291</v>
      </c>
      <c r="B288" s="82" t="e">
        <f t="shared" si="8"/>
        <v>#N/A</v>
      </c>
      <c r="G288" t="s">
        <v>296</v>
      </c>
      <c r="H288" s="82">
        <v>-7.6672585</v>
      </c>
      <c r="J288" t="s">
        <v>469</v>
      </c>
      <c r="K288">
        <v>11.949211010935297</v>
      </c>
    </row>
    <row r="289" spans="1:11" x14ac:dyDescent="0.2">
      <c r="A289" s="82" t="s">
        <v>382</v>
      </c>
      <c r="B289" s="82" t="e">
        <f t="shared" si="8"/>
        <v>#N/A</v>
      </c>
      <c r="G289" t="s">
        <v>330</v>
      </c>
      <c r="H289" s="82">
        <v>-7.6940442142857144</v>
      </c>
      <c r="J289" t="s">
        <v>470</v>
      </c>
      <c r="K289">
        <v>14.358218064260363</v>
      </c>
    </row>
    <row r="290" spans="1:11" x14ac:dyDescent="0.2">
      <c r="A290" s="81" t="s">
        <v>51</v>
      </c>
      <c r="B290" s="82">
        <f t="shared" si="8"/>
        <v>-7.8011870714285712</v>
      </c>
      <c r="G290" t="s">
        <v>234</v>
      </c>
      <c r="H290" s="82">
        <v>-7.798724017241379</v>
      </c>
      <c r="J290" t="s">
        <v>471</v>
      </c>
      <c r="K290">
        <v>9.6200583267561601</v>
      </c>
    </row>
    <row r="291" spans="1:11" x14ac:dyDescent="0.2">
      <c r="A291" s="81" t="s">
        <v>102</v>
      </c>
      <c r="B291" s="82" t="e">
        <f t="shared" si="8"/>
        <v>#N/A</v>
      </c>
      <c r="G291" t="s">
        <v>51</v>
      </c>
      <c r="H291" s="82">
        <v>-7.8011870714285712</v>
      </c>
      <c r="J291" t="s">
        <v>306</v>
      </c>
      <c r="K291">
        <v>11.086876998640838</v>
      </c>
    </row>
    <row r="292" spans="1:11" x14ac:dyDescent="0.2">
      <c r="A292" s="82" t="s">
        <v>234</v>
      </c>
      <c r="B292" s="82" t="e">
        <f t="shared" si="8"/>
        <v>#N/A</v>
      </c>
      <c r="G292" t="s">
        <v>188</v>
      </c>
      <c r="H292" s="82">
        <v>-7.9047585000000007</v>
      </c>
      <c r="J292" t="s">
        <v>307</v>
      </c>
      <c r="K292">
        <v>12.592041690068699</v>
      </c>
    </row>
    <row r="293" spans="1:11" x14ac:dyDescent="0.2">
      <c r="A293" s="82" t="s">
        <v>330</v>
      </c>
      <c r="B293" s="82" t="e">
        <f t="shared" si="8"/>
        <v>#N/A</v>
      </c>
      <c r="G293" t="s">
        <v>343</v>
      </c>
      <c r="H293" s="82">
        <v>-7.9566103518518529</v>
      </c>
      <c r="J293" t="s">
        <v>472</v>
      </c>
      <c r="K293">
        <v>12.748734161350582</v>
      </c>
    </row>
    <row r="294" spans="1:11" x14ac:dyDescent="0.2">
      <c r="A294" s="81" t="s">
        <v>55</v>
      </c>
      <c r="B294" s="82" t="e">
        <f t="shared" si="8"/>
        <v>#N/A</v>
      </c>
      <c r="G294" t="s">
        <v>347</v>
      </c>
      <c r="H294" s="82">
        <v>-7.9797585000000009</v>
      </c>
      <c r="J294" s="1" t="s">
        <v>310</v>
      </c>
      <c r="K294">
        <v>14.281302151315806</v>
      </c>
    </row>
    <row r="295" spans="1:11" x14ac:dyDescent="0.2">
      <c r="A295" s="82" t="s">
        <v>296</v>
      </c>
      <c r="B295" s="82" t="e">
        <f t="shared" si="8"/>
        <v>#N/A</v>
      </c>
      <c r="G295" t="s">
        <v>227</v>
      </c>
      <c r="H295" s="82">
        <v>-8.0487240172413799</v>
      </c>
      <c r="J295" t="s">
        <v>311</v>
      </c>
      <c r="K295">
        <v>13.091353584123917</v>
      </c>
    </row>
    <row r="296" spans="1:11" x14ac:dyDescent="0.2">
      <c r="A296" s="82" t="s">
        <v>227</v>
      </c>
      <c r="B296" s="82">
        <f t="shared" si="8"/>
        <v>-8.0487240172413799</v>
      </c>
      <c r="G296" t="s">
        <v>263</v>
      </c>
      <c r="H296" s="82">
        <v>-8.1360085000000009</v>
      </c>
      <c r="J296" t="s">
        <v>313</v>
      </c>
      <c r="K296">
        <v>11.032324356917718</v>
      </c>
    </row>
    <row r="297" spans="1:11" x14ac:dyDescent="0.2">
      <c r="A297" s="82" t="s">
        <v>188</v>
      </c>
      <c r="B297" s="82" t="e">
        <f t="shared" si="8"/>
        <v>#N/A</v>
      </c>
      <c r="G297" t="s">
        <v>223</v>
      </c>
      <c r="H297" s="82">
        <v>-8.2880918333333344</v>
      </c>
      <c r="J297" t="s">
        <v>314</v>
      </c>
      <c r="K297">
        <v>11.895734135158031</v>
      </c>
    </row>
    <row r="298" spans="1:11" x14ac:dyDescent="0.2">
      <c r="A298" s="82" t="s">
        <v>263</v>
      </c>
      <c r="B298" s="82" t="e">
        <f t="shared" si="8"/>
        <v>#N/A</v>
      </c>
      <c r="G298" t="s">
        <v>81</v>
      </c>
      <c r="H298" s="82">
        <v>-8.382984306451613</v>
      </c>
      <c r="J298" t="s">
        <v>315</v>
      </c>
      <c r="K298">
        <v>13.544280369720632</v>
      </c>
    </row>
    <row r="299" spans="1:11" x14ac:dyDescent="0.2">
      <c r="A299" s="82" t="s">
        <v>343</v>
      </c>
      <c r="B299" s="82" t="e">
        <f t="shared" si="8"/>
        <v>#N/A</v>
      </c>
      <c r="G299" t="s">
        <v>146</v>
      </c>
      <c r="H299" s="82">
        <v>-8.4130918333333344</v>
      </c>
      <c r="J299" t="s">
        <v>317</v>
      </c>
      <c r="K299">
        <v>12.143780575834258</v>
      </c>
    </row>
    <row r="300" spans="1:11" x14ac:dyDescent="0.2">
      <c r="A300" s="82" t="s">
        <v>347</v>
      </c>
      <c r="B300" s="82" t="e">
        <f t="shared" si="8"/>
        <v>#N/A</v>
      </c>
      <c r="G300" t="s">
        <v>242</v>
      </c>
      <c r="H300" s="82">
        <v>-8.4130918333333344</v>
      </c>
      <c r="J300" t="s">
        <v>318</v>
      </c>
      <c r="K300">
        <v>11.424954117025901</v>
      </c>
    </row>
    <row r="301" spans="1:11" x14ac:dyDescent="0.2">
      <c r="A301" s="82" t="s">
        <v>223</v>
      </c>
      <c r="B301" s="82" t="e">
        <f t="shared" si="8"/>
        <v>#N/A</v>
      </c>
      <c r="G301" t="s">
        <v>364</v>
      </c>
      <c r="H301" s="82">
        <v>-8.5918274655172429</v>
      </c>
      <c r="J301" t="s">
        <v>473</v>
      </c>
      <c r="K301">
        <v>8.2481005759455392</v>
      </c>
    </row>
    <row r="302" spans="1:11" x14ac:dyDescent="0.2">
      <c r="A302" s="81" t="s">
        <v>81</v>
      </c>
      <c r="B302" s="82" t="e">
        <f t="shared" si="8"/>
        <v>#N/A</v>
      </c>
      <c r="G302" t="s">
        <v>306</v>
      </c>
      <c r="H302" s="82">
        <v>-8.6556844259259265</v>
      </c>
      <c r="J302" t="s">
        <v>320</v>
      </c>
      <c r="K302">
        <v>12.510568370853074</v>
      </c>
    </row>
    <row r="303" spans="1:11" x14ac:dyDescent="0.2">
      <c r="A303" s="82" t="s">
        <v>146</v>
      </c>
      <c r="B303" s="82" t="e">
        <f t="shared" si="8"/>
        <v>#N/A</v>
      </c>
      <c r="G303" t="s">
        <v>378</v>
      </c>
      <c r="H303" s="82">
        <v>-8.6823447068965525</v>
      </c>
      <c r="J303" t="s">
        <v>474</v>
      </c>
      <c r="K303">
        <v>12.635951198617036</v>
      </c>
    </row>
    <row r="304" spans="1:11" x14ac:dyDescent="0.2">
      <c r="A304" s="82" t="s">
        <v>242</v>
      </c>
      <c r="B304" s="82" t="e">
        <f t="shared" si="8"/>
        <v>#N/A</v>
      </c>
      <c r="G304" t="s">
        <v>305</v>
      </c>
      <c r="H304" s="82">
        <v>-8.8190442142857144</v>
      </c>
      <c r="J304" t="s">
        <v>41</v>
      </c>
      <c r="K304">
        <v>12.945586765682544</v>
      </c>
    </row>
    <row r="305" spans="1:11" x14ac:dyDescent="0.2">
      <c r="A305" s="82" t="s">
        <v>306</v>
      </c>
      <c r="B305" s="82" t="e">
        <f t="shared" si="8"/>
        <v>#N/A</v>
      </c>
      <c r="G305" t="s">
        <v>340</v>
      </c>
      <c r="H305" s="82">
        <v>-8.8244554696969697</v>
      </c>
      <c r="J305" t="s">
        <v>322</v>
      </c>
      <c r="K305">
        <v>12.47703948445422</v>
      </c>
    </row>
    <row r="306" spans="1:11" x14ac:dyDescent="0.2">
      <c r="A306" s="82" t="s">
        <v>364</v>
      </c>
      <c r="B306" s="82" t="e">
        <f t="shared" si="8"/>
        <v>#N/A</v>
      </c>
      <c r="G306" t="s">
        <v>327</v>
      </c>
      <c r="H306" s="82">
        <v>-8.8369013571428585</v>
      </c>
      <c r="J306" t="s">
        <v>475</v>
      </c>
      <c r="K306">
        <v>11.500480427697536</v>
      </c>
    </row>
    <row r="307" spans="1:11" x14ac:dyDescent="0.2">
      <c r="A307" s="82" t="s">
        <v>305</v>
      </c>
      <c r="B307" s="82" t="e">
        <f t="shared" si="8"/>
        <v>#N/A</v>
      </c>
      <c r="G307" t="s">
        <v>195</v>
      </c>
      <c r="H307" s="82">
        <v>-9.0402423709677429</v>
      </c>
      <c r="J307" t="s">
        <v>476</v>
      </c>
      <c r="K307">
        <v>12.683646517883275</v>
      </c>
    </row>
    <row r="308" spans="1:11" x14ac:dyDescent="0.2">
      <c r="A308" s="82" t="s">
        <v>340</v>
      </c>
      <c r="B308" s="82" t="e">
        <f t="shared" si="8"/>
        <v>#N/A</v>
      </c>
      <c r="G308" t="s">
        <v>125</v>
      </c>
      <c r="H308" s="82">
        <v>-9.1007262419354849</v>
      </c>
      <c r="J308" t="s">
        <v>324</v>
      </c>
      <c r="K308">
        <v>11.194999221062984</v>
      </c>
    </row>
    <row r="309" spans="1:11" x14ac:dyDescent="0.2">
      <c r="A309" s="82" t="s">
        <v>378</v>
      </c>
      <c r="B309" s="82" t="e">
        <f t="shared" si="8"/>
        <v>#N/A</v>
      </c>
      <c r="G309" t="s">
        <v>198</v>
      </c>
      <c r="H309" s="82">
        <v>-9.1964251666666676</v>
      </c>
      <c r="J309" t="s">
        <v>325</v>
      </c>
      <c r="K309">
        <v>10.077386347552563</v>
      </c>
    </row>
    <row r="310" spans="1:11" x14ac:dyDescent="0.2">
      <c r="A310" s="82" t="s">
        <v>327</v>
      </c>
      <c r="B310" s="82" t="e">
        <f t="shared" si="8"/>
        <v>#N/A</v>
      </c>
      <c r="G310" t="s">
        <v>126</v>
      </c>
      <c r="H310" s="82">
        <v>-9.4668274655172429</v>
      </c>
      <c r="J310" t="s">
        <v>326</v>
      </c>
      <c r="K310">
        <v>10.046732023692936</v>
      </c>
    </row>
    <row r="311" spans="1:11" x14ac:dyDescent="0.2">
      <c r="A311" s="82" t="s">
        <v>195</v>
      </c>
      <c r="B311" s="82" t="e">
        <f t="shared" si="8"/>
        <v>#N/A</v>
      </c>
      <c r="G311" t="s">
        <v>352</v>
      </c>
      <c r="H311" s="82">
        <v>-9.5228619482758621</v>
      </c>
      <c r="J311" t="s">
        <v>477</v>
      </c>
      <c r="K311">
        <v>12.343337652825772</v>
      </c>
    </row>
    <row r="312" spans="1:11" x14ac:dyDescent="0.2">
      <c r="A312" s="82" t="s">
        <v>125</v>
      </c>
      <c r="B312" s="82" t="e">
        <f t="shared" si="8"/>
        <v>#N/A</v>
      </c>
      <c r="G312" t="s">
        <v>159</v>
      </c>
      <c r="H312" s="82">
        <v>-9.5357929827586219</v>
      </c>
      <c r="J312" t="s">
        <v>478</v>
      </c>
      <c r="K312">
        <v>12.851224395047259</v>
      </c>
    </row>
    <row r="313" spans="1:11" x14ac:dyDescent="0.2">
      <c r="A313" s="82" t="s">
        <v>198</v>
      </c>
      <c r="B313" s="82" t="e">
        <f t="shared" si="8"/>
        <v>#N/A</v>
      </c>
      <c r="G313" t="s">
        <v>355</v>
      </c>
      <c r="H313" s="82">
        <v>-9.8547585000000009</v>
      </c>
      <c r="J313" t="s">
        <v>479</v>
      </c>
      <c r="K313">
        <v>10.45568269332197</v>
      </c>
    </row>
    <row r="314" spans="1:11" x14ac:dyDescent="0.2">
      <c r="A314" s="82" t="s">
        <v>126</v>
      </c>
      <c r="B314" s="82" t="e">
        <f t="shared" si="8"/>
        <v>#N/A</v>
      </c>
      <c r="G314" t="s">
        <v>156</v>
      </c>
      <c r="H314" s="82">
        <v>-9.9936478888888889</v>
      </c>
      <c r="J314" t="s">
        <v>480</v>
      </c>
      <c r="K314">
        <v>12.927954034755519</v>
      </c>
    </row>
    <row r="315" spans="1:11" x14ac:dyDescent="0.2">
      <c r="A315" s="82" t="s">
        <v>159</v>
      </c>
      <c r="B315" s="82" t="e">
        <f t="shared" si="8"/>
        <v>#N/A</v>
      </c>
      <c r="G315" t="s">
        <v>171</v>
      </c>
      <c r="H315" s="82">
        <v>-10.029759</v>
      </c>
      <c r="J315" t="s">
        <v>328</v>
      </c>
      <c r="K315">
        <v>14.028390368077517</v>
      </c>
    </row>
    <row r="316" spans="1:11" x14ac:dyDescent="0.2">
      <c r="A316" s="82" t="s">
        <v>352</v>
      </c>
      <c r="B316" s="82" t="e">
        <f t="shared" si="8"/>
        <v>#N/A</v>
      </c>
      <c r="G316" t="s">
        <v>181</v>
      </c>
      <c r="H316" s="82">
        <v>-10.038092333333333</v>
      </c>
      <c r="J316" t="s">
        <v>329</v>
      </c>
      <c r="K316">
        <v>9.9513954891801379</v>
      </c>
    </row>
    <row r="317" spans="1:11" x14ac:dyDescent="0.2">
      <c r="A317" s="82" t="s">
        <v>355</v>
      </c>
      <c r="B317" s="82" t="e">
        <f t="shared" si="8"/>
        <v>#N/A</v>
      </c>
      <c r="G317" t="s">
        <v>193</v>
      </c>
      <c r="H317" s="82">
        <v>-10.318468677419354</v>
      </c>
      <c r="J317" t="s">
        <v>330</v>
      </c>
      <c r="K317">
        <v>10.871622386975051</v>
      </c>
    </row>
    <row r="318" spans="1:11" x14ac:dyDescent="0.2">
      <c r="A318" s="82" t="s">
        <v>156</v>
      </c>
      <c r="B318" s="82" t="e">
        <f t="shared" si="8"/>
        <v>#N/A</v>
      </c>
      <c r="G318" t="s">
        <v>184</v>
      </c>
      <c r="H318" s="82">
        <v>-10.388849909090908</v>
      </c>
      <c r="J318" t="s">
        <v>331</v>
      </c>
      <c r="K318">
        <v>10.344572141694529</v>
      </c>
    </row>
    <row r="319" spans="1:11" x14ac:dyDescent="0.2">
      <c r="A319" s="82" t="s">
        <v>181</v>
      </c>
      <c r="B319" s="82" t="e">
        <f t="shared" si="8"/>
        <v>#N/A</v>
      </c>
      <c r="G319" t="s">
        <v>370</v>
      </c>
      <c r="H319" s="82">
        <v>-10.912451307692308</v>
      </c>
      <c r="J319" t="s">
        <v>332</v>
      </c>
      <c r="K319">
        <v>11.473125741160883</v>
      </c>
    </row>
    <row r="320" spans="1:11" x14ac:dyDescent="0.2">
      <c r="A320" s="82" t="s">
        <v>171</v>
      </c>
      <c r="B320" s="82" t="e">
        <f t="shared" si="8"/>
        <v>#N/A</v>
      </c>
      <c r="G320" t="s">
        <v>289</v>
      </c>
      <c r="H320" s="82">
        <v>-10.979759</v>
      </c>
      <c r="J320" t="s">
        <v>339</v>
      </c>
      <c r="K320">
        <v>13.471763158859142</v>
      </c>
    </row>
    <row r="321" spans="1:11" x14ac:dyDescent="0.2">
      <c r="A321" s="82" t="s">
        <v>184</v>
      </c>
      <c r="B321" s="82" t="e">
        <f t="shared" si="8"/>
        <v>#N/A</v>
      </c>
      <c r="G321" t="s">
        <v>228</v>
      </c>
      <c r="H321" s="82">
        <v>-11.147862448275861</v>
      </c>
      <c r="J321" t="s">
        <v>353</v>
      </c>
      <c r="K321">
        <v>14.642625860426962</v>
      </c>
    </row>
    <row r="322" spans="1:11" x14ac:dyDescent="0.2">
      <c r="A322" s="82" t="s">
        <v>193</v>
      </c>
      <c r="B322" s="82" t="e">
        <f t="shared" si="8"/>
        <v>#N/A</v>
      </c>
      <c r="G322" t="s">
        <v>298</v>
      </c>
      <c r="H322" s="82">
        <v>-11.225726741935484</v>
      </c>
      <c r="J322" t="s">
        <v>354</v>
      </c>
      <c r="K322">
        <v>12.389373216348208</v>
      </c>
    </row>
    <row r="323" spans="1:11" x14ac:dyDescent="0.2">
      <c r="A323" s="82" t="s">
        <v>289</v>
      </c>
      <c r="B323" s="82" t="e">
        <f t="shared" ref="B323:B357" si="9">VLOOKUP(A323,G322:H674,2,0)</f>
        <v>#N/A</v>
      </c>
      <c r="G323" t="s">
        <v>99</v>
      </c>
      <c r="H323" s="82">
        <v>-11.44750093548387</v>
      </c>
      <c r="J323" t="s">
        <v>355</v>
      </c>
      <c r="K323">
        <v>9.6188911952000868</v>
      </c>
    </row>
    <row r="324" spans="1:11" x14ac:dyDescent="0.2">
      <c r="A324" s="82" t="s">
        <v>370</v>
      </c>
      <c r="B324" s="82" t="e">
        <f t="shared" si="9"/>
        <v>#N/A</v>
      </c>
      <c r="G324" t="s">
        <v>68</v>
      </c>
      <c r="H324" s="82">
        <v>-11.667259</v>
      </c>
      <c r="J324" t="s">
        <v>39</v>
      </c>
      <c r="K324">
        <v>13.621023519860925</v>
      </c>
    </row>
    <row r="325" spans="1:11" x14ac:dyDescent="0.2">
      <c r="A325" s="82" t="s">
        <v>228</v>
      </c>
      <c r="B325" s="82" t="e">
        <f t="shared" si="9"/>
        <v>#N/A</v>
      </c>
      <c r="G325" t="s">
        <v>169</v>
      </c>
      <c r="H325" s="82">
        <v>-11.69750093548387</v>
      </c>
      <c r="J325" t="s">
        <v>358</v>
      </c>
      <c r="K325">
        <v>13.259503572990569</v>
      </c>
    </row>
    <row r="326" spans="1:11" x14ac:dyDescent="0.2">
      <c r="A326" s="82" t="s">
        <v>298</v>
      </c>
      <c r="B326" s="82" t="e">
        <f t="shared" si="9"/>
        <v>#N/A</v>
      </c>
      <c r="G326" t="s">
        <v>50</v>
      </c>
      <c r="H326" s="82">
        <v>-11.88924175862069</v>
      </c>
      <c r="J326" t="s">
        <v>359</v>
      </c>
      <c r="K326">
        <v>12.257436037308532</v>
      </c>
    </row>
    <row r="327" spans="1:11" x14ac:dyDescent="0.2">
      <c r="A327" s="81" t="s">
        <v>99</v>
      </c>
      <c r="B327" s="82" t="e">
        <f t="shared" si="9"/>
        <v>#N/A</v>
      </c>
      <c r="G327" t="s">
        <v>344</v>
      </c>
      <c r="H327" s="82">
        <v>-11.945276241379309</v>
      </c>
      <c r="J327" t="s">
        <v>360</v>
      </c>
      <c r="K327">
        <v>16.063326180616816</v>
      </c>
    </row>
    <row r="328" spans="1:11" x14ac:dyDescent="0.2">
      <c r="A328" s="81" t="s">
        <v>68</v>
      </c>
      <c r="B328" s="82" t="e">
        <f t="shared" si="9"/>
        <v>#N/A</v>
      </c>
      <c r="G328" t="s">
        <v>69</v>
      </c>
      <c r="H328" s="82">
        <v>-12.042259</v>
      </c>
      <c r="J328" t="s">
        <v>361</v>
      </c>
      <c r="K328">
        <v>13.562196186297152</v>
      </c>
    </row>
    <row r="329" spans="1:11" x14ac:dyDescent="0.2">
      <c r="A329" s="82" t="s">
        <v>169</v>
      </c>
      <c r="B329" s="82" t="e">
        <f t="shared" si="9"/>
        <v>#N/A</v>
      </c>
      <c r="G329" t="s">
        <v>319</v>
      </c>
      <c r="H329" s="82">
        <v>-12.07250093548387</v>
      </c>
      <c r="J329" s="1" t="s">
        <v>385</v>
      </c>
      <c r="K329">
        <v>14.001461460089532</v>
      </c>
    </row>
    <row r="330" spans="1:11" x14ac:dyDescent="0.2">
      <c r="A330" s="81" t="s">
        <v>50</v>
      </c>
      <c r="B330" s="82" t="e">
        <f t="shared" si="9"/>
        <v>#N/A</v>
      </c>
      <c r="G330" t="s">
        <v>232</v>
      </c>
      <c r="H330" s="82">
        <v>-12.137017064516129</v>
      </c>
      <c r="J330" t="s">
        <v>481</v>
      </c>
      <c r="K330">
        <v>13.985861598178863</v>
      </c>
    </row>
    <row r="331" spans="1:11" x14ac:dyDescent="0.2">
      <c r="A331" s="82" t="s">
        <v>344</v>
      </c>
      <c r="B331" s="82" t="e">
        <f t="shared" si="9"/>
        <v>#N/A</v>
      </c>
      <c r="G331" t="s">
        <v>214</v>
      </c>
      <c r="H331" s="82">
        <v>-12.225726741935484</v>
      </c>
      <c r="J331" t="s">
        <v>362</v>
      </c>
      <c r="K331">
        <v>10.587269353104</v>
      </c>
    </row>
    <row r="332" spans="1:11" x14ac:dyDescent="0.2">
      <c r="A332" s="81" t="s">
        <v>69</v>
      </c>
      <c r="B332" s="82" t="e">
        <f t="shared" si="9"/>
        <v>#N/A</v>
      </c>
      <c r="G332" t="s">
        <v>288</v>
      </c>
      <c r="H332" s="82">
        <v>-12.410793482758621</v>
      </c>
      <c r="J332" t="s">
        <v>364</v>
      </c>
      <c r="K332">
        <v>10.740913290361732</v>
      </c>
    </row>
    <row r="333" spans="1:11" x14ac:dyDescent="0.2">
      <c r="A333" s="82" t="s">
        <v>232</v>
      </c>
      <c r="B333" s="82" t="e">
        <f t="shared" si="9"/>
        <v>#N/A</v>
      </c>
      <c r="G333" t="s">
        <v>90</v>
      </c>
      <c r="H333" s="82">
        <v>-12.507984806451612</v>
      </c>
      <c r="J333" t="s">
        <v>365</v>
      </c>
      <c r="K333">
        <v>12.076036689306427</v>
      </c>
    </row>
    <row r="334" spans="1:11" x14ac:dyDescent="0.2">
      <c r="A334" s="82" t="s">
        <v>319</v>
      </c>
      <c r="B334" s="82" t="e">
        <f t="shared" si="9"/>
        <v>#N/A</v>
      </c>
      <c r="G334" t="s">
        <v>64</v>
      </c>
      <c r="H334" s="82">
        <v>-12.850726741935484</v>
      </c>
      <c r="J334" t="s">
        <v>366</v>
      </c>
      <c r="K334">
        <v>12.366019794170844</v>
      </c>
    </row>
    <row r="335" spans="1:11" x14ac:dyDescent="0.2">
      <c r="A335" s="82" t="s">
        <v>214</v>
      </c>
      <c r="B335" s="82" t="e">
        <f t="shared" si="9"/>
        <v>#N/A</v>
      </c>
      <c r="G335" t="s">
        <v>46</v>
      </c>
      <c r="H335" s="82">
        <v>-13.042259</v>
      </c>
      <c r="J335" t="s">
        <v>482</v>
      </c>
      <c r="K335">
        <v>12.201137863757227</v>
      </c>
    </row>
    <row r="336" spans="1:11" x14ac:dyDescent="0.2">
      <c r="A336" s="82" t="s">
        <v>288</v>
      </c>
      <c r="B336" s="82" t="e">
        <f t="shared" si="9"/>
        <v>#N/A</v>
      </c>
      <c r="G336" t="s">
        <v>174</v>
      </c>
      <c r="H336" s="82">
        <v>-13.136009</v>
      </c>
      <c r="J336" t="s">
        <v>368</v>
      </c>
      <c r="K336">
        <v>11.617664961315031</v>
      </c>
    </row>
    <row r="337" spans="1:11" x14ac:dyDescent="0.2">
      <c r="A337" s="81" t="s">
        <v>90</v>
      </c>
      <c r="B337" s="82" t="e">
        <f t="shared" si="9"/>
        <v>#N/A</v>
      </c>
      <c r="G337" t="s">
        <v>84</v>
      </c>
      <c r="H337" s="82">
        <v>-13.346425666666667</v>
      </c>
      <c r="J337" t="s">
        <v>36</v>
      </c>
      <c r="K337">
        <v>14.187363309520999</v>
      </c>
    </row>
    <row r="338" spans="1:11" x14ac:dyDescent="0.2">
      <c r="A338" s="81" t="s">
        <v>64</v>
      </c>
      <c r="B338" s="82" t="e">
        <f t="shared" si="9"/>
        <v>#N/A</v>
      </c>
      <c r="G338" t="s">
        <v>216</v>
      </c>
      <c r="H338" s="82">
        <v>-13.446425666666666</v>
      </c>
      <c r="J338" t="s">
        <v>369</v>
      </c>
      <c r="K338">
        <v>12.67432056419428</v>
      </c>
    </row>
    <row r="339" spans="1:11" x14ac:dyDescent="0.2">
      <c r="A339" s="81" t="s">
        <v>46</v>
      </c>
      <c r="B339" s="82" t="e">
        <f t="shared" si="9"/>
        <v>#N/A</v>
      </c>
      <c r="G339" t="s">
        <v>61</v>
      </c>
      <c r="H339" s="82">
        <v>-13.737111941176471</v>
      </c>
      <c r="J339" t="s">
        <v>370</v>
      </c>
      <c r="K339">
        <v>9.6017147316856448</v>
      </c>
    </row>
    <row r="340" spans="1:11" x14ac:dyDescent="0.2">
      <c r="A340" s="82" t="s">
        <v>174</v>
      </c>
      <c r="B340" s="82" t="e">
        <f t="shared" si="9"/>
        <v>#N/A</v>
      </c>
      <c r="G340" t="s">
        <v>180</v>
      </c>
      <c r="H340" s="82">
        <v>-13.757984806451612</v>
      </c>
      <c r="J340" t="s">
        <v>371</v>
      </c>
      <c r="K340">
        <v>12.789277826183783</v>
      </c>
    </row>
    <row r="341" spans="1:11" x14ac:dyDescent="0.2">
      <c r="A341" s="81" t="s">
        <v>84</v>
      </c>
      <c r="B341" s="82" t="e">
        <f t="shared" si="9"/>
        <v>#N/A</v>
      </c>
      <c r="G341" t="s">
        <v>264</v>
      </c>
      <c r="H341" s="82">
        <v>-13.943468677419354</v>
      </c>
      <c r="J341" t="s">
        <v>372</v>
      </c>
      <c r="K341">
        <v>13.012972204351229</v>
      </c>
    </row>
    <row r="342" spans="1:11" x14ac:dyDescent="0.2">
      <c r="A342" s="82" t="s">
        <v>216</v>
      </c>
      <c r="B342" s="82" t="e">
        <f t="shared" si="9"/>
        <v>#N/A</v>
      </c>
      <c r="G342" t="s">
        <v>351</v>
      </c>
      <c r="H342" s="82">
        <v>-14.411210612903226</v>
      </c>
      <c r="J342" s="1" t="s">
        <v>373</v>
      </c>
      <c r="K342">
        <v>14.241200681065527</v>
      </c>
    </row>
    <row r="343" spans="1:11" x14ac:dyDescent="0.2">
      <c r="A343" s="81" t="s">
        <v>61</v>
      </c>
      <c r="B343" s="82" t="e">
        <f t="shared" si="9"/>
        <v>#N/A</v>
      </c>
      <c r="G343" t="s">
        <v>191</v>
      </c>
      <c r="H343" s="82">
        <v>-14.696425666666666</v>
      </c>
      <c r="J343" t="s">
        <v>374</v>
      </c>
      <c r="K343">
        <v>14.748145921656139</v>
      </c>
    </row>
    <row r="344" spans="1:11" x14ac:dyDescent="0.2">
      <c r="A344" s="82" t="s">
        <v>180</v>
      </c>
      <c r="B344" s="82" t="e">
        <f t="shared" si="9"/>
        <v>#N/A</v>
      </c>
      <c r="G344" t="s">
        <v>313</v>
      </c>
      <c r="H344" s="82">
        <v>-15.910793482758621</v>
      </c>
      <c r="J344" t="s">
        <v>375</v>
      </c>
      <c r="K344">
        <v>13.813274919350848</v>
      </c>
    </row>
    <row r="345" spans="1:11" x14ac:dyDescent="0.2">
      <c r="A345" s="82" t="s">
        <v>264</v>
      </c>
      <c r="B345" s="82" t="e">
        <f t="shared" si="9"/>
        <v>#N/A</v>
      </c>
      <c r="G345" t="s">
        <v>229</v>
      </c>
      <c r="H345" s="82">
        <v>-16.772862448275863</v>
      </c>
      <c r="J345" t="s">
        <v>376</v>
      </c>
      <c r="K345">
        <v>14.727075465115179</v>
      </c>
    </row>
    <row r="346" spans="1:11" x14ac:dyDescent="0.2">
      <c r="A346" s="82" t="s">
        <v>351</v>
      </c>
      <c r="B346" s="82" t="e">
        <f t="shared" si="9"/>
        <v>#N/A</v>
      </c>
      <c r="G346" t="s">
        <v>170</v>
      </c>
      <c r="H346" s="82">
        <v>-17.161210612903226</v>
      </c>
      <c r="J346" t="s">
        <v>377</v>
      </c>
      <c r="K346">
        <v>12.708258851916977</v>
      </c>
    </row>
    <row r="347" spans="1:11" x14ac:dyDescent="0.2">
      <c r="A347" s="82" t="s">
        <v>191</v>
      </c>
      <c r="B347" s="82" t="e">
        <f t="shared" si="9"/>
        <v>#N/A</v>
      </c>
      <c r="G347" t="s">
        <v>83</v>
      </c>
      <c r="H347" s="82">
        <v>-17.320276241379311</v>
      </c>
      <c r="J347" t="s">
        <v>483</v>
      </c>
      <c r="K347">
        <v>10.629732658489033</v>
      </c>
    </row>
    <row r="348" spans="1:11" x14ac:dyDescent="0.2">
      <c r="A348" s="82" t="s">
        <v>313</v>
      </c>
      <c r="B348" s="82" t="e">
        <f t="shared" si="9"/>
        <v>#N/A</v>
      </c>
      <c r="G348" t="s">
        <v>286</v>
      </c>
      <c r="H348" s="82">
        <v>-17.479759000000001</v>
      </c>
      <c r="J348" t="s">
        <v>379</v>
      </c>
      <c r="K348">
        <v>11.765972579220193</v>
      </c>
    </row>
    <row r="349" spans="1:11" x14ac:dyDescent="0.2">
      <c r="A349" s="82" t="s">
        <v>229</v>
      </c>
      <c r="B349" s="82" t="e">
        <f t="shared" si="9"/>
        <v>#N/A</v>
      </c>
      <c r="G349" t="s">
        <v>53</v>
      </c>
      <c r="H349" s="82">
        <v>-18.604759000000001</v>
      </c>
      <c r="J349" t="s">
        <v>380</v>
      </c>
      <c r="K349">
        <v>14.505974517642612</v>
      </c>
    </row>
    <row r="350" spans="1:11" x14ac:dyDescent="0.2">
      <c r="A350" s="81" t="s">
        <v>83</v>
      </c>
      <c r="B350" s="82" t="e">
        <f t="shared" si="9"/>
        <v>#N/A</v>
      </c>
      <c r="G350" t="s">
        <v>208</v>
      </c>
      <c r="H350" s="82">
        <v>-19.636009000000001</v>
      </c>
      <c r="J350" t="s">
        <v>381</v>
      </c>
      <c r="K350">
        <v>12.779924606153802</v>
      </c>
    </row>
    <row r="351" spans="1:11" x14ac:dyDescent="0.2">
      <c r="A351" s="82" t="s">
        <v>170</v>
      </c>
      <c r="B351" s="82" t="e">
        <f t="shared" si="9"/>
        <v>#N/A</v>
      </c>
      <c r="G351" t="s">
        <v>128</v>
      </c>
      <c r="H351" s="82">
        <v>-20.319044714285717</v>
      </c>
      <c r="J351" t="s">
        <v>484</v>
      </c>
      <c r="K351">
        <v>12.556329156129822</v>
      </c>
    </row>
    <row r="352" spans="1:11" x14ac:dyDescent="0.2">
      <c r="A352" s="82" t="s">
        <v>286</v>
      </c>
      <c r="B352" s="82" t="e">
        <f t="shared" si="9"/>
        <v>#N/A</v>
      </c>
      <c r="G352" t="s">
        <v>145</v>
      </c>
      <c r="H352" s="82">
        <v>-25.854759000000001</v>
      </c>
    </row>
    <row r="353" spans="1:8" x14ac:dyDescent="0.2">
      <c r="A353" s="81" t="s">
        <v>53</v>
      </c>
      <c r="B353" s="82" t="e">
        <f t="shared" si="9"/>
        <v>#N/A</v>
      </c>
      <c r="G353" t="s">
        <v>383</v>
      </c>
      <c r="H353" s="82">
        <v>-28.711848552238806</v>
      </c>
    </row>
    <row r="354" spans="1:8" x14ac:dyDescent="0.2">
      <c r="A354" s="82" t="s">
        <v>208</v>
      </c>
      <c r="B354" s="82" t="e">
        <f t="shared" si="9"/>
        <v>#N/A</v>
      </c>
    </row>
    <row r="355" spans="1:8" x14ac:dyDescent="0.2">
      <c r="A355" s="82" t="s">
        <v>128</v>
      </c>
      <c r="B355" s="82" t="e">
        <f t="shared" si="9"/>
        <v>#N/A</v>
      </c>
    </row>
    <row r="356" spans="1:8" x14ac:dyDescent="0.2">
      <c r="A356" s="82" t="s">
        <v>145</v>
      </c>
      <c r="B356" s="82" t="e">
        <f t="shared" si="9"/>
        <v>#N/A</v>
      </c>
    </row>
    <row r="357" spans="1:8" x14ac:dyDescent="0.2">
      <c r="A357" s="82" t="s">
        <v>383</v>
      </c>
      <c r="B357" s="82" t="e">
        <f t="shared" si="9"/>
        <v>#N/A</v>
      </c>
    </row>
  </sheetData>
  <sortState ref="A2:D357">
    <sortCondition ref="C2:C357"/>
    <sortCondition descending="1" ref="B2:B3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71"/>
  <sheetViews>
    <sheetView showGridLines="0" tabSelected="1" topLeftCell="A4" zoomScaleNormal="100" workbookViewId="0">
      <selection activeCell="P51" sqref="P51"/>
    </sheetView>
  </sheetViews>
  <sheetFormatPr defaultRowHeight="12.75" x14ac:dyDescent="0.2"/>
  <cols>
    <col min="1" max="1" width="0.85546875" style="4" customWidth="1"/>
    <col min="2" max="2" width="2.85546875" style="3" customWidth="1"/>
    <col min="3" max="3" width="10.5703125" style="4" bestFit="1" customWidth="1"/>
    <col min="4" max="6" width="10" style="4" customWidth="1"/>
    <col min="7" max="7" width="0.85546875" style="4" customWidth="1"/>
    <col min="8" max="8" width="10" style="4" customWidth="1"/>
    <col min="9" max="9" width="0.85546875" style="4" customWidth="1"/>
    <col min="10" max="11" width="10" style="4" customWidth="1"/>
    <col min="12" max="12" width="0.85546875" style="4" customWidth="1"/>
    <col min="13" max="13" width="10" style="5" customWidth="1"/>
    <col min="14" max="14" width="0.85546875" style="5" customWidth="1"/>
    <col min="15" max="17" width="10" style="5" customWidth="1"/>
    <col min="18" max="18" width="14" style="5" bestFit="1" customWidth="1"/>
    <col min="19" max="19" width="2.85546875" style="3" customWidth="1"/>
    <col min="20" max="16384" width="9.140625" style="4"/>
  </cols>
  <sheetData>
    <row r="1" spans="1:19" ht="5.0999999999999996" customHeight="1" x14ac:dyDescent="0.2"/>
    <row r="2" spans="1:19" ht="26.1" customHeight="1" x14ac:dyDescent="0.2">
      <c r="B2" s="104" t="s">
        <v>27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</row>
    <row r="3" spans="1:19" s="6" customFormat="1" ht="2.1" customHeight="1" x14ac:dyDescent="0.2">
      <c r="B3" s="10"/>
      <c r="C3" s="11"/>
      <c r="D3" s="11"/>
      <c r="E3" s="105"/>
      <c r="F3" s="105"/>
      <c r="G3" s="12"/>
      <c r="H3" s="13"/>
      <c r="I3" s="12"/>
      <c r="J3" s="105"/>
      <c r="K3" s="105"/>
      <c r="L3" s="12"/>
      <c r="M3" s="13"/>
      <c r="N3" s="12"/>
      <c r="O3" s="105"/>
      <c r="P3" s="105"/>
      <c r="Q3" s="11"/>
      <c r="R3" s="11"/>
      <c r="S3" s="10"/>
    </row>
    <row r="4" spans="1:19" s="7" customFormat="1" ht="15.95" customHeight="1" x14ac:dyDescent="0.2">
      <c r="B4" s="56"/>
      <c r="C4" s="57" t="s">
        <v>0</v>
      </c>
      <c r="D4" s="57" t="s">
        <v>1</v>
      </c>
      <c r="E4" s="57" t="s">
        <v>3</v>
      </c>
      <c r="F4" s="57" t="s">
        <v>4</v>
      </c>
      <c r="G4" s="57"/>
      <c r="H4" s="57" t="s">
        <v>5</v>
      </c>
      <c r="I4" s="57"/>
      <c r="J4" s="106" t="s">
        <v>2</v>
      </c>
      <c r="K4" s="106"/>
      <c r="L4" s="57"/>
      <c r="M4" s="57" t="s">
        <v>5</v>
      </c>
      <c r="N4" s="57"/>
      <c r="O4" s="57" t="s">
        <v>4</v>
      </c>
      <c r="P4" s="57" t="s">
        <v>3</v>
      </c>
      <c r="Q4" s="57" t="s">
        <v>1</v>
      </c>
      <c r="R4" s="57" t="s">
        <v>0</v>
      </c>
      <c r="S4" s="58"/>
    </row>
    <row r="5" spans="1:19" s="7" customFormat="1" ht="2.1" customHeight="1" x14ac:dyDescent="0.2">
      <c r="B5" s="1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4"/>
    </row>
    <row r="6" spans="1:19" s="8" customFormat="1" ht="15.75" customHeight="1" x14ac:dyDescent="0.2">
      <c r="B6" s="54"/>
      <c r="C6" s="55"/>
      <c r="D6" s="55"/>
      <c r="E6" s="55"/>
      <c r="F6" s="55"/>
      <c r="G6" s="55"/>
      <c r="H6" s="55"/>
      <c r="I6" s="55"/>
      <c r="J6" s="97"/>
      <c r="K6" s="97"/>
      <c r="L6" s="55"/>
      <c r="M6" s="55"/>
      <c r="N6" s="55"/>
      <c r="O6" s="55"/>
      <c r="P6" s="55"/>
      <c r="Q6" s="55"/>
      <c r="R6" s="55"/>
      <c r="S6" s="54"/>
    </row>
    <row r="7" spans="1:19" s="9" customFormat="1" ht="7.9" customHeight="1" x14ac:dyDescent="0.15">
      <c r="B7" s="15"/>
      <c r="C7" s="17"/>
      <c r="D7" s="18"/>
      <c r="E7" s="16"/>
      <c r="F7" s="19"/>
      <c r="G7" s="19"/>
      <c r="H7" s="19"/>
      <c r="I7" s="19"/>
      <c r="J7" s="19"/>
      <c r="K7" s="19"/>
      <c r="L7" s="19"/>
      <c r="M7" s="19"/>
      <c r="N7" s="19"/>
      <c r="O7" s="19"/>
      <c r="P7" s="16"/>
      <c r="Q7" s="18"/>
      <c r="R7" s="17"/>
      <c r="S7" s="15"/>
    </row>
    <row r="8" spans="1:19" s="9" customFormat="1" ht="7.9" customHeight="1" x14ac:dyDescent="0.2">
      <c r="A8" s="21"/>
      <c r="B8" s="52">
        <v>1</v>
      </c>
      <c r="C8" s="74" t="s">
        <v>32</v>
      </c>
      <c r="D8" s="35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3"/>
      <c r="Q8" s="22"/>
      <c r="R8" s="76" t="s">
        <v>360</v>
      </c>
      <c r="S8" s="52">
        <v>1</v>
      </c>
    </row>
    <row r="9" spans="1:19" s="9" customFormat="1" ht="7.9" customHeight="1" x14ac:dyDescent="0.2">
      <c r="A9" s="21"/>
      <c r="B9" s="52"/>
      <c r="C9" s="36"/>
      <c r="D9" s="74" t="s">
        <v>32</v>
      </c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3"/>
      <c r="Q9" s="51" t="str">
        <f>IF(VLOOKUP(R8,TEAMRATING,2,0)&gt;VLOOKUP(R10,TEAMRATING,2,0),R8,R10)</f>
        <v>Villanova</v>
      </c>
      <c r="R9" s="49"/>
      <c r="S9" s="52"/>
    </row>
    <row r="10" spans="1:19" s="9" customFormat="1" ht="7.9" customHeight="1" x14ac:dyDescent="0.2">
      <c r="A10" s="21"/>
      <c r="B10" s="52">
        <v>16</v>
      </c>
      <c r="C10" s="75" t="s">
        <v>33</v>
      </c>
      <c r="D10" s="38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3"/>
      <c r="Q10" s="49"/>
      <c r="R10" s="77" t="s">
        <v>177</v>
      </c>
      <c r="S10" s="52">
        <v>16</v>
      </c>
    </row>
    <row r="11" spans="1:19" s="9" customFormat="1" ht="7.9" customHeight="1" x14ac:dyDescent="0.2">
      <c r="A11" s="21"/>
      <c r="B11" s="52"/>
      <c r="C11" s="35"/>
      <c r="D11" s="39"/>
      <c r="E11" s="41" t="str">
        <f>IF(VLOOKUP(D9,TEAMRATING,2,0)&gt;VLOOKUP(D13,TEAMRATING,2,0),D9,D13)</f>
        <v>Kentucky</v>
      </c>
      <c r="F11" s="25"/>
      <c r="G11" s="24"/>
      <c r="H11" s="24"/>
      <c r="I11" s="24"/>
      <c r="J11" s="24"/>
      <c r="K11" s="24"/>
      <c r="L11" s="24"/>
      <c r="M11" s="24"/>
      <c r="N11" s="24"/>
      <c r="O11" s="25"/>
      <c r="P11" s="51" t="str">
        <f>IF(VLOOKUP(Q9,TEAMRATING,2,0)&gt;VLOOKUP(Q13,TEAMRATING,2,0),Q9,Q13)</f>
        <v>Villanova</v>
      </c>
      <c r="Q11" s="50"/>
      <c r="R11" s="22"/>
      <c r="S11" s="52"/>
    </row>
    <row r="12" spans="1:19" s="9" customFormat="1" ht="7.9" customHeight="1" x14ac:dyDescent="0.2">
      <c r="A12" s="21"/>
      <c r="B12" s="52">
        <v>8</v>
      </c>
      <c r="C12" s="74" t="s">
        <v>34</v>
      </c>
      <c r="D12" s="39"/>
      <c r="E12" s="34"/>
      <c r="F12" s="25"/>
      <c r="G12" s="24"/>
      <c r="H12" s="24"/>
      <c r="I12" s="24"/>
      <c r="J12" s="24"/>
      <c r="K12" s="24"/>
      <c r="L12" s="24"/>
      <c r="M12" s="24"/>
      <c r="N12" s="24"/>
      <c r="O12" s="25"/>
      <c r="P12" s="49"/>
      <c r="Q12" s="50"/>
      <c r="R12" s="76" t="s">
        <v>221</v>
      </c>
      <c r="S12" s="52">
        <v>8</v>
      </c>
    </row>
    <row r="13" spans="1:19" s="9" customFormat="1" ht="7.9" customHeight="1" x14ac:dyDescent="0.2">
      <c r="A13" s="21"/>
      <c r="B13" s="52"/>
      <c r="C13" s="36"/>
      <c r="D13" s="40" t="str">
        <f>IF(VLOOKUP(C12,TEAMRATING,2,0)&gt;VLOOKUP(C14,TEAMRATING,2,0),C12,C14)</f>
        <v>Purdue</v>
      </c>
      <c r="E13" s="42"/>
      <c r="F13" s="25"/>
      <c r="G13" s="24"/>
      <c r="H13" s="24"/>
      <c r="I13" s="24"/>
      <c r="J13" s="24"/>
      <c r="K13" s="24"/>
      <c r="L13" s="24"/>
      <c r="M13" s="24"/>
      <c r="N13" s="24"/>
      <c r="O13" s="25"/>
      <c r="P13" s="50"/>
      <c r="Q13" s="40" t="str">
        <f>IF(VLOOKUP(R12,TEAMRATING,2,0)&gt;VLOOKUP(R14,TEAMRATING,2,0),R12,R14)</f>
        <v>NC State</v>
      </c>
      <c r="R13" s="49"/>
      <c r="S13" s="52"/>
    </row>
    <row r="14" spans="1:19" s="9" customFormat="1" ht="7.9" customHeight="1" x14ac:dyDescent="0.2">
      <c r="A14" s="21"/>
      <c r="B14" s="52">
        <v>9</v>
      </c>
      <c r="C14" s="75" t="s">
        <v>35</v>
      </c>
      <c r="D14" s="35"/>
      <c r="E14" s="42"/>
      <c r="F14" s="22"/>
      <c r="G14" s="23"/>
      <c r="H14" s="23"/>
      <c r="I14" s="23"/>
      <c r="J14" s="23"/>
      <c r="K14" s="23"/>
      <c r="L14" s="23"/>
      <c r="M14" s="23"/>
      <c r="N14" s="23"/>
      <c r="O14" s="22"/>
      <c r="P14" s="50"/>
      <c r="Q14" s="22"/>
      <c r="R14" s="77" t="s">
        <v>190</v>
      </c>
      <c r="S14" s="52">
        <v>9</v>
      </c>
    </row>
    <row r="15" spans="1:19" s="9" customFormat="1" ht="7.9" customHeight="1" x14ac:dyDescent="0.2">
      <c r="A15" s="21"/>
      <c r="B15" s="52"/>
      <c r="C15" s="35"/>
      <c r="D15" s="35"/>
      <c r="E15" s="42"/>
      <c r="F15" s="41" t="str">
        <f>IF(VLOOKUP(E11,TEAMRATING,2,0)&gt;VLOOKUP(E19,TEAMRATING,2,0),E11,E19)</f>
        <v>Kentucky</v>
      </c>
      <c r="G15" s="23"/>
      <c r="H15" s="23"/>
      <c r="I15" s="23"/>
      <c r="J15" s="23"/>
      <c r="K15" s="23"/>
      <c r="L15" s="23"/>
      <c r="M15" s="23"/>
      <c r="N15" s="23"/>
      <c r="O15" s="43" t="str">
        <f>IF(VLOOKUP(P11,TEAMRATING,2,0)&gt;VLOOKUP(P19,TEAMRATING,2,0),P11,P19)</f>
        <v>Villanova</v>
      </c>
      <c r="P15" s="50"/>
      <c r="Q15" s="22"/>
      <c r="R15" s="22"/>
      <c r="S15" s="52"/>
    </row>
    <row r="16" spans="1:19" s="9" customFormat="1" ht="7.9" customHeight="1" x14ac:dyDescent="0.2">
      <c r="A16" s="21"/>
      <c r="B16" s="52">
        <v>5</v>
      </c>
      <c r="C16" s="74" t="s">
        <v>36</v>
      </c>
      <c r="D16" s="35"/>
      <c r="E16" s="42"/>
      <c r="F16" s="53"/>
      <c r="G16" s="23"/>
      <c r="H16" s="23"/>
      <c r="I16" s="23"/>
      <c r="J16" s="23"/>
      <c r="K16" s="23"/>
      <c r="L16" s="23"/>
      <c r="M16" s="23"/>
      <c r="N16" s="23"/>
      <c r="O16" s="49"/>
      <c r="P16" s="50"/>
      <c r="Q16" s="22"/>
      <c r="R16" s="76" t="s">
        <v>241</v>
      </c>
      <c r="S16" s="52">
        <v>5</v>
      </c>
    </row>
    <row r="17" spans="1:19" s="9" customFormat="1" ht="7.9" customHeight="1" x14ac:dyDescent="0.2">
      <c r="A17" s="21"/>
      <c r="B17" s="52"/>
      <c r="C17" s="36"/>
      <c r="D17" s="74" t="s">
        <v>37</v>
      </c>
      <c r="E17" s="42"/>
      <c r="F17" s="42"/>
      <c r="G17" s="23"/>
      <c r="H17" s="23"/>
      <c r="I17" s="23"/>
      <c r="J17" s="23"/>
      <c r="K17" s="23"/>
      <c r="L17" s="23"/>
      <c r="M17" s="23"/>
      <c r="N17" s="23"/>
      <c r="O17" s="50"/>
      <c r="P17" s="50"/>
      <c r="Q17" s="51" t="str">
        <f>IF(VLOOKUP(R16,TEAMRATING,2,0)&gt;VLOOKUP(R18,TEAMRATING,2,0),R16,R18)</f>
        <v>Northern Iowa</v>
      </c>
      <c r="R17" s="49"/>
      <c r="S17" s="52"/>
    </row>
    <row r="18" spans="1:19" s="9" customFormat="1" ht="7.9" customHeight="1" x14ac:dyDescent="0.2">
      <c r="A18" s="21"/>
      <c r="B18" s="52">
        <v>12</v>
      </c>
      <c r="C18" s="75" t="s">
        <v>37</v>
      </c>
      <c r="D18" s="38"/>
      <c r="E18" s="42"/>
      <c r="F18" s="42"/>
      <c r="G18" s="23"/>
      <c r="H18" s="23"/>
      <c r="I18" s="23"/>
      <c r="J18" s="23"/>
      <c r="K18" s="23"/>
      <c r="L18" s="23"/>
      <c r="M18" s="23"/>
      <c r="N18" s="23"/>
      <c r="O18" s="50"/>
      <c r="P18" s="50"/>
      <c r="Q18" s="49"/>
      <c r="R18" s="77" t="s">
        <v>379</v>
      </c>
      <c r="S18" s="52">
        <v>12</v>
      </c>
    </row>
    <row r="19" spans="1:19" s="9" customFormat="1" ht="7.9" customHeight="1" x14ac:dyDescent="0.2">
      <c r="A19" s="21"/>
      <c r="B19" s="52"/>
      <c r="C19" s="35"/>
      <c r="D19" s="39"/>
      <c r="E19" s="40" t="str">
        <f>IF(VLOOKUP(D17,TEAMRATING,2,0)&gt;VLOOKUP(D21,TEAMRATING,2,0),D17,D21)</f>
        <v>Maryland</v>
      </c>
      <c r="F19" s="42"/>
      <c r="G19" s="23"/>
      <c r="H19" s="23"/>
      <c r="I19" s="23"/>
      <c r="J19" s="88" t="s">
        <v>25</v>
      </c>
      <c r="K19" s="88"/>
      <c r="L19" s="23"/>
      <c r="M19" s="23"/>
      <c r="N19" s="23"/>
      <c r="O19" s="50"/>
      <c r="P19" s="40" t="str">
        <f>IF(VLOOKUP(Q17,TEAMRATING,2,0)&gt;VLOOKUP(Q21,TEAMRATING,2,0),Q17,Q21)</f>
        <v>Louisville</v>
      </c>
      <c r="Q19" s="50"/>
      <c r="R19" s="22"/>
      <c r="S19" s="52"/>
    </row>
    <row r="20" spans="1:19" s="9" customFormat="1" ht="7.9" customHeight="1" x14ac:dyDescent="0.2">
      <c r="A20" s="21"/>
      <c r="B20" s="52">
        <v>4</v>
      </c>
      <c r="C20" s="74" t="s">
        <v>38</v>
      </c>
      <c r="D20" s="39"/>
      <c r="E20" s="22"/>
      <c r="F20" s="42"/>
      <c r="G20" s="23"/>
      <c r="H20" s="23"/>
      <c r="I20" s="23"/>
      <c r="J20" s="88"/>
      <c r="K20" s="88"/>
      <c r="L20" s="23"/>
      <c r="M20" s="23"/>
      <c r="N20" s="23"/>
      <c r="O20" s="50"/>
      <c r="P20" s="22"/>
      <c r="Q20" s="50"/>
      <c r="R20" s="76" t="s">
        <v>186</v>
      </c>
      <c r="S20" s="52">
        <v>4</v>
      </c>
    </row>
    <row r="21" spans="1:19" s="9" customFormat="1" ht="7.9" customHeight="1" x14ac:dyDescent="0.2">
      <c r="A21" s="21"/>
      <c r="B21" s="52"/>
      <c r="C21" s="36"/>
      <c r="D21" s="40" t="str">
        <f>IF(VLOOKUP(C20,TEAMRATING,2,0)&gt;VLOOKUP(C22,TEAMRATING,2,0),C20,C22)</f>
        <v>Maryland</v>
      </c>
      <c r="E21" s="22"/>
      <c r="F21" s="42"/>
      <c r="G21" s="23"/>
      <c r="H21" s="23"/>
      <c r="I21" s="23"/>
      <c r="J21" s="88"/>
      <c r="K21" s="88"/>
      <c r="L21" s="23"/>
      <c r="M21" s="23"/>
      <c r="N21" s="23"/>
      <c r="O21" s="50"/>
      <c r="P21" s="22"/>
      <c r="Q21" s="40" t="str">
        <f>IF(VLOOKUP(R20,TEAMRATING,2,0)&gt;VLOOKUP(R22,TEAMRATING,2,0),R20,R22)</f>
        <v>Louisville</v>
      </c>
      <c r="R21" s="49"/>
      <c r="S21" s="52"/>
    </row>
    <row r="22" spans="1:19" s="9" customFormat="1" ht="7.9" customHeight="1" x14ac:dyDescent="0.2">
      <c r="A22" s="21"/>
      <c r="B22" s="52">
        <v>13</v>
      </c>
      <c r="C22" s="75" t="s">
        <v>39</v>
      </c>
      <c r="D22" s="35"/>
      <c r="E22" s="88"/>
      <c r="F22" s="98"/>
      <c r="G22" s="27"/>
      <c r="H22" s="23"/>
      <c r="I22" s="23"/>
      <c r="J22" s="88"/>
      <c r="K22" s="88"/>
      <c r="L22" s="23"/>
      <c r="M22" s="23"/>
      <c r="N22" s="23"/>
      <c r="O22" s="87"/>
      <c r="P22" s="88"/>
      <c r="Q22" s="22"/>
      <c r="R22" s="77" t="s">
        <v>335</v>
      </c>
      <c r="S22" s="52">
        <v>13</v>
      </c>
    </row>
    <row r="23" spans="1:19" s="9" customFormat="1" ht="7.9" customHeight="1" x14ac:dyDescent="0.2">
      <c r="A23" s="21"/>
      <c r="B23" s="52"/>
      <c r="C23" s="35"/>
      <c r="D23" s="35"/>
      <c r="E23" s="88"/>
      <c r="F23" s="98"/>
      <c r="G23" s="102" t="str">
        <f>IF(VLOOKUP(F15,TEAMRATING,2,0)&gt;VLOOKUP(F31,TEAMRATING,2,0),F15,F31)</f>
        <v>Kentucky</v>
      </c>
      <c r="H23" s="102"/>
      <c r="I23" s="23"/>
      <c r="J23" s="23"/>
      <c r="K23" s="23"/>
      <c r="L23" s="23"/>
      <c r="M23" s="99" t="s">
        <v>361</v>
      </c>
      <c r="N23" s="102"/>
      <c r="O23" s="87"/>
      <c r="P23" s="88"/>
      <c r="Q23" s="22"/>
      <c r="R23" s="22"/>
      <c r="S23" s="52"/>
    </row>
    <row r="24" spans="1:19" s="9" customFormat="1" ht="7.9" customHeight="1" x14ac:dyDescent="0.2">
      <c r="A24" s="21"/>
      <c r="B24" s="52">
        <v>6</v>
      </c>
      <c r="C24" s="74" t="s">
        <v>40</v>
      </c>
      <c r="D24" s="35"/>
      <c r="E24" s="88"/>
      <c r="F24" s="98"/>
      <c r="G24" s="27"/>
      <c r="H24" s="44"/>
      <c r="I24" s="22"/>
      <c r="J24" s="22"/>
      <c r="K24" s="22"/>
      <c r="L24" s="22"/>
      <c r="M24" s="46"/>
      <c r="N24" s="23"/>
      <c r="O24" s="87"/>
      <c r="P24" s="88"/>
      <c r="Q24" s="22"/>
      <c r="R24" s="76" t="s">
        <v>266</v>
      </c>
      <c r="S24" s="52">
        <v>6</v>
      </c>
    </row>
    <row r="25" spans="1:19" s="9" customFormat="1" ht="7.9" customHeight="1" x14ac:dyDescent="0.2">
      <c r="A25" s="21"/>
      <c r="B25" s="52"/>
      <c r="C25" s="36"/>
      <c r="D25" s="74" t="s">
        <v>41</v>
      </c>
      <c r="E25" s="88"/>
      <c r="F25" s="98"/>
      <c r="G25" s="23"/>
      <c r="H25" s="45"/>
      <c r="I25" s="22"/>
      <c r="J25" s="22"/>
      <c r="K25" s="22"/>
      <c r="L25" s="22"/>
      <c r="M25" s="47"/>
      <c r="N25" s="23"/>
      <c r="O25" s="87"/>
      <c r="P25" s="88"/>
      <c r="Q25" s="85" t="s">
        <v>107</v>
      </c>
      <c r="R25" s="49"/>
      <c r="S25" s="52"/>
    </row>
    <row r="26" spans="1:19" s="9" customFormat="1" ht="7.9" customHeight="1" x14ac:dyDescent="0.2">
      <c r="A26" s="21"/>
      <c r="B26" s="52">
        <v>11</v>
      </c>
      <c r="C26" s="75" t="s">
        <v>41</v>
      </c>
      <c r="D26" s="38"/>
      <c r="E26" s="22"/>
      <c r="F26" s="42"/>
      <c r="G26" s="23"/>
      <c r="H26" s="45"/>
      <c r="I26" s="22"/>
      <c r="J26" s="22"/>
      <c r="K26" s="22"/>
      <c r="L26" s="22"/>
      <c r="M26" s="47"/>
      <c r="N26" s="23"/>
      <c r="O26" s="26"/>
      <c r="P26" s="22"/>
      <c r="Q26" s="49"/>
      <c r="R26" s="77" t="s">
        <v>386</v>
      </c>
      <c r="S26" s="52">
        <v>11</v>
      </c>
    </row>
    <row r="27" spans="1:19" s="9" customFormat="1" ht="7.9" customHeight="1" x14ac:dyDescent="0.2">
      <c r="A27" s="21"/>
      <c r="B27" s="52"/>
      <c r="C27" s="35"/>
      <c r="D27" s="39"/>
      <c r="E27" s="70" t="str">
        <f>IF(VLOOKUP(D25,TEAMRATING,2,0)&gt;VLOOKUP(D29,TEAMRATING,2,0),D25,D29)</f>
        <v>Notre Dame</v>
      </c>
      <c r="F27" s="42"/>
      <c r="G27" s="23"/>
      <c r="H27" s="45"/>
      <c r="I27" s="22"/>
      <c r="J27" s="22"/>
      <c r="K27" s="22"/>
      <c r="L27" s="22"/>
      <c r="M27" s="47"/>
      <c r="N27" s="23"/>
      <c r="O27" s="50"/>
      <c r="P27" s="85" t="s">
        <v>107</v>
      </c>
      <c r="Q27" s="50"/>
      <c r="R27" s="22"/>
      <c r="S27" s="52"/>
    </row>
    <row r="28" spans="1:19" s="9" customFormat="1" ht="7.9" customHeight="1" x14ac:dyDescent="0.2">
      <c r="A28" s="21"/>
      <c r="B28" s="52">
        <v>3</v>
      </c>
      <c r="C28" s="74" t="s">
        <v>42</v>
      </c>
      <c r="D28" s="39"/>
      <c r="E28" s="34"/>
      <c r="F28" s="42"/>
      <c r="G28" s="23"/>
      <c r="H28" s="45"/>
      <c r="I28" s="22"/>
      <c r="J28" s="22"/>
      <c r="K28" s="22"/>
      <c r="L28" s="22"/>
      <c r="M28" s="47"/>
      <c r="N28" s="23"/>
      <c r="O28" s="50"/>
      <c r="P28" s="49"/>
      <c r="Q28" s="50"/>
      <c r="R28" s="76" t="s">
        <v>248</v>
      </c>
      <c r="S28" s="52">
        <v>3</v>
      </c>
    </row>
    <row r="29" spans="1:19" s="9" customFormat="1" ht="7.9" customHeight="1" x14ac:dyDescent="0.2">
      <c r="A29" s="21"/>
      <c r="B29" s="52"/>
      <c r="C29" s="36"/>
      <c r="D29" s="40" t="str">
        <f>IF(VLOOKUP(C28,TEAMRATING,2,0)&gt;VLOOKUP(C30,TEAMRATING,2,0),C28,C30)</f>
        <v>Notre Dame</v>
      </c>
      <c r="E29" s="42"/>
      <c r="F29" s="42"/>
      <c r="G29" s="23"/>
      <c r="H29" s="45"/>
      <c r="I29" s="22"/>
      <c r="J29" s="22"/>
      <c r="K29" s="22"/>
      <c r="L29" s="22"/>
      <c r="M29" s="47"/>
      <c r="N29" s="23"/>
      <c r="O29" s="50"/>
      <c r="P29" s="50"/>
      <c r="Q29" s="40" t="str">
        <f>IF(VLOOKUP(R28,TEAMRATING,2,0)&gt;VLOOKUP(R30,TEAMRATING,2,0),R28,R30)</f>
        <v>Oklahoma</v>
      </c>
      <c r="R29" s="49"/>
      <c r="S29" s="52"/>
    </row>
    <row r="30" spans="1:19" s="9" customFormat="1" ht="7.9" customHeight="1" x14ac:dyDescent="0.2">
      <c r="A30" s="21"/>
      <c r="B30" s="52">
        <v>14</v>
      </c>
      <c r="C30" s="75" t="s">
        <v>43</v>
      </c>
      <c r="D30" s="35"/>
      <c r="E30" s="42"/>
      <c r="F30" s="42"/>
      <c r="G30" s="23"/>
      <c r="H30" s="45"/>
      <c r="I30" s="103" t="str">
        <f>IF(VLOOKUP(G23,TEAMRATING,2,0)&gt;VLOOKUP(G55,TEAMRATING,2,0),G23,G55)</f>
        <v>Kentucky</v>
      </c>
      <c r="J30" s="102"/>
      <c r="K30" s="22"/>
      <c r="L30" s="22"/>
      <c r="M30" s="47"/>
      <c r="N30" s="23"/>
      <c r="O30" s="50"/>
      <c r="P30" s="50"/>
      <c r="Q30" s="22"/>
      <c r="R30" s="77" t="s">
        <v>52</v>
      </c>
      <c r="S30" s="52">
        <v>14</v>
      </c>
    </row>
    <row r="31" spans="1:19" s="9" customFormat="1" ht="7.9" customHeight="1" x14ac:dyDescent="0.2">
      <c r="A31" s="21"/>
      <c r="B31" s="52"/>
      <c r="C31" s="35"/>
      <c r="D31" s="35"/>
      <c r="E31" s="42"/>
      <c r="F31" s="86" t="s">
        <v>42</v>
      </c>
      <c r="G31" s="23"/>
      <c r="H31" s="45"/>
      <c r="I31" s="22"/>
      <c r="J31" s="22"/>
      <c r="K31" s="22"/>
      <c r="L31" s="22"/>
      <c r="M31" s="47"/>
      <c r="N31" s="23"/>
      <c r="O31" s="40" t="str">
        <f>IF(VLOOKUP(P27,TEAMRATING,2,0)&gt;VLOOKUP(P35,TEAMRATING,2,0),P27,P35)</f>
        <v>Virginia</v>
      </c>
      <c r="P31" s="50"/>
      <c r="Q31" s="22"/>
      <c r="R31" s="22"/>
      <c r="S31" s="52"/>
    </row>
    <row r="32" spans="1:19" s="9" customFormat="1" ht="7.9" customHeight="1" x14ac:dyDescent="0.2">
      <c r="A32" s="21"/>
      <c r="B32" s="52">
        <v>7</v>
      </c>
      <c r="C32" s="74" t="s">
        <v>373</v>
      </c>
      <c r="D32" s="35"/>
      <c r="E32" s="42"/>
      <c r="F32" s="22"/>
      <c r="G32" s="23"/>
      <c r="H32" s="45"/>
      <c r="I32" s="22"/>
      <c r="J32" s="22"/>
      <c r="K32" s="22"/>
      <c r="L32" s="22"/>
      <c r="M32" s="47"/>
      <c r="N32" s="23"/>
      <c r="O32" s="22"/>
      <c r="P32" s="50"/>
      <c r="Q32" s="22"/>
      <c r="R32" s="76" t="s">
        <v>204</v>
      </c>
      <c r="S32" s="52">
        <v>7</v>
      </c>
    </row>
    <row r="33" spans="1:19" s="9" customFormat="1" ht="7.9" customHeight="1" x14ac:dyDescent="0.2">
      <c r="A33" s="21"/>
      <c r="B33" s="52"/>
      <c r="C33" s="36"/>
      <c r="D33" s="74" t="str">
        <f>IF(VLOOKUP(C32,TEAMRATING,2,0)&gt;VLOOKUP(C34,TEAMRATING,2,0),C32,C34)</f>
        <v>Wichita St</v>
      </c>
      <c r="E33" s="42"/>
      <c r="F33" s="22"/>
      <c r="G33" s="23"/>
      <c r="H33" s="45"/>
      <c r="I33" s="22"/>
      <c r="J33" s="22"/>
      <c r="K33" s="22"/>
      <c r="L33" s="22"/>
      <c r="M33" s="47"/>
      <c r="N33" s="23"/>
      <c r="O33" s="22"/>
      <c r="P33" s="50"/>
      <c r="Q33" s="51" t="str">
        <f>IF(VLOOKUP(R32,TEAMRATING,2,0)&gt;VLOOKUP(R34,TEAMRATING,2,0),R32,R34)</f>
        <v>Michigan St</v>
      </c>
      <c r="R33" s="49"/>
      <c r="S33" s="52"/>
    </row>
    <row r="34" spans="1:19" s="9" customFormat="1" ht="7.9" customHeight="1" x14ac:dyDescent="0.2">
      <c r="A34" s="21"/>
      <c r="B34" s="52">
        <v>10</v>
      </c>
      <c r="C34" s="75" t="s">
        <v>44</v>
      </c>
      <c r="D34" s="38"/>
      <c r="E34" s="42"/>
      <c r="F34" s="22"/>
      <c r="G34" s="23"/>
      <c r="H34" s="45"/>
      <c r="I34" s="22"/>
      <c r="J34" s="22"/>
      <c r="K34" s="22"/>
      <c r="L34" s="22"/>
      <c r="M34" s="47"/>
      <c r="N34" s="23"/>
      <c r="O34" s="22"/>
      <c r="P34" s="50"/>
      <c r="Q34" s="49"/>
      <c r="R34" s="77" t="s">
        <v>140</v>
      </c>
      <c r="S34" s="52">
        <v>10</v>
      </c>
    </row>
    <row r="35" spans="1:19" s="9" customFormat="1" ht="7.9" customHeight="1" x14ac:dyDescent="0.2">
      <c r="A35" s="21"/>
      <c r="B35" s="52"/>
      <c r="C35" s="35"/>
      <c r="D35" s="39"/>
      <c r="E35" s="40" t="str">
        <f>IF(VLOOKUP(D33,TEAMRATING,2,0)&gt;VLOOKUP(D37,TEAMRATING,2,0),D33,D37)</f>
        <v>Kansas</v>
      </c>
      <c r="F35" s="22"/>
      <c r="G35" s="23"/>
      <c r="H35" s="45"/>
      <c r="I35" s="22"/>
      <c r="J35" s="22"/>
      <c r="K35" s="22"/>
      <c r="L35" s="22"/>
      <c r="M35" s="47"/>
      <c r="N35" s="23"/>
      <c r="O35" s="22"/>
      <c r="P35" s="40" t="str">
        <f>IF(VLOOKUP(Q33,TEAMRATING,2,0)&gt;VLOOKUP(Q37,TEAMRATING,2,0),Q33,Q37)</f>
        <v>Virginia</v>
      </c>
      <c r="Q35" s="50"/>
      <c r="R35" s="22"/>
      <c r="S35" s="52"/>
    </row>
    <row r="36" spans="1:19" s="9" customFormat="1" ht="7.9" customHeight="1" x14ac:dyDescent="0.2">
      <c r="A36" s="21"/>
      <c r="B36" s="52">
        <v>2</v>
      </c>
      <c r="C36" s="74" t="s">
        <v>45</v>
      </c>
      <c r="D36" s="39"/>
      <c r="E36" s="23"/>
      <c r="F36" s="23"/>
      <c r="G36" s="23"/>
      <c r="H36" s="45"/>
      <c r="I36" s="23"/>
      <c r="J36" s="23"/>
      <c r="K36" s="23"/>
      <c r="L36" s="23"/>
      <c r="M36" s="47"/>
      <c r="N36" s="23"/>
      <c r="O36" s="23"/>
      <c r="P36" s="23"/>
      <c r="Q36" s="50"/>
      <c r="R36" s="76" t="s">
        <v>361</v>
      </c>
      <c r="S36" s="52">
        <v>2</v>
      </c>
    </row>
    <row r="37" spans="1:19" s="9" customFormat="1" ht="7.9" customHeight="1" x14ac:dyDescent="0.2">
      <c r="A37" s="21"/>
      <c r="B37" s="52"/>
      <c r="C37" s="36"/>
      <c r="D37" s="40" t="str">
        <f>IF(VLOOKUP(C36,TEAMRATING,2,0)&gt;VLOOKUP(C38,TEAMRATING,2,0),C36,C38)</f>
        <v>Kansas</v>
      </c>
      <c r="E37" s="23"/>
      <c r="F37" s="88" t="s">
        <v>26</v>
      </c>
      <c r="G37" s="88"/>
      <c r="H37" s="98"/>
      <c r="I37" s="23"/>
      <c r="J37" s="89" t="s">
        <v>6</v>
      </c>
      <c r="K37" s="90"/>
      <c r="L37" s="23"/>
      <c r="M37" s="87" t="s">
        <v>24</v>
      </c>
      <c r="N37" s="88"/>
      <c r="O37" s="88"/>
      <c r="P37" s="23"/>
      <c r="Q37" s="40" t="str">
        <f>IF(VLOOKUP(R36,TEAMRATING,2,0)&gt;VLOOKUP(R38,TEAMRATING,2,0),R36,R38)</f>
        <v>Virginia</v>
      </c>
      <c r="R37" s="49"/>
      <c r="S37" s="52"/>
    </row>
    <row r="38" spans="1:19" s="9" customFormat="1" ht="7.9" customHeight="1" x14ac:dyDescent="0.2">
      <c r="A38" s="21"/>
      <c r="B38" s="52">
        <v>15</v>
      </c>
      <c r="C38" s="75" t="s">
        <v>226</v>
      </c>
      <c r="D38" s="35"/>
      <c r="E38" s="23"/>
      <c r="F38" s="88"/>
      <c r="G38" s="88"/>
      <c r="H38" s="98"/>
      <c r="I38" s="23"/>
      <c r="J38" s="91"/>
      <c r="K38" s="92"/>
      <c r="L38" s="23"/>
      <c r="M38" s="87"/>
      <c r="N38" s="88"/>
      <c r="O38" s="88"/>
      <c r="P38" s="23"/>
      <c r="Q38" s="22"/>
      <c r="R38" s="77" t="s">
        <v>67</v>
      </c>
      <c r="S38" s="52">
        <v>15</v>
      </c>
    </row>
    <row r="39" spans="1:19" s="9" customFormat="1" ht="7.9" customHeight="1" x14ac:dyDescent="0.2">
      <c r="A39" s="21"/>
      <c r="B39" s="52"/>
      <c r="C39" s="35"/>
      <c r="D39" s="35"/>
      <c r="E39" s="23"/>
      <c r="F39" s="88"/>
      <c r="G39" s="88"/>
      <c r="H39" s="98"/>
      <c r="I39" s="23"/>
      <c r="J39" s="91"/>
      <c r="K39" s="92"/>
      <c r="L39" s="23"/>
      <c r="M39" s="87"/>
      <c r="N39" s="88"/>
      <c r="O39" s="88"/>
      <c r="P39" s="23"/>
      <c r="Q39" s="22"/>
      <c r="R39" s="22"/>
      <c r="S39" s="52"/>
    </row>
    <row r="40" spans="1:19" s="9" customFormat="1" ht="7.9" customHeight="1" x14ac:dyDescent="0.2">
      <c r="A40" s="21"/>
      <c r="B40" s="52">
        <v>1</v>
      </c>
      <c r="C40" s="74" t="s">
        <v>376</v>
      </c>
      <c r="D40" s="35"/>
      <c r="E40" s="23"/>
      <c r="F40" s="88"/>
      <c r="G40" s="88"/>
      <c r="H40" s="98"/>
      <c r="I40" s="23"/>
      <c r="J40" s="93" t="str">
        <f>IF(VLOOKUP(I30,TEAMRATING,2,0)&gt;VLOOKUP(K48,TEAMRATING,2,0),I30,K48)</f>
        <v>Kentucky</v>
      </c>
      <c r="K40" s="94"/>
      <c r="L40" s="23"/>
      <c r="M40" s="87"/>
      <c r="N40" s="88"/>
      <c r="O40" s="88"/>
      <c r="P40" s="23"/>
      <c r="Q40" s="22"/>
      <c r="R40" s="76" t="s">
        <v>115</v>
      </c>
      <c r="S40" s="52">
        <v>1</v>
      </c>
    </row>
    <row r="41" spans="1:19" s="9" customFormat="1" ht="7.9" customHeight="1" x14ac:dyDescent="0.2">
      <c r="A41" s="21"/>
      <c r="B41" s="52"/>
      <c r="C41" s="36"/>
      <c r="D41" s="74" t="str">
        <f>IF(VLOOKUP(C40,TEAMRATING,2,0)&gt;VLOOKUP(C42,TEAMRATING,2,0),C40,C42)</f>
        <v>Wisconsin</v>
      </c>
      <c r="E41" s="23"/>
      <c r="F41" s="88"/>
      <c r="G41" s="88"/>
      <c r="H41" s="98"/>
      <c r="I41" s="23"/>
      <c r="J41" s="93"/>
      <c r="K41" s="94"/>
      <c r="L41" s="23"/>
      <c r="M41" s="87"/>
      <c r="N41" s="88"/>
      <c r="O41" s="88"/>
      <c r="P41" s="23"/>
      <c r="Q41" s="51" t="str">
        <f>IF(VLOOKUP(R40,TEAMRATING,2,0)&gt;VLOOKUP(R42,TEAMRATING,2,0),R40,R42)</f>
        <v>Duke</v>
      </c>
      <c r="R41" s="49"/>
      <c r="S41" s="52"/>
    </row>
    <row r="42" spans="1:19" s="9" customFormat="1" ht="7.9" customHeight="1" x14ac:dyDescent="0.2">
      <c r="A42" s="21"/>
      <c r="B42" s="52">
        <v>16</v>
      </c>
      <c r="C42" s="75" t="s">
        <v>93</v>
      </c>
      <c r="D42" s="38"/>
      <c r="E42" s="23"/>
      <c r="F42" s="88"/>
      <c r="G42" s="88"/>
      <c r="H42" s="98"/>
      <c r="I42" s="23"/>
      <c r="J42" s="95"/>
      <c r="K42" s="96"/>
      <c r="L42" s="23"/>
      <c r="M42" s="87"/>
      <c r="N42" s="88"/>
      <c r="O42" s="88"/>
      <c r="P42" s="23"/>
      <c r="Q42" s="49"/>
      <c r="R42" s="77" t="s">
        <v>387</v>
      </c>
      <c r="S42" s="52">
        <v>16</v>
      </c>
    </row>
    <row r="43" spans="1:19" s="9" customFormat="1" ht="7.9" customHeight="1" x14ac:dyDescent="0.2">
      <c r="A43" s="21"/>
      <c r="B43" s="52"/>
      <c r="C43" s="35"/>
      <c r="D43" s="39"/>
      <c r="E43" s="70" t="str">
        <f>IF(VLOOKUP(D41,TEAMRATING,2,0)&gt;VLOOKUP(D45,TEAMRATING,2,0),D41,D45)</f>
        <v>Wisconsin</v>
      </c>
      <c r="F43" s="22"/>
      <c r="G43" s="23"/>
      <c r="H43" s="28"/>
      <c r="I43" s="23"/>
      <c r="J43" s="29"/>
      <c r="K43" s="29"/>
      <c r="L43" s="23"/>
      <c r="M43" s="48"/>
      <c r="N43" s="23"/>
      <c r="O43" s="22"/>
      <c r="P43" s="51" t="str">
        <f>IF(VLOOKUP(Q41,TEAMRATING,2,0)&gt;VLOOKUP(Q45,TEAMRATING,2,0),Q41,Q45)</f>
        <v>Duke</v>
      </c>
      <c r="Q43" s="50"/>
      <c r="R43" s="22"/>
      <c r="S43" s="52"/>
    </row>
    <row r="44" spans="1:19" s="9" customFormat="1" ht="7.9" customHeight="1" x14ac:dyDescent="0.2">
      <c r="A44" s="21"/>
      <c r="B44" s="52">
        <v>8</v>
      </c>
      <c r="C44" s="74" t="s">
        <v>254</v>
      </c>
      <c r="D44" s="39"/>
      <c r="E44" s="34"/>
      <c r="F44" s="22"/>
      <c r="G44" s="23"/>
      <c r="H44" s="45"/>
      <c r="I44" s="23"/>
      <c r="J44" s="29"/>
      <c r="K44" s="29"/>
      <c r="L44" s="23"/>
      <c r="M44" s="48"/>
      <c r="N44" s="23"/>
      <c r="O44" s="22"/>
      <c r="P44" s="49"/>
      <c r="Q44" s="50"/>
      <c r="R44" s="76" t="s">
        <v>284</v>
      </c>
      <c r="S44" s="52">
        <v>8</v>
      </c>
    </row>
    <row r="45" spans="1:19" s="9" customFormat="1" ht="7.9" customHeight="1" x14ac:dyDescent="0.2">
      <c r="A45" s="21"/>
      <c r="B45" s="52"/>
      <c r="C45" s="36"/>
      <c r="D45" s="86" t="s">
        <v>254</v>
      </c>
      <c r="E45" s="42"/>
      <c r="F45" s="22"/>
      <c r="G45" s="23"/>
      <c r="H45" s="45"/>
      <c r="I45" s="23"/>
      <c r="J45" s="29"/>
      <c r="K45" s="29"/>
      <c r="L45" s="23"/>
      <c r="M45" s="48"/>
      <c r="N45" s="23"/>
      <c r="O45" s="22"/>
      <c r="P45" s="50"/>
      <c r="Q45" s="40" t="str">
        <f>IF(VLOOKUP(R44,TEAMRATING,2,0)&lt;VLOOKUP(R46,TEAMRATING,2,0),R44,R46)</f>
        <v>San Diego St</v>
      </c>
      <c r="R45" s="49"/>
      <c r="S45" s="52"/>
    </row>
    <row r="46" spans="1:19" s="9" customFormat="1" ht="7.9" customHeight="1" x14ac:dyDescent="0.2">
      <c r="A46" s="21"/>
      <c r="B46" s="52">
        <v>9</v>
      </c>
      <c r="C46" s="75" t="s">
        <v>249</v>
      </c>
      <c r="D46" s="35"/>
      <c r="E46" s="42"/>
      <c r="F46" s="22"/>
      <c r="G46" s="23"/>
      <c r="H46" s="45"/>
      <c r="I46" s="23"/>
      <c r="J46" s="29"/>
      <c r="K46" s="29"/>
      <c r="L46" s="23"/>
      <c r="M46" s="48"/>
      <c r="N46" s="23"/>
      <c r="O46" s="22"/>
      <c r="P46" s="50"/>
      <c r="Q46" s="22"/>
      <c r="R46" s="77" t="s">
        <v>310</v>
      </c>
      <c r="S46" s="52">
        <v>9</v>
      </c>
    </row>
    <row r="47" spans="1:19" s="9" customFormat="1" ht="7.9" customHeight="1" x14ac:dyDescent="0.2">
      <c r="A47" s="21"/>
      <c r="B47" s="52"/>
      <c r="C47" s="35"/>
      <c r="D47" s="35"/>
      <c r="E47" s="42"/>
      <c r="F47" s="70" t="str">
        <f>IF(VLOOKUP(E43,TEAMRATING,2,0)&gt;VLOOKUP(E51,TEAMRATING,2,0),E43,E51)</f>
        <v>Wisconsin</v>
      </c>
      <c r="G47" s="23"/>
      <c r="H47" s="45"/>
      <c r="I47" s="23"/>
      <c r="J47" s="29"/>
      <c r="K47" s="29"/>
      <c r="L47" s="23"/>
      <c r="M47" s="48"/>
      <c r="N47" s="23"/>
      <c r="O47" s="37" t="str">
        <f>IF(VLOOKUP(P43,TEAMRATING,2,0)&gt;VLOOKUP(P51,TEAMRATING,2,0),P43,P51)</f>
        <v>Duke</v>
      </c>
      <c r="P47" s="50"/>
      <c r="Q47" s="22"/>
      <c r="R47" s="22"/>
      <c r="S47" s="52"/>
    </row>
    <row r="48" spans="1:19" s="9" customFormat="1" ht="7.9" customHeight="1" x14ac:dyDescent="0.2">
      <c r="A48" s="21"/>
      <c r="B48" s="52">
        <v>5</v>
      </c>
      <c r="C48" s="74" t="s">
        <v>58</v>
      </c>
      <c r="D48" s="35"/>
      <c r="E48" s="42"/>
      <c r="F48" s="34"/>
      <c r="G48" s="23"/>
      <c r="H48" s="45"/>
      <c r="I48" s="23"/>
      <c r="J48" s="29"/>
      <c r="K48" s="99" t="s">
        <v>166</v>
      </c>
      <c r="L48" s="102"/>
      <c r="M48" s="48"/>
      <c r="N48" s="23"/>
      <c r="O48" s="49"/>
      <c r="P48" s="50"/>
      <c r="Q48" s="22"/>
      <c r="R48" s="76" t="s">
        <v>353</v>
      </c>
      <c r="S48" s="52">
        <v>5</v>
      </c>
    </row>
    <row r="49" spans="1:19" s="9" customFormat="1" ht="7.9" customHeight="1" x14ac:dyDescent="0.2">
      <c r="A49" s="21"/>
      <c r="B49" s="52"/>
      <c r="C49" s="36"/>
      <c r="D49" s="74" t="str">
        <f>IF(VLOOKUP(C48,TEAMRATING,2,0)&gt;VLOOKUP(C50,TEAMRATING,2,0),C48,C50)</f>
        <v>Arkansas</v>
      </c>
      <c r="E49" s="42"/>
      <c r="F49" s="42"/>
      <c r="G49" s="23"/>
      <c r="H49" s="45"/>
      <c r="I49" s="23"/>
      <c r="J49" s="29"/>
      <c r="K49" s="30"/>
      <c r="L49" s="23"/>
      <c r="M49" s="48"/>
      <c r="N49" s="23"/>
      <c r="O49" s="50"/>
      <c r="P49" s="50"/>
      <c r="Q49" s="85" t="s">
        <v>353</v>
      </c>
      <c r="R49" s="49"/>
      <c r="S49" s="52"/>
    </row>
    <row r="50" spans="1:19" s="9" customFormat="1" ht="7.9" customHeight="1" x14ac:dyDescent="0.2">
      <c r="A50" s="21"/>
      <c r="B50" s="52">
        <v>12</v>
      </c>
      <c r="C50" s="75" t="s">
        <v>377</v>
      </c>
      <c r="D50" s="38"/>
      <c r="E50" s="42"/>
      <c r="F50" s="42"/>
      <c r="G50" s="23"/>
      <c r="H50" s="45"/>
      <c r="I50" s="23"/>
      <c r="J50" s="29"/>
      <c r="K50" s="29"/>
      <c r="L50" s="23"/>
      <c r="M50" s="48"/>
      <c r="N50" s="23"/>
      <c r="O50" s="50"/>
      <c r="P50" s="50"/>
      <c r="Q50" s="49"/>
      <c r="R50" s="77" t="s">
        <v>312</v>
      </c>
      <c r="S50" s="52">
        <v>12</v>
      </c>
    </row>
    <row r="51" spans="1:19" s="9" customFormat="1" ht="7.9" customHeight="1" x14ac:dyDescent="0.2">
      <c r="A51" s="21"/>
      <c r="B51" s="52"/>
      <c r="C51" s="35"/>
      <c r="D51" s="39"/>
      <c r="E51" s="40" t="str">
        <f>IF(VLOOKUP(D49,TEAMRATING,2,0)&gt;VLOOKUP(D53,TEAMRATING,2,0),D49,D53)</f>
        <v>North Carolina</v>
      </c>
      <c r="F51" s="42"/>
      <c r="G51" s="23"/>
      <c r="H51" s="45"/>
      <c r="I51" s="23"/>
      <c r="J51" s="29"/>
      <c r="K51" s="29"/>
      <c r="L51" s="23"/>
      <c r="M51" s="48"/>
      <c r="N51" s="23"/>
      <c r="O51" s="50"/>
      <c r="P51" s="86" t="s">
        <v>353</v>
      </c>
      <c r="Q51" s="50"/>
      <c r="R51" s="22"/>
      <c r="S51" s="52"/>
    </row>
    <row r="52" spans="1:19" s="9" customFormat="1" ht="7.9" customHeight="1" x14ac:dyDescent="0.2">
      <c r="A52" s="21"/>
      <c r="B52" s="52">
        <v>4</v>
      </c>
      <c r="C52" s="74" t="s">
        <v>231</v>
      </c>
      <c r="D52" s="39"/>
      <c r="E52" s="22"/>
      <c r="F52" s="42"/>
      <c r="G52" s="23"/>
      <c r="H52" s="45"/>
      <c r="I52" s="23"/>
      <c r="J52" s="29"/>
      <c r="K52" s="29"/>
      <c r="L52" s="23"/>
      <c r="M52" s="48"/>
      <c r="N52" s="23"/>
      <c r="O52" s="50"/>
      <c r="P52" s="22"/>
      <c r="Q52" s="50"/>
      <c r="R52" s="76" t="s">
        <v>139</v>
      </c>
      <c r="S52" s="52">
        <v>4</v>
      </c>
    </row>
    <row r="53" spans="1:19" s="9" customFormat="1" ht="7.9" customHeight="1" x14ac:dyDescent="0.2">
      <c r="A53" s="21"/>
      <c r="B53" s="52"/>
      <c r="C53" s="36"/>
      <c r="D53" s="40" t="str">
        <f>IF(VLOOKUP(C52,TEAMRATING,2,0)&gt;VLOOKUP(C54,TEAMRATING,2,0),C52,C54)</f>
        <v>North Carolina</v>
      </c>
      <c r="E53" s="22"/>
      <c r="F53" s="42"/>
      <c r="G53" s="23"/>
      <c r="H53" s="45"/>
      <c r="I53" s="23"/>
      <c r="J53" s="29"/>
      <c r="K53" s="29"/>
      <c r="L53" s="23"/>
      <c r="M53" s="48"/>
      <c r="N53" s="23"/>
      <c r="O53" s="50"/>
      <c r="P53" s="22"/>
      <c r="Q53" s="86" t="s">
        <v>122</v>
      </c>
      <c r="R53" s="49"/>
      <c r="S53" s="52"/>
    </row>
    <row r="54" spans="1:19" s="9" customFormat="1" ht="7.9" customHeight="1" x14ac:dyDescent="0.2">
      <c r="A54" s="21"/>
      <c r="B54" s="52">
        <v>13</v>
      </c>
      <c r="C54" s="75" t="s">
        <v>150</v>
      </c>
      <c r="D54" s="35"/>
      <c r="E54" s="88"/>
      <c r="F54" s="98"/>
      <c r="G54" s="27"/>
      <c r="H54" s="45"/>
      <c r="I54" s="23"/>
      <c r="J54" s="31"/>
      <c r="K54" s="31"/>
      <c r="L54" s="23"/>
      <c r="M54" s="48"/>
      <c r="N54" s="23"/>
      <c r="O54" s="87"/>
      <c r="P54" s="88"/>
      <c r="Q54" s="22"/>
      <c r="R54" s="77" t="s">
        <v>122</v>
      </c>
      <c r="S54" s="52">
        <v>13</v>
      </c>
    </row>
    <row r="55" spans="1:19" s="9" customFormat="1" ht="7.9" customHeight="1" x14ac:dyDescent="0.2">
      <c r="A55" s="21"/>
      <c r="B55" s="52"/>
      <c r="C55" s="35"/>
      <c r="D55" s="35"/>
      <c r="E55" s="88"/>
      <c r="F55" s="98"/>
      <c r="G55" s="99" t="s">
        <v>376</v>
      </c>
      <c r="H55" s="100"/>
      <c r="I55" s="23"/>
      <c r="J55" s="31"/>
      <c r="K55" s="31"/>
      <c r="L55" s="23"/>
      <c r="M55" s="101" t="s">
        <v>166</v>
      </c>
      <c r="N55" s="102"/>
      <c r="O55" s="87"/>
      <c r="P55" s="88"/>
      <c r="Q55" s="22"/>
      <c r="R55" s="22"/>
      <c r="S55" s="52"/>
    </row>
    <row r="56" spans="1:19" s="9" customFormat="1" ht="7.9" customHeight="1" x14ac:dyDescent="0.2">
      <c r="A56" s="21"/>
      <c r="B56" s="52">
        <v>6</v>
      </c>
      <c r="C56" s="74" t="s">
        <v>380</v>
      </c>
      <c r="D56" s="35"/>
      <c r="E56" s="88"/>
      <c r="F56" s="98"/>
      <c r="G56" s="27"/>
      <c r="H56" s="23"/>
      <c r="I56" s="23"/>
      <c r="J56" s="31"/>
      <c r="K56" s="31"/>
      <c r="L56" s="23"/>
      <c r="M56" s="23"/>
      <c r="N56" s="23"/>
      <c r="O56" s="87"/>
      <c r="P56" s="88"/>
      <c r="Q56" s="22"/>
      <c r="R56" s="76" t="s">
        <v>295</v>
      </c>
      <c r="S56" s="52">
        <v>6</v>
      </c>
    </row>
    <row r="57" spans="1:19" s="9" customFormat="1" ht="7.9" customHeight="1" x14ac:dyDescent="0.2">
      <c r="A57" s="21"/>
      <c r="B57" s="52"/>
      <c r="C57" s="36"/>
      <c r="D57" s="74" t="s">
        <v>78</v>
      </c>
      <c r="E57" s="88"/>
      <c r="F57" s="98"/>
      <c r="G57" s="23"/>
      <c r="H57" s="23"/>
      <c r="I57" s="23"/>
      <c r="J57" s="31"/>
      <c r="K57" s="31"/>
      <c r="L57" s="23"/>
      <c r="M57" s="23"/>
      <c r="N57" s="23"/>
      <c r="O57" s="87"/>
      <c r="P57" s="88"/>
      <c r="Q57" s="85" t="s">
        <v>295</v>
      </c>
      <c r="R57" s="49"/>
      <c r="S57" s="52"/>
    </row>
    <row r="58" spans="1:19" s="9" customFormat="1" ht="7.9" customHeight="1" x14ac:dyDescent="0.2">
      <c r="A58" s="21"/>
      <c r="B58" s="52">
        <v>11</v>
      </c>
      <c r="C58" s="75" t="s">
        <v>384</v>
      </c>
      <c r="D58" s="38"/>
      <c r="E58" s="22"/>
      <c r="F58" s="42"/>
      <c r="G58" s="23"/>
      <c r="H58" s="23"/>
      <c r="I58" s="23"/>
      <c r="J58" s="23"/>
      <c r="K58" s="23"/>
      <c r="L58" s="23"/>
      <c r="M58" s="23"/>
      <c r="N58" s="23"/>
      <c r="O58" s="50"/>
      <c r="P58" s="22"/>
      <c r="Q58" s="49"/>
      <c r="R58" s="77" t="s">
        <v>339</v>
      </c>
      <c r="S58" s="52">
        <v>11</v>
      </c>
    </row>
    <row r="59" spans="1:19" s="9" customFormat="1" ht="7.9" customHeight="1" x14ac:dyDescent="0.2">
      <c r="A59" s="21"/>
      <c r="B59" s="52"/>
      <c r="C59" s="35"/>
      <c r="D59" s="39"/>
      <c r="E59" s="70" t="str">
        <f>IF(VLOOKUP(D57,TEAMRATING,2,0)&gt;VLOOKUP(D61,TEAMRATING,2,0),D57,D61)</f>
        <v>Baylor</v>
      </c>
      <c r="F59" s="42"/>
      <c r="G59" s="23"/>
      <c r="H59" s="23"/>
      <c r="I59" s="23"/>
      <c r="J59" s="23"/>
      <c r="K59" s="23"/>
      <c r="L59" s="23"/>
      <c r="M59" s="23"/>
      <c r="N59" s="23"/>
      <c r="O59" s="50"/>
      <c r="P59" s="51" t="str">
        <f>IF(VLOOKUP(Q57,TEAMRATING,2,0)&gt;VLOOKUP(Q61,TEAMRATING,2,0),Q57,Q61)</f>
        <v>Iowa State</v>
      </c>
      <c r="Q59" s="50"/>
      <c r="R59" s="22"/>
      <c r="S59" s="52"/>
    </row>
    <row r="60" spans="1:19" s="9" customFormat="1" ht="7.9" customHeight="1" x14ac:dyDescent="0.2">
      <c r="A60" s="21"/>
      <c r="B60" s="52">
        <v>3</v>
      </c>
      <c r="C60" s="74" t="s">
        <v>66</v>
      </c>
      <c r="D60" s="39"/>
      <c r="E60" s="34"/>
      <c r="F60" s="42"/>
      <c r="G60" s="23"/>
      <c r="H60" s="23"/>
      <c r="I60" s="23"/>
      <c r="J60" s="23"/>
      <c r="K60" s="23"/>
      <c r="L60" s="23"/>
      <c r="M60" s="23"/>
      <c r="N60" s="23"/>
      <c r="O60" s="50"/>
      <c r="P60" s="49"/>
      <c r="Q60" s="50"/>
      <c r="R60" s="76" t="s">
        <v>166</v>
      </c>
      <c r="S60" s="52">
        <v>3</v>
      </c>
    </row>
    <row r="61" spans="1:19" s="9" customFormat="1" ht="7.9" customHeight="1" x14ac:dyDescent="0.2">
      <c r="A61" s="21"/>
      <c r="B61" s="52"/>
      <c r="C61" s="36"/>
      <c r="D61" s="40" t="str">
        <f>IF(VLOOKUP(C60,TEAMRATING,2,0)&gt;VLOOKUP(C62,TEAMRATING,2,0),C60,C62)</f>
        <v>Baylor</v>
      </c>
      <c r="E61" s="42"/>
      <c r="F61" s="42"/>
      <c r="G61" s="23"/>
      <c r="H61" s="23"/>
      <c r="I61" s="23"/>
      <c r="J61" s="23"/>
      <c r="K61" s="23"/>
      <c r="L61" s="23"/>
      <c r="M61" s="23"/>
      <c r="N61" s="23"/>
      <c r="O61" s="50"/>
      <c r="P61" s="50"/>
      <c r="Q61" s="40" t="str">
        <f>IF(VLOOKUP(R60,TEAMRATING,2,0)&gt;VLOOKUP(R62,TEAMRATING,2,0),R60,R62)</f>
        <v>Iowa State</v>
      </c>
      <c r="R61" s="49"/>
      <c r="S61" s="52"/>
    </row>
    <row r="62" spans="1:19" s="9" customFormat="1" ht="7.9" customHeight="1" x14ac:dyDescent="0.2">
      <c r="A62" s="21"/>
      <c r="B62" s="52">
        <v>14</v>
      </c>
      <c r="C62" s="75" t="s">
        <v>142</v>
      </c>
      <c r="D62" s="35"/>
      <c r="E62" s="42"/>
      <c r="F62" s="42"/>
      <c r="G62" s="23"/>
      <c r="H62" s="23"/>
      <c r="I62" s="23"/>
      <c r="J62" s="23"/>
      <c r="K62" s="23"/>
      <c r="L62" s="23"/>
      <c r="M62" s="23"/>
      <c r="N62" s="23"/>
      <c r="O62" s="50"/>
      <c r="P62" s="50"/>
      <c r="Q62" s="22"/>
      <c r="R62" s="77" t="s">
        <v>333</v>
      </c>
      <c r="S62" s="52">
        <v>14</v>
      </c>
    </row>
    <row r="63" spans="1:19" s="9" customFormat="1" ht="7.9" customHeight="1" x14ac:dyDescent="0.2">
      <c r="A63" s="21"/>
      <c r="B63" s="52"/>
      <c r="C63" s="35"/>
      <c r="D63" s="35"/>
      <c r="E63" s="42"/>
      <c r="F63" s="40" t="str">
        <f>IF(VLOOKUP(E59,TEAMRATING,2,0)&gt;VLOOKUP(E67,TEAMRATING,2,0),E59,E67)</f>
        <v>Arizona</v>
      </c>
      <c r="G63" s="23"/>
      <c r="H63" s="23"/>
      <c r="I63" s="23"/>
      <c r="J63" s="23"/>
      <c r="K63" s="23"/>
      <c r="L63" s="23"/>
      <c r="M63" s="23"/>
      <c r="N63" s="23"/>
      <c r="O63" s="86" t="s">
        <v>166</v>
      </c>
      <c r="P63" s="50"/>
      <c r="Q63" s="22"/>
      <c r="R63" s="22"/>
      <c r="S63" s="52"/>
    </row>
    <row r="64" spans="1:19" s="9" customFormat="1" ht="7.9" customHeight="1" x14ac:dyDescent="0.2">
      <c r="A64" s="21"/>
      <c r="B64" s="52">
        <v>7</v>
      </c>
      <c r="C64" s="74" t="s">
        <v>385</v>
      </c>
      <c r="D64" s="35"/>
      <c r="E64" s="42"/>
      <c r="F64" s="22"/>
      <c r="G64" s="23"/>
      <c r="H64" s="23"/>
      <c r="I64" s="23"/>
      <c r="J64" s="23"/>
      <c r="K64" s="23"/>
      <c r="L64" s="23"/>
      <c r="M64" s="23"/>
      <c r="N64" s="23"/>
      <c r="O64" s="22"/>
      <c r="P64" s="50"/>
      <c r="Q64" s="22"/>
      <c r="R64" s="76" t="s">
        <v>165</v>
      </c>
      <c r="S64" s="52">
        <v>7</v>
      </c>
    </row>
    <row r="65" spans="1:19" s="9" customFormat="1" ht="7.9" customHeight="1" x14ac:dyDescent="0.2">
      <c r="A65" s="21"/>
      <c r="B65" s="52"/>
      <c r="C65" s="36"/>
      <c r="D65" s="74" t="str">
        <f>IF(VLOOKUP(C64,TEAMRATING,2,0)&gt;VLOOKUP(C66,TEAMRATING,2,0),C64,C66)</f>
        <v>Ohio State</v>
      </c>
      <c r="E65" s="42"/>
      <c r="F65" s="22"/>
      <c r="G65" s="23"/>
      <c r="H65" s="23"/>
      <c r="I65" s="23"/>
      <c r="J65" s="23"/>
      <c r="K65" s="23"/>
      <c r="L65" s="23"/>
      <c r="M65" s="23"/>
      <c r="N65" s="23"/>
      <c r="O65" s="22"/>
      <c r="P65" s="50"/>
      <c r="Q65" s="85" t="s">
        <v>106</v>
      </c>
      <c r="R65" s="49"/>
      <c r="S65" s="52"/>
    </row>
    <row r="66" spans="1:19" s="9" customFormat="1" ht="7.9" customHeight="1" x14ac:dyDescent="0.2">
      <c r="A66" s="21"/>
      <c r="B66" s="52">
        <v>10</v>
      </c>
      <c r="C66" s="75" t="s">
        <v>247</v>
      </c>
      <c r="D66" s="38"/>
      <c r="E66" s="42"/>
      <c r="F66" s="22"/>
      <c r="G66" s="23"/>
      <c r="H66" s="23"/>
      <c r="I66" s="23"/>
      <c r="J66" s="23"/>
      <c r="K66" s="23"/>
      <c r="L66" s="23"/>
      <c r="M66" s="23"/>
      <c r="N66" s="23"/>
      <c r="O66" s="22"/>
      <c r="P66" s="50"/>
      <c r="Q66" s="49"/>
      <c r="R66" s="77" t="s">
        <v>106</v>
      </c>
      <c r="S66" s="52">
        <v>10</v>
      </c>
    </row>
    <row r="67" spans="1:19" s="9" customFormat="1" ht="7.9" customHeight="1" x14ac:dyDescent="0.2">
      <c r="A67" s="21"/>
      <c r="B67" s="52"/>
      <c r="C67" s="35"/>
      <c r="D67" s="39"/>
      <c r="E67" s="40" t="str">
        <f>IF(VLOOKUP(D65,TEAMRATING,2,0)&gt;VLOOKUP(D69,TEAMRATING,2,0),D65,D69)</f>
        <v>Arizona</v>
      </c>
      <c r="F67" s="22"/>
      <c r="G67" s="23"/>
      <c r="H67" s="23"/>
      <c r="I67" s="23"/>
      <c r="J67" s="23"/>
      <c r="K67" s="23"/>
      <c r="L67" s="23"/>
      <c r="M67" s="23"/>
      <c r="N67" s="23"/>
      <c r="O67" s="22"/>
      <c r="P67" s="40" t="str">
        <f>IF(VLOOKUP(Q65,TEAMRATING,2,0)&gt;VLOOKUP(Q69,TEAMRATING,2,0),Q65,Q69)</f>
        <v>Gonzaga</v>
      </c>
      <c r="Q67" s="50"/>
      <c r="R67" s="22"/>
      <c r="S67" s="52"/>
    </row>
    <row r="68" spans="1:19" s="9" customFormat="1" ht="7.9" customHeight="1" x14ac:dyDescent="0.2">
      <c r="A68" s="21"/>
      <c r="B68" s="52">
        <v>2</v>
      </c>
      <c r="C68" s="74" t="s">
        <v>56</v>
      </c>
      <c r="D68" s="39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50"/>
      <c r="R68" s="76" t="s">
        <v>144</v>
      </c>
      <c r="S68" s="52">
        <v>2</v>
      </c>
    </row>
    <row r="69" spans="1:19" s="9" customFormat="1" ht="7.9" customHeight="1" x14ac:dyDescent="0.2">
      <c r="A69" s="21"/>
      <c r="B69" s="52"/>
      <c r="C69" s="36"/>
      <c r="D69" s="40" t="str">
        <f>IF(VLOOKUP(C68,TEAMRATING,2,0)&gt;VLOOKUP(C70,TEAMRATING,2,0),C68,C70)</f>
        <v>Arizona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40" t="str">
        <f>IF(VLOOKUP(R68,TEAMRATING,2,0)&gt;VLOOKUP(R70,TEAMRATING,2,0),R68,R70)</f>
        <v>Gonzaga</v>
      </c>
      <c r="R69" s="49"/>
      <c r="S69" s="52"/>
    </row>
    <row r="70" spans="1:19" s="9" customFormat="1" ht="7.9" customHeight="1" x14ac:dyDescent="0.2">
      <c r="A70" s="21"/>
      <c r="B70" s="52">
        <v>15</v>
      </c>
      <c r="C70" s="75" t="s">
        <v>324</v>
      </c>
      <c r="D70" s="3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2"/>
      <c r="R70" s="77" t="s">
        <v>235</v>
      </c>
      <c r="S70" s="52">
        <v>15</v>
      </c>
    </row>
    <row r="71" spans="1:19" ht="7.9" customHeight="1" x14ac:dyDescent="0.3">
      <c r="B71" s="33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32"/>
    </row>
  </sheetData>
  <sheetProtection selectLockedCells="1"/>
  <mergeCells count="21">
    <mergeCell ref="B2:S2"/>
    <mergeCell ref="O22:P25"/>
    <mergeCell ref="F37:H42"/>
    <mergeCell ref="J3:K3"/>
    <mergeCell ref="E3:F3"/>
    <mergeCell ref="G23:H23"/>
    <mergeCell ref="J4:K4"/>
    <mergeCell ref="O3:P3"/>
    <mergeCell ref="O54:P57"/>
    <mergeCell ref="J37:K39"/>
    <mergeCell ref="J40:K42"/>
    <mergeCell ref="J6:K6"/>
    <mergeCell ref="E54:F57"/>
    <mergeCell ref="G55:H55"/>
    <mergeCell ref="M55:N55"/>
    <mergeCell ref="M23:N23"/>
    <mergeCell ref="K48:L48"/>
    <mergeCell ref="E22:F25"/>
    <mergeCell ref="I30:J30"/>
    <mergeCell ref="J19:K22"/>
    <mergeCell ref="M37:O42"/>
  </mergeCells>
  <phoneticPr fontId="1" type="noConversion"/>
  <printOptions horizontalCentered="1" verticalCentered="1"/>
  <pageMargins left="0.35" right="0.35" top="0.35" bottom="0.35" header="0.6" footer="0.6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showGridLines="0" zoomScale="115" zoomScaleNormal="115" workbookViewId="0">
      <selection activeCell="C1" sqref="C1:C1048576"/>
    </sheetView>
  </sheetViews>
  <sheetFormatPr defaultRowHeight="12.75" x14ac:dyDescent="0.2"/>
  <cols>
    <col min="1" max="1" width="0.85546875" style="4" customWidth="1"/>
    <col min="2" max="2" width="2.85546875" style="3" customWidth="1"/>
    <col min="3" max="3" width="10.5703125" style="4" bestFit="1" customWidth="1"/>
    <col min="4" max="6" width="10" style="4" customWidth="1"/>
    <col min="7" max="7" width="0.85546875" style="4" customWidth="1"/>
    <col min="8" max="8" width="10" style="4" customWidth="1"/>
    <col min="9" max="9" width="0.85546875" style="4" customWidth="1"/>
    <col min="10" max="11" width="10" style="4" customWidth="1"/>
    <col min="12" max="12" width="0.85546875" style="4" customWidth="1"/>
    <col min="13" max="13" width="10" style="5" customWidth="1"/>
    <col min="14" max="14" width="0.85546875" style="5" customWidth="1"/>
    <col min="15" max="17" width="10" style="5" customWidth="1"/>
    <col min="18" max="18" width="14" style="5" customWidth="1"/>
    <col min="19" max="19" width="2.85546875" style="3" customWidth="1"/>
    <col min="20" max="16384" width="9.140625" style="4"/>
  </cols>
  <sheetData>
    <row r="1" spans="1:19" ht="5.0999999999999996" customHeight="1" x14ac:dyDescent="0.2"/>
    <row r="2" spans="1:19" ht="26.1" customHeight="1" x14ac:dyDescent="0.2">
      <c r="B2" s="104" t="s">
        <v>27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</row>
    <row r="3" spans="1:19" s="6" customFormat="1" ht="2.1" customHeight="1" x14ac:dyDescent="0.2">
      <c r="B3" s="10"/>
      <c r="C3" s="11"/>
      <c r="D3" s="11"/>
      <c r="E3" s="105"/>
      <c r="F3" s="105"/>
      <c r="G3" s="12"/>
      <c r="H3" s="67"/>
      <c r="I3" s="12"/>
      <c r="J3" s="105"/>
      <c r="K3" s="105"/>
      <c r="L3" s="12"/>
      <c r="M3" s="67"/>
      <c r="N3" s="12"/>
      <c r="O3" s="105"/>
      <c r="P3" s="105"/>
      <c r="Q3" s="11"/>
      <c r="R3" s="11"/>
      <c r="S3" s="10"/>
    </row>
    <row r="4" spans="1:19" s="7" customFormat="1" ht="15.95" customHeight="1" x14ac:dyDescent="0.2">
      <c r="B4" s="56"/>
      <c r="C4" s="71" t="s">
        <v>0</v>
      </c>
      <c r="D4" s="71" t="s">
        <v>1</v>
      </c>
      <c r="E4" s="71" t="s">
        <v>3</v>
      </c>
      <c r="F4" s="71" t="s">
        <v>4</v>
      </c>
      <c r="G4" s="71"/>
      <c r="H4" s="71" t="s">
        <v>5</v>
      </c>
      <c r="I4" s="71"/>
      <c r="J4" s="106" t="s">
        <v>2</v>
      </c>
      <c r="K4" s="106"/>
      <c r="L4" s="71"/>
      <c r="M4" s="71" t="s">
        <v>5</v>
      </c>
      <c r="N4" s="71"/>
      <c r="O4" s="71" t="s">
        <v>4</v>
      </c>
      <c r="P4" s="71" t="s">
        <v>3</v>
      </c>
      <c r="Q4" s="71" t="s">
        <v>1</v>
      </c>
      <c r="R4" s="71" t="s">
        <v>0</v>
      </c>
      <c r="S4" s="58"/>
    </row>
    <row r="5" spans="1:19" s="7" customFormat="1" ht="2.1" customHeight="1" x14ac:dyDescent="0.2">
      <c r="B5" s="1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4"/>
    </row>
    <row r="6" spans="1:19" s="8" customFormat="1" ht="15.75" customHeight="1" x14ac:dyDescent="0.2">
      <c r="B6" s="54"/>
      <c r="C6" s="55"/>
      <c r="D6" s="55"/>
      <c r="E6" s="55"/>
      <c r="F6" s="55"/>
      <c r="G6" s="55"/>
      <c r="H6" s="55"/>
      <c r="I6" s="55"/>
      <c r="J6" s="97"/>
      <c r="K6" s="97"/>
      <c r="L6" s="55"/>
      <c r="M6" s="55"/>
      <c r="N6" s="55"/>
      <c r="O6" s="55"/>
      <c r="P6" s="55"/>
      <c r="Q6" s="55"/>
      <c r="R6" s="55"/>
      <c r="S6" s="54"/>
    </row>
    <row r="7" spans="1:19" s="9" customFormat="1" ht="7.9" customHeight="1" x14ac:dyDescent="0.15">
      <c r="B7" s="15"/>
      <c r="C7" s="17"/>
      <c r="D7" s="18"/>
      <c r="E7" s="16"/>
      <c r="F7" s="19"/>
      <c r="G7" s="19"/>
      <c r="H7" s="19"/>
      <c r="I7" s="19"/>
      <c r="J7" s="19"/>
      <c r="K7" s="19"/>
      <c r="L7" s="19"/>
      <c r="M7" s="19"/>
      <c r="N7" s="19"/>
      <c r="O7" s="19"/>
      <c r="P7" s="16"/>
      <c r="Q7" s="18"/>
      <c r="R7" s="17"/>
      <c r="S7" s="15"/>
    </row>
    <row r="8" spans="1:19" s="9" customFormat="1" ht="7.9" customHeight="1" x14ac:dyDescent="0.2">
      <c r="A8" s="21"/>
      <c r="B8" s="52">
        <v>1</v>
      </c>
      <c r="C8" s="74" t="s">
        <v>32</v>
      </c>
      <c r="D8" s="35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3"/>
      <c r="Q8" s="22"/>
      <c r="R8" s="76" t="s">
        <v>360</v>
      </c>
      <c r="S8" s="52">
        <v>1</v>
      </c>
    </row>
    <row r="9" spans="1:19" s="9" customFormat="1" ht="7.9" customHeight="1" x14ac:dyDescent="0.2">
      <c r="A9" s="21"/>
      <c r="B9" s="52"/>
      <c r="C9" s="36"/>
      <c r="D9" s="74"/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3"/>
      <c r="Q9" s="51"/>
      <c r="R9" s="49"/>
      <c r="S9" s="52"/>
    </row>
    <row r="10" spans="1:19" s="9" customFormat="1" ht="7.9" customHeight="1" x14ac:dyDescent="0.2">
      <c r="A10" s="21"/>
      <c r="B10" s="52">
        <v>16</v>
      </c>
      <c r="C10" s="75" t="s">
        <v>33</v>
      </c>
      <c r="D10" s="38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3"/>
      <c r="Q10" s="49"/>
      <c r="R10" s="77" t="s">
        <v>177</v>
      </c>
      <c r="S10" s="52">
        <v>16</v>
      </c>
    </row>
    <row r="11" spans="1:19" s="9" customFormat="1" ht="7.9" customHeight="1" x14ac:dyDescent="0.2">
      <c r="A11" s="21"/>
      <c r="B11" s="52"/>
      <c r="C11" s="35"/>
      <c r="D11" s="39"/>
      <c r="E11" s="70"/>
      <c r="F11" s="25"/>
      <c r="G11" s="24"/>
      <c r="H11" s="24"/>
      <c r="I11" s="24"/>
      <c r="J11" s="24"/>
      <c r="K11" s="24"/>
      <c r="L11" s="24"/>
      <c r="M11" s="24"/>
      <c r="N11" s="24"/>
      <c r="O11" s="25"/>
      <c r="P11" s="51"/>
      <c r="Q11" s="50"/>
      <c r="R11" s="22"/>
      <c r="S11" s="52"/>
    </row>
    <row r="12" spans="1:19" s="9" customFormat="1" ht="7.9" customHeight="1" x14ac:dyDescent="0.2">
      <c r="A12" s="21"/>
      <c r="B12" s="52">
        <v>8</v>
      </c>
      <c r="C12" s="74" t="s">
        <v>34</v>
      </c>
      <c r="D12" s="39"/>
      <c r="E12" s="34"/>
      <c r="F12" s="25"/>
      <c r="G12" s="24"/>
      <c r="H12" s="24"/>
      <c r="I12" s="24"/>
      <c r="J12" s="24"/>
      <c r="K12" s="24"/>
      <c r="L12" s="24"/>
      <c r="M12" s="24"/>
      <c r="N12" s="24"/>
      <c r="O12" s="25"/>
      <c r="P12" s="49"/>
      <c r="Q12" s="50"/>
      <c r="R12" s="76" t="s">
        <v>221</v>
      </c>
      <c r="S12" s="52">
        <v>8</v>
      </c>
    </row>
    <row r="13" spans="1:19" s="9" customFormat="1" ht="7.9" customHeight="1" x14ac:dyDescent="0.2">
      <c r="A13" s="21"/>
      <c r="B13" s="52"/>
      <c r="C13" s="36"/>
      <c r="D13" s="40"/>
      <c r="E13" s="42"/>
      <c r="F13" s="25"/>
      <c r="G13" s="24"/>
      <c r="H13" s="24"/>
      <c r="I13" s="24"/>
      <c r="J13" s="24"/>
      <c r="K13" s="24"/>
      <c r="L13" s="24"/>
      <c r="M13" s="24"/>
      <c r="N13" s="24"/>
      <c r="O13" s="25"/>
      <c r="P13" s="50"/>
      <c r="Q13" s="40"/>
      <c r="R13" s="49"/>
      <c r="S13" s="52"/>
    </row>
    <row r="14" spans="1:19" s="9" customFormat="1" ht="7.9" customHeight="1" x14ac:dyDescent="0.2">
      <c r="A14" s="21"/>
      <c r="B14" s="52">
        <v>9</v>
      </c>
      <c r="C14" s="75" t="s">
        <v>35</v>
      </c>
      <c r="D14" s="35"/>
      <c r="E14" s="42"/>
      <c r="F14" s="22"/>
      <c r="G14" s="23"/>
      <c r="H14" s="23"/>
      <c r="I14" s="23"/>
      <c r="J14" s="23"/>
      <c r="K14" s="23"/>
      <c r="L14" s="23"/>
      <c r="M14" s="23"/>
      <c r="N14" s="23"/>
      <c r="O14" s="22"/>
      <c r="P14" s="50"/>
      <c r="Q14" s="22"/>
      <c r="R14" s="77" t="s">
        <v>190</v>
      </c>
      <c r="S14" s="52">
        <v>9</v>
      </c>
    </row>
    <row r="15" spans="1:19" s="9" customFormat="1" ht="7.9" customHeight="1" x14ac:dyDescent="0.2">
      <c r="A15" s="21"/>
      <c r="B15" s="52"/>
      <c r="C15" s="35"/>
      <c r="D15" s="35"/>
      <c r="E15" s="42"/>
      <c r="F15" s="70"/>
      <c r="G15" s="23"/>
      <c r="H15" s="23"/>
      <c r="I15" s="23"/>
      <c r="J15" s="23"/>
      <c r="K15" s="23"/>
      <c r="L15" s="23"/>
      <c r="M15" s="23"/>
      <c r="N15" s="23"/>
      <c r="O15" s="68"/>
      <c r="P15" s="50"/>
      <c r="Q15" s="22"/>
      <c r="R15" s="22"/>
      <c r="S15" s="52"/>
    </row>
    <row r="16" spans="1:19" s="9" customFormat="1" ht="7.9" customHeight="1" x14ac:dyDescent="0.2">
      <c r="A16" s="21"/>
      <c r="B16" s="52">
        <v>5</v>
      </c>
      <c r="C16" s="74" t="s">
        <v>36</v>
      </c>
      <c r="D16" s="35"/>
      <c r="E16" s="42"/>
      <c r="F16" s="53"/>
      <c r="G16" s="23"/>
      <c r="H16" s="23"/>
      <c r="I16" s="23"/>
      <c r="J16" s="23"/>
      <c r="K16" s="23"/>
      <c r="L16" s="23"/>
      <c r="M16" s="23"/>
      <c r="N16" s="23"/>
      <c r="O16" s="49"/>
      <c r="P16" s="50"/>
      <c r="Q16" s="22"/>
      <c r="R16" s="76" t="s">
        <v>241</v>
      </c>
      <c r="S16" s="52">
        <v>5</v>
      </c>
    </row>
    <row r="17" spans="1:19" s="9" customFormat="1" ht="7.9" customHeight="1" x14ac:dyDescent="0.2">
      <c r="A17" s="21"/>
      <c r="B17" s="52"/>
      <c r="C17" s="36"/>
      <c r="D17" s="74"/>
      <c r="E17" s="42"/>
      <c r="F17" s="42"/>
      <c r="G17" s="23"/>
      <c r="H17" s="23"/>
      <c r="I17" s="23"/>
      <c r="J17" s="23"/>
      <c r="K17" s="23"/>
      <c r="L17" s="23"/>
      <c r="M17" s="23"/>
      <c r="N17" s="23"/>
      <c r="O17" s="50"/>
      <c r="P17" s="50"/>
      <c r="Q17" s="51"/>
      <c r="R17" s="49"/>
      <c r="S17" s="52"/>
    </row>
    <row r="18" spans="1:19" s="9" customFormat="1" ht="7.9" customHeight="1" x14ac:dyDescent="0.2">
      <c r="A18" s="21"/>
      <c r="B18" s="52">
        <v>12</v>
      </c>
      <c r="C18" s="75" t="s">
        <v>37</v>
      </c>
      <c r="D18" s="38"/>
      <c r="E18" s="42"/>
      <c r="F18" s="42"/>
      <c r="G18" s="23"/>
      <c r="H18" s="23"/>
      <c r="I18" s="23"/>
      <c r="J18" s="23"/>
      <c r="K18" s="23"/>
      <c r="L18" s="23"/>
      <c r="M18" s="23"/>
      <c r="N18" s="23"/>
      <c r="O18" s="50"/>
      <c r="P18" s="50"/>
      <c r="Q18" s="49"/>
      <c r="R18" s="77" t="s">
        <v>379</v>
      </c>
      <c r="S18" s="52">
        <v>12</v>
      </c>
    </row>
    <row r="19" spans="1:19" s="9" customFormat="1" ht="7.9" customHeight="1" x14ac:dyDescent="0.2">
      <c r="A19" s="21"/>
      <c r="B19" s="52"/>
      <c r="C19" s="35"/>
      <c r="D19" s="39"/>
      <c r="E19" s="40"/>
      <c r="F19" s="42"/>
      <c r="G19" s="23"/>
      <c r="H19" s="23"/>
      <c r="I19" s="23"/>
      <c r="J19" s="88" t="s">
        <v>25</v>
      </c>
      <c r="K19" s="88"/>
      <c r="L19" s="23"/>
      <c r="M19" s="23"/>
      <c r="N19" s="23"/>
      <c r="O19" s="50"/>
      <c r="P19" s="40"/>
      <c r="Q19" s="50"/>
      <c r="R19" s="22"/>
      <c r="S19" s="52"/>
    </row>
    <row r="20" spans="1:19" s="9" customFormat="1" ht="7.9" customHeight="1" x14ac:dyDescent="0.2">
      <c r="A20" s="21"/>
      <c r="B20" s="52">
        <v>4</v>
      </c>
      <c r="C20" s="74" t="s">
        <v>38</v>
      </c>
      <c r="D20" s="39"/>
      <c r="E20" s="22"/>
      <c r="F20" s="42"/>
      <c r="G20" s="23"/>
      <c r="H20" s="23"/>
      <c r="I20" s="23"/>
      <c r="J20" s="88"/>
      <c r="K20" s="88"/>
      <c r="L20" s="23"/>
      <c r="M20" s="23"/>
      <c r="N20" s="23"/>
      <c r="O20" s="50"/>
      <c r="P20" s="22"/>
      <c r="Q20" s="50"/>
      <c r="R20" s="76" t="s">
        <v>186</v>
      </c>
      <c r="S20" s="52">
        <v>4</v>
      </c>
    </row>
    <row r="21" spans="1:19" s="9" customFormat="1" ht="7.9" customHeight="1" x14ac:dyDescent="0.2">
      <c r="A21" s="21"/>
      <c r="B21" s="52"/>
      <c r="C21" s="36"/>
      <c r="D21" s="40"/>
      <c r="E21" s="22"/>
      <c r="F21" s="42"/>
      <c r="G21" s="23"/>
      <c r="H21" s="23"/>
      <c r="I21" s="23"/>
      <c r="J21" s="88"/>
      <c r="K21" s="88"/>
      <c r="L21" s="23"/>
      <c r="M21" s="23"/>
      <c r="N21" s="23"/>
      <c r="O21" s="50"/>
      <c r="P21" s="22"/>
      <c r="Q21" s="40"/>
      <c r="R21" s="49"/>
      <c r="S21" s="52"/>
    </row>
    <row r="22" spans="1:19" s="9" customFormat="1" ht="7.9" customHeight="1" x14ac:dyDescent="0.2">
      <c r="A22" s="21"/>
      <c r="B22" s="52">
        <v>13</v>
      </c>
      <c r="C22" s="75" t="s">
        <v>39</v>
      </c>
      <c r="D22" s="35"/>
      <c r="E22" s="88"/>
      <c r="F22" s="98"/>
      <c r="G22" s="27"/>
      <c r="H22" s="23"/>
      <c r="I22" s="23"/>
      <c r="J22" s="88"/>
      <c r="K22" s="88"/>
      <c r="L22" s="23"/>
      <c r="M22" s="23"/>
      <c r="N22" s="23"/>
      <c r="O22" s="87"/>
      <c r="P22" s="88"/>
      <c r="Q22" s="22"/>
      <c r="R22" s="77" t="s">
        <v>335</v>
      </c>
      <c r="S22" s="52">
        <v>13</v>
      </c>
    </row>
    <row r="23" spans="1:19" s="9" customFormat="1" ht="7.9" customHeight="1" x14ac:dyDescent="0.2">
      <c r="A23" s="21"/>
      <c r="B23" s="52"/>
      <c r="C23" s="35"/>
      <c r="D23" s="35"/>
      <c r="E23" s="88"/>
      <c r="F23" s="98"/>
      <c r="G23" s="102"/>
      <c r="H23" s="102"/>
      <c r="I23" s="23"/>
      <c r="J23" s="23"/>
      <c r="K23" s="23"/>
      <c r="L23" s="23"/>
      <c r="M23" s="102"/>
      <c r="N23" s="102"/>
      <c r="O23" s="87"/>
      <c r="P23" s="88"/>
      <c r="Q23" s="22"/>
      <c r="R23" s="22"/>
      <c r="S23" s="52"/>
    </row>
    <row r="24" spans="1:19" s="9" customFormat="1" ht="7.9" customHeight="1" x14ac:dyDescent="0.2">
      <c r="A24" s="21"/>
      <c r="B24" s="52">
        <v>6</v>
      </c>
      <c r="C24" s="74" t="s">
        <v>40</v>
      </c>
      <c r="D24" s="35"/>
      <c r="E24" s="88"/>
      <c r="F24" s="98"/>
      <c r="G24" s="27"/>
      <c r="H24" s="44"/>
      <c r="I24" s="22"/>
      <c r="J24" s="22"/>
      <c r="K24" s="22"/>
      <c r="L24" s="22"/>
      <c r="M24" s="46"/>
      <c r="N24" s="23"/>
      <c r="O24" s="87"/>
      <c r="P24" s="88"/>
      <c r="Q24" s="22"/>
      <c r="R24" s="76" t="s">
        <v>266</v>
      </c>
      <c r="S24" s="52">
        <v>6</v>
      </c>
    </row>
    <row r="25" spans="1:19" s="9" customFormat="1" ht="7.9" customHeight="1" x14ac:dyDescent="0.2">
      <c r="A25" s="21"/>
      <c r="B25" s="52"/>
      <c r="C25" s="36"/>
      <c r="D25" s="74"/>
      <c r="E25" s="88"/>
      <c r="F25" s="98"/>
      <c r="G25" s="23"/>
      <c r="H25" s="45"/>
      <c r="I25" s="22"/>
      <c r="J25" s="22"/>
      <c r="K25" s="22"/>
      <c r="L25" s="22"/>
      <c r="M25" s="47"/>
      <c r="N25" s="23"/>
      <c r="O25" s="87"/>
      <c r="P25" s="88"/>
      <c r="Q25" s="51"/>
      <c r="R25" s="49"/>
      <c r="S25" s="52"/>
    </row>
    <row r="26" spans="1:19" s="9" customFormat="1" ht="7.9" customHeight="1" x14ac:dyDescent="0.2">
      <c r="A26" s="21"/>
      <c r="B26" s="52">
        <v>11</v>
      </c>
      <c r="C26" s="75" t="s">
        <v>41</v>
      </c>
      <c r="D26" s="38"/>
      <c r="E26" s="22"/>
      <c r="F26" s="42"/>
      <c r="G26" s="23"/>
      <c r="H26" s="45"/>
      <c r="I26" s="22"/>
      <c r="J26" s="22"/>
      <c r="K26" s="22"/>
      <c r="L26" s="22"/>
      <c r="M26" s="47"/>
      <c r="N26" s="23"/>
      <c r="O26" s="26"/>
      <c r="P26" s="22"/>
      <c r="Q26" s="49"/>
      <c r="R26" s="77" t="s">
        <v>386</v>
      </c>
      <c r="S26" s="52">
        <v>11</v>
      </c>
    </row>
    <row r="27" spans="1:19" s="9" customFormat="1" ht="7.9" customHeight="1" x14ac:dyDescent="0.2">
      <c r="A27" s="21"/>
      <c r="B27" s="52"/>
      <c r="C27" s="35"/>
      <c r="D27" s="39"/>
      <c r="E27" s="70"/>
      <c r="F27" s="42"/>
      <c r="G27" s="23"/>
      <c r="H27" s="45"/>
      <c r="I27" s="22"/>
      <c r="J27" s="22"/>
      <c r="K27" s="22"/>
      <c r="L27" s="22"/>
      <c r="M27" s="47"/>
      <c r="N27" s="23"/>
      <c r="O27" s="50"/>
      <c r="P27" s="51"/>
      <c r="Q27" s="50"/>
      <c r="R27" s="22"/>
      <c r="S27" s="52"/>
    </row>
    <row r="28" spans="1:19" s="9" customFormat="1" ht="7.9" customHeight="1" x14ac:dyDescent="0.2">
      <c r="A28" s="21"/>
      <c r="B28" s="52">
        <v>3</v>
      </c>
      <c r="C28" s="74" t="s">
        <v>42</v>
      </c>
      <c r="D28" s="39"/>
      <c r="E28" s="34"/>
      <c r="F28" s="42"/>
      <c r="G28" s="23"/>
      <c r="H28" s="45"/>
      <c r="I28" s="22"/>
      <c r="J28" s="22"/>
      <c r="K28" s="22"/>
      <c r="L28" s="22"/>
      <c r="M28" s="47"/>
      <c r="N28" s="23"/>
      <c r="O28" s="50"/>
      <c r="P28" s="49"/>
      <c r="Q28" s="50"/>
      <c r="R28" s="76" t="s">
        <v>248</v>
      </c>
      <c r="S28" s="52">
        <v>3</v>
      </c>
    </row>
    <row r="29" spans="1:19" s="9" customFormat="1" ht="7.9" customHeight="1" x14ac:dyDescent="0.2">
      <c r="A29" s="21"/>
      <c r="B29" s="52"/>
      <c r="C29" s="36"/>
      <c r="D29" s="40"/>
      <c r="E29" s="42"/>
      <c r="F29" s="42"/>
      <c r="G29" s="23"/>
      <c r="H29" s="45"/>
      <c r="I29" s="22"/>
      <c r="J29" s="22"/>
      <c r="K29" s="22"/>
      <c r="L29" s="22"/>
      <c r="M29" s="47"/>
      <c r="N29" s="23"/>
      <c r="O29" s="50"/>
      <c r="P29" s="50"/>
      <c r="Q29" s="40"/>
      <c r="R29" s="49"/>
      <c r="S29" s="52"/>
    </row>
    <row r="30" spans="1:19" s="9" customFormat="1" ht="7.9" customHeight="1" x14ac:dyDescent="0.2">
      <c r="A30" s="21"/>
      <c r="B30" s="52">
        <v>14</v>
      </c>
      <c r="C30" s="75" t="s">
        <v>43</v>
      </c>
      <c r="D30" s="35"/>
      <c r="E30" s="42"/>
      <c r="F30" s="42"/>
      <c r="G30" s="23"/>
      <c r="H30" s="45"/>
      <c r="I30" s="103"/>
      <c r="J30" s="102"/>
      <c r="K30" s="22"/>
      <c r="L30" s="22"/>
      <c r="M30" s="47"/>
      <c r="N30" s="23"/>
      <c r="O30" s="50"/>
      <c r="P30" s="50"/>
      <c r="Q30" s="22"/>
      <c r="R30" s="77" t="s">
        <v>52</v>
      </c>
      <c r="S30" s="52">
        <v>14</v>
      </c>
    </row>
    <row r="31" spans="1:19" s="9" customFormat="1" ht="7.9" customHeight="1" x14ac:dyDescent="0.2">
      <c r="A31" s="21"/>
      <c r="B31" s="52"/>
      <c r="C31" s="35"/>
      <c r="D31" s="35"/>
      <c r="E31" s="42"/>
      <c r="F31" s="40"/>
      <c r="G31" s="23"/>
      <c r="H31" s="45"/>
      <c r="I31" s="22"/>
      <c r="J31" s="22"/>
      <c r="K31" s="22"/>
      <c r="L31" s="22"/>
      <c r="M31" s="47"/>
      <c r="N31" s="23"/>
      <c r="O31" s="40"/>
      <c r="P31" s="50"/>
      <c r="Q31" s="22"/>
      <c r="R31" s="22"/>
      <c r="S31" s="52"/>
    </row>
    <row r="32" spans="1:19" s="9" customFormat="1" ht="7.9" customHeight="1" x14ac:dyDescent="0.2">
      <c r="A32" s="21"/>
      <c r="B32" s="52">
        <v>7</v>
      </c>
      <c r="C32" s="74" t="s">
        <v>373</v>
      </c>
      <c r="D32" s="35"/>
      <c r="E32" s="42"/>
      <c r="F32" s="22"/>
      <c r="G32" s="23"/>
      <c r="H32" s="45"/>
      <c r="I32" s="22"/>
      <c r="J32" s="22"/>
      <c r="K32" s="22"/>
      <c r="L32" s="22"/>
      <c r="M32" s="47"/>
      <c r="N32" s="23"/>
      <c r="O32" s="22"/>
      <c r="P32" s="50"/>
      <c r="Q32" s="22"/>
      <c r="R32" s="76" t="s">
        <v>204</v>
      </c>
      <c r="S32" s="52">
        <v>7</v>
      </c>
    </row>
    <row r="33" spans="1:19" s="9" customFormat="1" ht="7.9" customHeight="1" x14ac:dyDescent="0.2">
      <c r="A33" s="21"/>
      <c r="B33" s="52"/>
      <c r="C33" s="36"/>
      <c r="D33" s="74"/>
      <c r="E33" s="42"/>
      <c r="F33" s="22"/>
      <c r="G33" s="23"/>
      <c r="H33" s="45"/>
      <c r="I33" s="22"/>
      <c r="J33" s="22"/>
      <c r="K33" s="22"/>
      <c r="L33" s="22"/>
      <c r="M33" s="47"/>
      <c r="N33" s="23"/>
      <c r="O33" s="22"/>
      <c r="P33" s="50"/>
      <c r="Q33" s="51"/>
      <c r="R33" s="49"/>
      <c r="S33" s="52"/>
    </row>
    <row r="34" spans="1:19" s="9" customFormat="1" ht="7.9" customHeight="1" x14ac:dyDescent="0.2">
      <c r="A34" s="21"/>
      <c r="B34" s="52">
        <v>10</v>
      </c>
      <c r="C34" s="75" t="s">
        <v>44</v>
      </c>
      <c r="D34" s="38"/>
      <c r="E34" s="42"/>
      <c r="F34" s="22"/>
      <c r="G34" s="23"/>
      <c r="H34" s="45"/>
      <c r="I34" s="22"/>
      <c r="J34" s="22"/>
      <c r="K34" s="22"/>
      <c r="L34" s="22"/>
      <c r="M34" s="47"/>
      <c r="N34" s="23"/>
      <c r="O34" s="22"/>
      <c r="P34" s="50"/>
      <c r="Q34" s="49"/>
      <c r="R34" s="77" t="s">
        <v>140</v>
      </c>
      <c r="S34" s="52">
        <v>10</v>
      </c>
    </row>
    <row r="35" spans="1:19" s="9" customFormat="1" ht="7.9" customHeight="1" x14ac:dyDescent="0.2">
      <c r="A35" s="21"/>
      <c r="B35" s="52"/>
      <c r="C35" s="35"/>
      <c r="D35" s="39"/>
      <c r="E35" s="40"/>
      <c r="F35" s="22"/>
      <c r="G35" s="23"/>
      <c r="H35" s="45"/>
      <c r="I35" s="22"/>
      <c r="J35" s="22"/>
      <c r="K35" s="22"/>
      <c r="L35" s="22"/>
      <c r="M35" s="47"/>
      <c r="N35" s="23"/>
      <c r="O35" s="22"/>
      <c r="P35" s="40"/>
      <c r="Q35" s="50"/>
      <c r="R35" s="22"/>
      <c r="S35" s="52"/>
    </row>
    <row r="36" spans="1:19" s="9" customFormat="1" ht="7.9" customHeight="1" x14ac:dyDescent="0.2">
      <c r="A36" s="21"/>
      <c r="B36" s="52">
        <v>2</v>
      </c>
      <c r="C36" s="74" t="s">
        <v>45</v>
      </c>
      <c r="D36" s="39"/>
      <c r="E36" s="23"/>
      <c r="F36" s="23"/>
      <c r="G36" s="23"/>
      <c r="H36" s="45"/>
      <c r="I36" s="23"/>
      <c r="J36" s="23"/>
      <c r="K36" s="23"/>
      <c r="L36" s="23"/>
      <c r="M36" s="47"/>
      <c r="N36" s="23"/>
      <c r="O36" s="23"/>
      <c r="P36" s="23"/>
      <c r="Q36" s="50"/>
      <c r="R36" s="76" t="s">
        <v>361</v>
      </c>
      <c r="S36" s="52">
        <v>2</v>
      </c>
    </row>
    <row r="37" spans="1:19" s="9" customFormat="1" ht="7.9" customHeight="1" x14ac:dyDescent="0.2">
      <c r="A37" s="21"/>
      <c r="B37" s="52"/>
      <c r="C37" s="36"/>
      <c r="D37" s="40"/>
      <c r="E37" s="23"/>
      <c r="F37" s="88" t="s">
        <v>26</v>
      </c>
      <c r="G37" s="88"/>
      <c r="H37" s="98"/>
      <c r="I37" s="23"/>
      <c r="J37" s="89" t="s">
        <v>6</v>
      </c>
      <c r="K37" s="90"/>
      <c r="L37" s="23"/>
      <c r="M37" s="87" t="s">
        <v>24</v>
      </c>
      <c r="N37" s="88"/>
      <c r="O37" s="88"/>
      <c r="P37" s="23"/>
      <c r="Q37" s="40"/>
      <c r="R37" s="49"/>
      <c r="S37" s="52"/>
    </row>
    <row r="38" spans="1:19" s="9" customFormat="1" ht="7.9" customHeight="1" x14ac:dyDescent="0.2">
      <c r="A38" s="21"/>
      <c r="B38" s="52">
        <v>15</v>
      </c>
      <c r="C38" s="75" t="s">
        <v>226</v>
      </c>
      <c r="D38" s="35"/>
      <c r="E38" s="23"/>
      <c r="F38" s="88"/>
      <c r="G38" s="88"/>
      <c r="H38" s="98"/>
      <c r="I38" s="23"/>
      <c r="J38" s="91"/>
      <c r="K38" s="92"/>
      <c r="L38" s="23"/>
      <c r="M38" s="87"/>
      <c r="N38" s="88"/>
      <c r="O38" s="88"/>
      <c r="P38" s="23"/>
      <c r="Q38" s="22"/>
      <c r="R38" s="77" t="s">
        <v>67</v>
      </c>
      <c r="S38" s="52">
        <v>15</v>
      </c>
    </row>
    <row r="39" spans="1:19" s="9" customFormat="1" ht="7.9" customHeight="1" x14ac:dyDescent="0.2">
      <c r="A39" s="21"/>
      <c r="B39" s="52"/>
      <c r="C39" s="35"/>
      <c r="D39" s="35"/>
      <c r="E39" s="23"/>
      <c r="F39" s="88"/>
      <c r="G39" s="88"/>
      <c r="H39" s="98"/>
      <c r="I39" s="23"/>
      <c r="J39" s="91"/>
      <c r="K39" s="92"/>
      <c r="L39" s="23"/>
      <c r="M39" s="87"/>
      <c r="N39" s="88"/>
      <c r="O39" s="88"/>
      <c r="P39" s="23"/>
      <c r="Q39" s="22"/>
      <c r="R39" s="22"/>
      <c r="S39" s="52"/>
    </row>
    <row r="40" spans="1:19" s="9" customFormat="1" ht="7.9" customHeight="1" x14ac:dyDescent="0.2">
      <c r="A40" s="21"/>
      <c r="B40" s="52">
        <v>1</v>
      </c>
      <c r="C40" s="74" t="s">
        <v>376</v>
      </c>
      <c r="D40" s="35"/>
      <c r="E40" s="23"/>
      <c r="F40" s="88"/>
      <c r="G40" s="88"/>
      <c r="H40" s="98"/>
      <c r="I40" s="23"/>
      <c r="J40" s="93"/>
      <c r="K40" s="94"/>
      <c r="L40" s="23"/>
      <c r="M40" s="87"/>
      <c r="N40" s="88"/>
      <c r="O40" s="88"/>
      <c r="P40" s="23"/>
      <c r="Q40" s="22"/>
      <c r="R40" s="76" t="s">
        <v>115</v>
      </c>
      <c r="S40" s="52">
        <v>1</v>
      </c>
    </row>
    <row r="41" spans="1:19" s="9" customFormat="1" ht="7.9" customHeight="1" x14ac:dyDescent="0.2">
      <c r="A41" s="21"/>
      <c r="B41" s="52"/>
      <c r="C41" s="36"/>
      <c r="D41" s="74"/>
      <c r="E41" s="23"/>
      <c r="F41" s="88"/>
      <c r="G41" s="88"/>
      <c r="H41" s="98"/>
      <c r="I41" s="23"/>
      <c r="J41" s="93"/>
      <c r="K41" s="94"/>
      <c r="L41" s="23"/>
      <c r="M41" s="87"/>
      <c r="N41" s="88"/>
      <c r="O41" s="88"/>
      <c r="P41" s="23"/>
      <c r="Q41" s="51"/>
      <c r="R41" s="49"/>
      <c r="S41" s="52"/>
    </row>
    <row r="42" spans="1:19" s="9" customFormat="1" ht="7.9" customHeight="1" x14ac:dyDescent="0.2">
      <c r="A42" s="21"/>
      <c r="B42" s="52">
        <v>16</v>
      </c>
      <c r="C42" s="75" t="s">
        <v>93</v>
      </c>
      <c r="D42" s="38"/>
      <c r="E42" s="23"/>
      <c r="F42" s="88"/>
      <c r="G42" s="88"/>
      <c r="H42" s="98"/>
      <c r="I42" s="23"/>
      <c r="J42" s="95"/>
      <c r="K42" s="96"/>
      <c r="L42" s="23"/>
      <c r="M42" s="87"/>
      <c r="N42" s="88"/>
      <c r="O42" s="88"/>
      <c r="P42" s="23"/>
      <c r="Q42" s="49"/>
      <c r="R42" s="77" t="s">
        <v>387</v>
      </c>
      <c r="S42" s="52">
        <v>16</v>
      </c>
    </row>
    <row r="43" spans="1:19" s="9" customFormat="1" ht="7.9" customHeight="1" x14ac:dyDescent="0.2">
      <c r="A43" s="21"/>
      <c r="B43" s="52"/>
      <c r="C43" s="35"/>
      <c r="D43" s="39"/>
      <c r="E43" s="70"/>
      <c r="F43" s="22"/>
      <c r="G43" s="23"/>
      <c r="H43" s="28"/>
      <c r="I43" s="23"/>
      <c r="J43" s="29"/>
      <c r="K43" s="29"/>
      <c r="L43" s="23"/>
      <c r="M43" s="48"/>
      <c r="N43" s="23"/>
      <c r="O43" s="22"/>
      <c r="P43" s="51"/>
      <c r="Q43" s="50"/>
      <c r="R43" s="22"/>
      <c r="S43" s="52"/>
    </row>
    <row r="44" spans="1:19" s="9" customFormat="1" ht="7.9" customHeight="1" x14ac:dyDescent="0.2">
      <c r="A44" s="21"/>
      <c r="B44" s="52">
        <v>8</v>
      </c>
      <c r="C44" s="74" t="s">
        <v>254</v>
      </c>
      <c r="D44" s="39"/>
      <c r="E44" s="34"/>
      <c r="F44" s="22"/>
      <c r="G44" s="23"/>
      <c r="H44" s="45"/>
      <c r="I44" s="23"/>
      <c r="J44" s="29"/>
      <c r="K44" s="29"/>
      <c r="L44" s="23"/>
      <c r="M44" s="48"/>
      <c r="N44" s="23"/>
      <c r="O44" s="22"/>
      <c r="P44" s="49"/>
      <c r="Q44" s="50"/>
      <c r="R44" s="76" t="s">
        <v>284</v>
      </c>
      <c r="S44" s="52">
        <v>8</v>
      </c>
    </row>
    <row r="45" spans="1:19" s="9" customFormat="1" ht="7.9" customHeight="1" x14ac:dyDescent="0.2">
      <c r="A45" s="21"/>
      <c r="B45" s="52"/>
      <c r="C45" s="36"/>
      <c r="D45" s="40"/>
      <c r="E45" s="42"/>
      <c r="F45" s="22"/>
      <c r="G45" s="23"/>
      <c r="H45" s="45"/>
      <c r="I45" s="23"/>
      <c r="J45" s="29"/>
      <c r="K45" s="29"/>
      <c r="L45" s="23"/>
      <c r="M45" s="48"/>
      <c r="N45" s="23"/>
      <c r="O45" s="22"/>
      <c r="P45" s="50"/>
      <c r="Q45" s="40"/>
      <c r="R45" s="49"/>
      <c r="S45" s="52"/>
    </row>
    <row r="46" spans="1:19" s="9" customFormat="1" ht="7.9" customHeight="1" x14ac:dyDescent="0.2">
      <c r="A46" s="21"/>
      <c r="B46" s="52">
        <v>9</v>
      </c>
      <c r="C46" s="75" t="s">
        <v>249</v>
      </c>
      <c r="D46" s="35"/>
      <c r="E46" s="42"/>
      <c r="F46" s="22"/>
      <c r="G46" s="23"/>
      <c r="H46" s="45"/>
      <c r="I46" s="23"/>
      <c r="J46" s="29"/>
      <c r="K46" s="29"/>
      <c r="L46" s="23"/>
      <c r="M46" s="48"/>
      <c r="N46" s="23"/>
      <c r="O46" s="22"/>
      <c r="P46" s="50"/>
      <c r="Q46" s="22"/>
      <c r="R46" s="77" t="s">
        <v>310</v>
      </c>
      <c r="S46" s="52">
        <v>9</v>
      </c>
    </row>
    <row r="47" spans="1:19" s="9" customFormat="1" ht="7.9" customHeight="1" x14ac:dyDescent="0.2">
      <c r="A47" s="21"/>
      <c r="B47" s="52"/>
      <c r="C47" s="35"/>
      <c r="D47" s="35"/>
      <c r="E47" s="42"/>
      <c r="F47" s="70"/>
      <c r="G47" s="23"/>
      <c r="H47" s="45"/>
      <c r="I47" s="23"/>
      <c r="J47" s="29"/>
      <c r="K47" s="29"/>
      <c r="L47" s="23"/>
      <c r="M47" s="48"/>
      <c r="N47" s="23"/>
      <c r="O47" s="69"/>
      <c r="P47" s="50"/>
      <c r="Q47" s="22"/>
      <c r="R47" s="22"/>
      <c r="S47" s="52"/>
    </row>
    <row r="48" spans="1:19" s="9" customFormat="1" ht="7.9" customHeight="1" x14ac:dyDescent="0.2">
      <c r="A48" s="21"/>
      <c r="B48" s="52">
        <v>5</v>
      </c>
      <c r="C48" s="74" t="s">
        <v>58</v>
      </c>
      <c r="D48" s="35"/>
      <c r="E48" s="42"/>
      <c r="F48" s="34"/>
      <c r="G48" s="23"/>
      <c r="H48" s="45"/>
      <c r="I48" s="23"/>
      <c r="J48" s="29"/>
      <c r="K48" s="102"/>
      <c r="L48" s="102"/>
      <c r="M48" s="48"/>
      <c r="N48" s="23"/>
      <c r="O48" s="49"/>
      <c r="P48" s="50"/>
      <c r="Q48" s="22"/>
      <c r="R48" s="76" t="s">
        <v>353</v>
      </c>
      <c r="S48" s="52">
        <v>5</v>
      </c>
    </row>
    <row r="49" spans="1:19" s="9" customFormat="1" ht="7.9" customHeight="1" x14ac:dyDescent="0.2">
      <c r="A49" s="21"/>
      <c r="B49" s="52"/>
      <c r="C49" s="36"/>
      <c r="D49" s="74"/>
      <c r="E49" s="42"/>
      <c r="F49" s="42"/>
      <c r="G49" s="23"/>
      <c r="H49" s="45"/>
      <c r="I49" s="23"/>
      <c r="J49" s="29"/>
      <c r="K49" s="30"/>
      <c r="L49" s="23"/>
      <c r="M49" s="48"/>
      <c r="N49" s="23"/>
      <c r="O49" s="50"/>
      <c r="P49" s="50"/>
      <c r="Q49" s="51"/>
      <c r="R49" s="49"/>
      <c r="S49" s="52"/>
    </row>
    <row r="50" spans="1:19" s="9" customFormat="1" ht="7.9" customHeight="1" x14ac:dyDescent="0.2">
      <c r="A50" s="21"/>
      <c r="B50" s="52">
        <v>12</v>
      </c>
      <c r="C50" s="75" t="s">
        <v>377</v>
      </c>
      <c r="D50" s="38"/>
      <c r="E50" s="42"/>
      <c r="F50" s="42"/>
      <c r="G50" s="23"/>
      <c r="H50" s="45"/>
      <c r="I50" s="23"/>
      <c r="J50" s="29"/>
      <c r="K50" s="29"/>
      <c r="L50" s="23"/>
      <c r="M50" s="48"/>
      <c r="N50" s="23"/>
      <c r="O50" s="50"/>
      <c r="P50" s="50"/>
      <c r="Q50" s="49"/>
      <c r="R50" s="77" t="s">
        <v>312</v>
      </c>
      <c r="S50" s="52">
        <v>12</v>
      </c>
    </row>
    <row r="51" spans="1:19" s="9" customFormat="1" ht="7.9" customHeight="1" x14ac:dyDescent="0.2">
      <c r="A51" s="21"/>
      <c r="B51" s="52"/>
      <c r="C51" s="35"/>
      <c r="D51" s="39"/>
      <c r="E51" s="40"/>
      <c r="F51" s="42"/>
      <c r="G51" s="23"/>
      <c r="H51" s="45"/>
      <c r="I51" s="23"/>
      <c r="J51" s="29"/>
      <c r="K51" s="29"/>
      <c r="L51" s="23"/>
      <c r="M51" s="48"/>
      <c r="N51" s="23"/>
      <c r="O51" s="50"/>
      <c r="P51" s="40"/>
      <c r="Q51" s="50"/>
      <c r="R51" s="22"/>
      <c r="S51" s="52"/>
    </row>
    <row r="52" spans="1:19" s="9" customFormat="1" ht="7.9" customHeight="1" x14ac:dyDescent="0.2">
      <c r="A52" s="21"/>
      <c r="B52" s="52">
        <v>4</v>
      </c>
      <c r="C52" s="74" t="s">
        <v>231</v>
      </c>
      <c r="D52" s="39"/>
      <c r="E52" s="22"/>
      <c r="F52" s="42"/>
      <c r="G52" s="23"/>
      <c r="H52" s="45"/>
      <c r="I52" s="23"/>
      <c r="J52" s="29"/>
      <c r="K52" s="29"/>
      <c r="L52" s="23"/>
      <c r="M52" s="48"/>
      <c r="N52" s="23"/>
      <c r="O52" s="50"/>
      <c r="P52" s="22"/>
      <c r="Q52" s="50"/>
      <c r="R52" s="76" t="s">
        <v>139</v>
      </c>
      <c r="S52" s="52">
        <v>4</v>
      </c>
    </row>
    <row r="53" spans="1:19" s="9" customFormat="1" ht="7.9" customHeight="1" x14ac:dyDescent="0.2">
      <c r="A53" s="21"/>
      <c r="B53" s="52"/>
      <c r="C53" s="36"/>
      <c r="D53" s="40"/>
      <c r="E53" s="22"/>
      <c r="F53" s="42"/>
      <c r="G53" s="23"/>
      <c r="H53" s="45"/>
      <c r="I53" s="23"/>
      <c r="J53" s="29"/>
      <c r="K53" s="29"/>
      <c r="L53" s="23"/>
      <c r="M53" s="48"/>
      <c r="N53" s="23"/>
      <c r="O53" s="50"/>
      <c r="P53" s="22"/>
      <c r="Q53" s="40"/>
      <c r="R53" s="49"/>
      <c r="S53" s="52"/>
    </row>
    <row r="54" spans="1:19" s="9" customFormat="1" ht="7.9" customHeight="1" x14ac:dyDescent="0.2">
      <c r="A54" s="21"/>
      <c r="B54" s="52">
        <v>13</v>
      </c>
      <c r="C54" s="75" t="s">
        <v>150</v>
      </c>
      <c r="D54" s="35"/>
      <c r="E54" s="88"/>
      <c r="F54" s="98"/>
      <c r="G54" s="27"/>
      <c r="H54" s="45"/>
      <c r="I54" s="23"/>
      <c r="J54" s="31"/>
      <c r="K54" s="31"/>
      <c r="L54" s="23"/>
      <c r="M54" s="48"/>
      <c r="N54" s="23"/>
      <c r="O54" s="87"/>
      <c r="P54" s="88"/>
      <c r="Q54" s="22"/>
      <c r="R54" s="77" t="s">
        <v>122</v>
      </c>
      <c r="S54" s="52">
        <v>13</v>
      </c>
    </row>
    <row r="55" spans="1:19" s="9" customFormat="1" ht="7.9" customHeight="1" x14ac:dyDescent="0.2">
      <c r="A55" s="21"/>
      <c r="B55" s="52"/>
      <c r="C55" s="35"/>
      <c r="D55" s="35"/>
      <c r="E55" s="88"/>
      <c r="F55" s="98"/>
      <c r="G55" s="102"/>
      <c r="H55" s="100"/>
      <c r="I55" s="23"/>
      <c r="J55" s="31"/>
      <c r="K55" s="31"/>
      <c r="L55" s="23"/>
      <c r="M55" s="103"/>
      <c r="N55" s="102"/>
      <c r="O55" s="87"/>
      <c r="P55" s="88"/>
      <c r="Q55" s="22"/>
      <c r="R55" s="22"/>
      <c r="S55" s="52"/>
    </row>
    <row r="56" spans="1:19" s="9" customFormat="1" ht="7.9" customHeight="1" x14ac:dyDescent="0.2">
      <c r="A56" s="21"/>
      <c r="B56" s="52">
        <v>6</v>
      </c>
      <c r="C56" s="74" t="s">
        <v>380</v>
      </c>
      <c r="D56" s="35"/>
      <c r="E56" s="88"/>
      <c r="F56" s="98"/>
      <c r="G56" s="27"/>
      <c r="H56" s="23"/>
      <c r="I56" s="23"/>
      <c r="J56" s="31"/>
      <c r="K56" s="31"/>
      <c r="L56" s="23"/>
      <c r="M56" s="23"/>
      <c r="N56" s="23"/>
      <c r="O56" s="87"/>
      <c r="P56" s="88"/>
      <c r="Q56" s="22"/>
      <c r="R56" s="76" t="s">
        <v>295</v>
      </c>
      <c r="S56" s="52">
        <v>6</v>
      </c>
    </row>
    <row r="57" spans="1:19" s="9" customFormat="1" ht="7.9" customHeight="1" x14ac:dyDescent="0.2">
      <c r="A57" s="21"/>
      <c r="B57" s="52"/>
      <c r="C57" s="36"/>
      <c r="D57" s="74"/>
      <c r="E57" s="88"/>
      <c r="F57" s="98"/>
      <c r="G57" s="23"/>
      <c r="H57" s="23"/>
      <c r="I57" s="23"/>
      <c r="J57" s="31"/>
      <c r="K57" s="31"/>
      <c r="L57" s="23"/>
      <c r="M57" s="23"/>
      <c r="N57" s="23"/>
      <c r="O57" s="87"/>
      <c r="P57" s="88"/>
      <c r="Q57" s="51"/>
      <c r="R57" s="49"/>
      <c r="S57" s="52"/>
    </row>
    <row r="58" spans="1:19" s="9" customFormat="1" ht="7.9" customHeight="1" x14ac:dyDescent="0.2">
      <c r="A58" s="21"/>
      <c r="B58" s="52">
        <v>11</v>
      </c>
      <c r="C58" s="75" t="s">
        <v>384</v>
      </c>
      <c r="D58" s="38"/>
      <c r="E58" s="22"/>
      <c r="F58" s="42"/>
      <c r="G58" s="23"/>
      <c r="H58" s="23"/>
      <c r="I58" s="23"/>
      <c r="J58" s="23"/>
      <c r="K58" s="23"/>
      <c r="L58" s="23"/>
      <c r="M58" s="23"/>
      <c r="N58" s="23"/>
      <c r="O58" s="50"/>
      <c r="P58" s="22"/>
      <c r="Q58" s="49"/>
      <c r="R58" s="77" t="s">
        <v>339</v>
      </c>
      <c r="S58" s="52">
        <v>11</v>
      </c>
    </row>
    <row r="59" spans="1:19" s="9" customFormat="1" ht="7.9" customHeight="1" x14ac:dyDescent="0.2">
      <c r="A59" s="21"/>
      <c r="B59" s="52"/>
      <c r="C59" s="35"/>
      <c r="D59" s="39"/>
      <c r="E59" s="70"/>
      <c r="F59" s="42"/>
      <c r="G59" s="23"/>
      <c r="H59" s="23"/>
      <c r="I59" s="23"/>
      <c r="J59" s="23"/>
      <c r="K59" s="23"/>
      <c r="L59" s="23"/>
      <c r="M59" s="23"/>
      <c r="N59" s="23"/>
      <c r="O59" s="50"/>
      <c r="P59" s="51"/>
      <c r="Q59" s="50"/>
      <c r="R59" s="22"/>
      <c r="S59" s="52"/>
    </row>
    <row r="60" spans="1:19" s="9" customFormat="1" ht="7.9" customHeight="1" x14ac:dyDescent="0.2">
      <c r="A60" s="21"/>
      <c r="B60" s="52">
        <v>3</v>
      </c>
      <c r="C60" s="74" t="s">
        <v>66</v>
      </c>
      <c r="D60" s="39"/>
      <c r="E60" s="34"/>
      <c r="F60" s="42"/>
      <c r="G60" s="23"/>
      <c r="H60" s="23"/>
      <c r="I60" s="23"/>
      <c r="J60" s="23"/>
      <c r="K60" s="23"/>
      <c r="L60" s="23"/>
      <c r="M60" s="23"/>
      <c r="N60" s="23"/>
      <c r="O60" s="50"/>
      <c r="P60" s="49"/>
      <c r="Q60" s="50"/>
      <c r="R60" s="76" t="s">
        <v>166</v>
      </c>
      <c r="S60" s="52">
        <v>3</v>
      </c>
    </row>
    <row r="61" spans="1:19" s="9" customFormat="1" ht="7.9" customHeight="1" x14ac:dyDescent="0.2">
      <c r="A61" s="21"/>
      <c r="B61" s="52"/>
      <c r="C61" s="36"/>
      <c r="D61" s="40"/>
      <c r="E61" s="42"/>
      <c r="F61" s="42"/>
      <c r="G61" s="23"/>
      <c r="H61" s="23"/>
      <c r="I61" s="23"/>
      <c r="J61" s="23"/>
      <c r="K61" s="23"/>
      <c r="L61" s="23"/>
      <c r="M61" s="23"/>
      <c r="N61" s="23"/>
      <c r="O61" s="50"/>
      <c r="P61" s="50"/>
      <c r="Q61" s="40"/>
      <c r="R61" s="49"/>
      <c r="S61" s="52"/>
    </row>
    <row r="62" spans="1:19" s="9" customFormat="1" ht="7.9" customHeight="1" x14ac:dyDescent="0.2">
      <c r="A62" s="21"/>
      <c r="B62" s="52">
        <v>14</v>
      </c>
      <c r="C62" s="75" t="s">
        <v>142</v>
      </c>
      <c r="D62" s="35"/>
      <c r="E62" s="42"/>
      <c r="F62" s="42"/>
      <c r="G62" s="23"/>
      <c r="H62" s="23"/>
      <c r="I62" s="23"/>
      <c r="J62" s="23"/>
      <c r="K62" s="23"/>
      <c r="L62" s="23"/>
      <c r="M62" s="23"/>
      <c r="N62" s="23"/>
      <c r="O62" s="50"/>
      <c r="P62" s="50"/>
      <c r="Q62" s="22"/>
      <c r="R62" s="77" t="s">
        <v>333</v>
      </c>
      <c r="S62" s="52">
        <v>14</v>
      </c>
    </row>
    <row r="63" spans="1:19" s="9" customFormat="1" ht="7.9" customHeight="1" x14ac:dyDescent="0.2">
      <c r="A63" s="21"/>
      <c r="B63" s="52"/>
      <c r="C63" s="35"/>
      <c r="D63" s="35"/>
      <c r="E63" s="42"/>
      <c r="F63" s="40"/>
      <c r="G63" s="23"/>
      <c r="H63" s="23"/>
      <c r="I63" s="23"/>
      <c r="J63" s="23"/>
      <c r="K63" s="23"/>
      <c r="L63" s="23"/>
      <c r="M63" s="23"/>
      <c r="N63" s="23"/>
      <c r="O63" s="40"/>
      <c r="P63" s="50"/>
      <c r="Q63" s="22"/>
      <c r="R63" s="22"/>
      <c r="S63" s="52"/>
    </row>
    <row r="64" spans="1:19" s="9" customFormat="1" ht="7.9" customHeight="1" x14ac:dyDescent="0.2">
      <c r="A64" s="21"/>
      <c r="B64" s="52">
        <v>7</v>
      </c>
      <c r="C64" s="74" t="s">
        <v>385</v>
      </c>
      <c r="D64" s="35"/>
      <c r="E64" s="42"/>
      <c r="F64" s="22"/>
      <c r="G64" s="23"/>
      <c r="H64" s="23"/>
      <c r="I64" s="23"/>
      <c r="J64" s="23"/>
      <c r="K64" s="23"/>
      <c r="L64" s="23"/>
      <c r="M64" s="23"/>
      <c r="N64" s="23"/>
      <c r="O64" s="22"/>
      <c r="P64" s="50"/>
      <c r="Q64" s="22"/>
      <c r="R64" s="76" t="s">
        <v>165</v>
      </c>
      <c r="S64" s="52">
        <v>7</v>
      </c>
    </row>
    <row r="65" spans="1:19" s="9" customFormat="1" ht="7.9" customHeight="1" x14ac:dyDescent="0.2">
      <c r="A65" s="21"/>
      <c r="B65" s="52"/>
      <c r="C65" s="36"/>
      <c r="D65" s="74"/>
      <c r="E65" s="42"/>
      <c r="F65" s="22"/>
      <c r="G65" s="23"/>
      <c r="H65" s="23"/>
      <c r="I65" s="23"/>
      <c r="J65" s="23"/>
      <c r="K65" s="23"/>
      <c r="L65" s="23"/>
      <c r="M65" s="23"/>
      <c r="N65" s="23"/>
      <c r="O65" s="22"/>
      <c r="P65" s="50"/>
      <c r="Q65" s="51"/>
      <c r="R65" s="49"/>
      <c r="S65" s="52"/>
    </row>
    <row r="66" spans="1:19" s="9" customFormat="1" ht="7.9" customHeight="1" x14ac:dyDescent="0.2">
      <c r="A66" s="21"/>
      <c r="B66" s="52">
        <v>10</v>
      </c>
      <c r="C66" s="75" t="s">
        <v>247</v>
      </c>
      <c r="D66" s="38"/>
      <c r="E66" s="42"/>
      <c r="F66" s="22"/>
      <c r="G66" s="23"/>
      <c r="H66" s="23"/>
      <c r="I66" s="23"/>
      <c r="J66" s="23"/>
      <c r="K66" s="23"/>
      <c r="L66" s="23"/>
      <c r="M66" s="23"/>
      <c r="N66" s="23"/>
      <c r="O66" s="22"/>
      <c r="P66" s="50"/>
      <c r="Q66" s="49"/>
      <c r="R66" s="77" t="s">
        <v>106</v>
      </c>
      <c r="S66" s="52">
        <v>10</v>
      </c>
    </row>
    <row r="67" spans="1:19" s="9" customFormat="1" ht="7.9" customHeight="1" x14ac:dyDescent="0.2">
      <c r="A67" s="21"/>
      <c r="B67" s="52"/>
      <c r="C67" s="35"/>
      <c r="D67" s="39"/>
      <c r="E67" s="40"/>
      <c r="F67" s="22"/>
      <c r="G67" s="23"/>
      <c r="H67" s="23"/>
      <c r="I67" s="23"/>
      <c r="J67" s="23"/>
      <c r="K67" s="23"/>
      <c r="L67" s="23"/>
      <c r="M67" s="23"/>
      <c r="N67" s="23"/>
      <c r="O67" s="22"/>
      <c r="P67" s="40"/>
      <c r="Q67" s="50"/>
      <c r="R67" s="22"/>
      <c r="S67" s="52"/>
    </row>
    <row r="68" spans="1:19" s="9" customFormat="1" ht="7.9" customHeight="1" x14ac:dyDescent="0.2">
      <c r="A68" s="21"/>
      <c r="B68" s="52">
        <v>2</v>
      </c>
      <c r="C68" s="74" t="s">
        <v>56</v>
      </c>
      <c r="D68" s="39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50"/>
      <c r="R68" s="76" t="s">
        <v>144</v>
      </c>
      <c r="S68" s="52">
        <v>2</v>
      </c>
    </row>
    <row r="69" spans="1:19" s="9" customFormat="1" ht="7.9" customHeight="1" x14ac:dyDescent="0.2">
      <c r="A69" s="21"/>
      <c r="B69" s="52"/>
      <c r="C69" s="36"/>
      <c r="D69" s="40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40"/>
      <c r="R69" s="49"/>
      <c r="S69" s="52"/>
    </row>
    <row r="70" spans="1:19" s="9" customFormat="1" ht="7.9" customHeight="1" x14ac:dyDescent="0.2">
      <c r="A70" s="21"/>
      <c r="B70" s="52">
        <v>15</v>
      </c>
      <c r="C70" s="75" t="s">
        <v>324</v>
      </c>
      <c r="D70" s="3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2"/>
      <c r="R70" s="77" t="s">
        <v>235</v>
      </c>
      <c r="S70" s="52">
        <v>15</v>
      </c>
    </row>
    <row r="71" spans="1:19" ht="7.9" customHeight="1" x14ac:dyDescent="0.3">
      <c r="B71" s="33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32"/>
    </row>
  </sheetData>
  <sheetProtection selectLockedCells="1"/>
  <mergeCells count="21">
    <mergeCell ref="J6:K6"/>
    <mergeCell ref="B2:S2"/>
    <mergeCell ref="E3:F3"/>
    <mergeCell ref="J3:K3"/>
    <mergeCell ref="O3:P3"/>
    <mergeCell ref="J4:K4"/>
    <mergeCell ref="E54:F57"/>
    <mergeCell ref="O54:P57"/>
    <mergeCell ref="G55:H55"/>
    <mergeCell ref="M55:N55"/>
    <mergeCell ref="J19:K22"/>
    <mergeCell ref="E22:F25"/>
    <mergeCell ref="O22:P25"/>
    <mergeCell ref="G23:H23"/>
    <mergeCell ref="M23:N23"/>
    <mergeCell ref="I30:J30"/>
    <mergeCell ref="F37:H42"/>
    <mergeCell ref="J37:K39"/>
    <mergeCell ref="M37:O42"/>
    <mergeCell ref="J40:K42"/>
    <mergeCell ref="K48:L48"/>
  </mergeCells>
  <printOptions horizontalCentered="1" verticalCentered="1"/>
  <pageMargins left="0.35" right="0.35" top="0.35" bottom="0.35" header="0.6" footer="0.6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81"/>
  <sheetViews>
    <sheetView zoomScaleNormal="88" workbookViewId="0">
      <pane xSplit="2" ySplit="3" topLeftCell="C4" activePane="bottomRight" state="frozen"/>
      <selection pane="topRight" activeCell="D1" sqref="D1"/>
      <selection pane="bottomLeft" activeCell="A3" sqref="A3"/>
      <selection pane="bottomRight" activeCell="C9" sqref="C9"/>
    </sheetView>
  </sheetViews>
  <sheetFormatPr defaultRowHeight="12.75" x14ac:dyDescent="0.2"/>
  <cols>
    <col min="1" max="1" width="5.140625" style="2" hidden="1" customWidth="1"/>
    <col min="2" max="2" width="16" style="2" bestFit="1" customWidth="1"/>
    <col min="3" max="3" width="15.7109375" style="2" bestFit="1" customWidth="1"/>
    <col min="4" max="4" width="8.7109375" style="2" bestFit="1" customWidth="1"/>
    <col min="5" max="16384" width="9.140625" style="2"/>
  </cols>
  <sheetData>
    <row r="1" spans="1:4" ht="4.5" customHeight="1" x14ac:dyDescent="0.2"/>
    <row r="2" spans="1:4" ht="26.1" customHeight="1" thickBot="1" x14ac:dyDescent="0.25">
      <c r="B2" s="59"/>
      <c r="C2" s="110" t="s">
        <v>30</v>
      </c>
      <c r="D2" s="110"/>
    </row>
    <row r="3" spans="1:4" ht="18" customHeight="1" x14ac:dyDescent="0.2">
      <c r="B3" s="63" t="s">
        <v>8</v>
      </c>
      <c r="C3" s="60" t="s">
        <v>9</v>
      </c>
      <c r="D3" s="60" t="s">
        <v>10</v>
      </c>
    </row>
    <row r="4" spans="1:4" ht="15.95" customHeight="1" x14ac:dyDescent="0.2">
      <c r="A4" s="2">
        <v>0</v>
      </c>
      <c r="B4" s="107" t="s">
        <v>17</v>
      </c>
      <c r="C4" s="62" t="str">
        <f ca="1">OFFSET(MyBracket!$D$9,A4,0)</f>
        <v>Kentucky</v>
      </c>
      <c r="D4" s="61">
        <f ca="1">IF(RealBracket!D9=C4,1,0)</f>
        <v>0</v>
      </c>
    </row>
    <row r="5" spans="1:4" ht="15.95" customHeight="1" x14ac:dyDescent="0.2">
      <c r="A5" s="2">
        <f>A4+4</f>
        <v>4</v>
      </c>
      <c r="B5" s="108"/>
      <c r="C5" s="62" t="str">
        <f ca="1">OFFSET(MyBracket!$D$9,A5,0)</f>
        <v>Purdue</v>
      </c>
      <c r="D5" s="61">
        <f ca="1">IF(RealBracket!D13=C5,1,0)</f>
        <v>0</v>
      </c>
    </row>
    <row r="6" spans="1:4" ht="15.95" customHeight="1" x14ac:dyDescent="0.2">
      <c r="A6" s="2">
        <f t="shared" ref="A6:A35" si="0">A5+4</f>
        <v>8</v>
      </c>
      <c r="B6" s="108"/>
      <c r="C6" s="62" t="str">
        <f ca="1">OFFSET(MyBracket!$D$9,A6,0)</f>
        <v>Buffalo</v>
      </c>
      <c r="D6" s="61">
        <f ca="1">IF(RealBracket!D17=C6,1,0)</f>
        <v>0</v>
      </c>
    </row>
    <row r="7" spans="1:4" ht="15.95" customHeight="1" x14ac:dyDescent="0.2">
      <c r="A7" s="2">
        <f t="shared" si="0"/>
        <v>12</v>
      </c>
      <c r="B7" s="108"/>
      <c r="C7" s="62" t="str">
        <f ca="1">OFFSET(MyBracket!$D$9,A7,0)</f>
        <v>Maryland</v>
      </c>
      <c r="D7" s="61">
        <f ca="1">IF(RealBracket!D21=C7,1,0)</f>
        <v>0</v>
      </c>
    </row>
    <row r="8" spans="1:4" ht="15.95" customHeight="1" x14ac:dyDescent="0.2">
      <c r="A8" s="2">
        <f t="shared" si="0"/>
        <v>16</v>
      </c>
      <c r="B8" s="108"/>
      <c r="C8" s="62" t="str">
        <f ca="1">OFFSET(MyBracket!$D$9,A8,0)</f>
        <v>Texas</v>
      </c>
      <c r="D8" s="61">
        <f ca="1">IF(RealBracket!D25=C8,1,0)</f>
        <v>0</v>
      </c>
    </row>
    <row r="9" spans="1:4" ht="15.95" customHeight="1" x14ac:dyDescent="0.2">
      <c r="A9" s="2">
        <f t="shared" si="0"/>
        <v>20</v>
      </c>
      <c r="B9" s="108"/>
      <c r="C9" s="62" t="str">
        <f ca="1">OFFSET(MyBracket!$D$9,A9,0)</f>
        <v>Notre Dame</v>
      </c>
      <c r="D9" s="61">
        <f ca="1">IF(RealBracket!D29=C9,1,0)</f>
        <v>0</v>
      </c>
    </row>
    <row r="10" spans="1:4" ht="15.95" customHeight="1" x14ac:dyDescent="0.2">
      <c r="A10" s="2">
        <f t="shared" si="0"/>
        <v>24</v>
      </c>
      <c r="B10" s="108"/>
      <c r="C10" s="62" t="str">
        <f ca="1">OFFSET(MyBracket!$D$9,A10,0)</f>
        <v>Wichita St</v>
      </c>
      <c r="D10" s="61">
        <f ca="1">IF(RealBracket!D33=C10,1,0)</f>
        <v>0</v>
      </c>
    </row>
    <row r="11" spans="1:4" ht="15.95" customHeight="1" x14ac:dyDescent="0.2">
      <c r="A11" s="2">
        <f t="shared" si="0"/>
        <v>28</v>
      </c>
      <c r="B11" s="108"/>
      <c r="C11" s="62" t="str">
        <f ca="1">OFFSET(MyBracket!$D$9,A11,0)</f>
        <v>Kansas</v>
      </c>
      <c r="D11" s="61">
        <f ca="1">IF(RealBracket!D37=C11,1,0)</f>
        <v>0</v>
      </c>
    </row>
    <row r="12" spans="1:4" ht="15.95" customHeight="1" x14ac:dyDescent="0.2">
      <c r="A12" s="2">
        <f t="shared" si="0"/>
        <v>32</v>
      </c>
      <c r="B12" s="108"/>
      <c r="C12" s="62" t="str">
        <f ca="1">OFFSET(MyBracket!$D$9,A12,0)</f>
        <v>Wisconsin</v>
      </c>
      <c r="D12" s="61">
        <f ca="1">IF(RealBracket!D41=C12,1,0)</f>
        <v>0</v>
      </c>
    </row>
    <row r="13" spans="1:4" ht="15.95" customHeight="1" x14ac:dyDescent="0.2">
      <c r="A13" s="2">
        <f t="shared" si="0"/>
        <v>36</v>
      </c>
      <c r="B13" s="108"/>
      <c r="C13" s="62" t="str">
        <f ca="1">OFFSET(MyBracket!$D$9,A13,0)</f>
        <v>Oregon</v>
      </c>
      <c r="D13" s="61">
        <f ca="1">IF(RealBracket!D45=C13,1,0)</f>
        <v>0</v>
      </c>
    </row>
    <row r="14" spans="1:4" ht="15.95" customHeight="1" x14ac:dyDescent="0.2">
      <c r="A14" s="2">
        <f t="shared" si="0"/>
        <v>40</v>
      </c>
      <c r="B14" s="108"/>
      <c r="C14" s="62" t="str">
        <f ca="1">OFFSET(MyBracket!$D$9,A14,0)</f>
        <v>Arkansas</v>
      </c>
      <c r="D14" s="61">
        <f ca="1">IF(RealBracket!D49=C14,1,0)</f>
        <v>0</v>
      </c>
    </row>
    <row r="15" spans="1:4" ht="15.95" customHeight="1" x14ac:dyDescent="0.2">
      <c r="A15" s="2">
        <f t="shared" si="0"/>
        <v>44</v>
      </c>
      <c r="B15" s="108"/>
      <c r="C15" s="62" t="str">
        <f ca="1">OFFSET(MyBracket!$D$9,A15,0)</f>
        <v>North Carolina</v>
      </c>
      <c r="D15" s="61">
        <f ca="1">IF(RealBracket!D53=C15,1,0)</f>
        <v>0</v>
      </c>
    </row>
    <row r="16" spans="1:4" ht="15.95" customHeight="1" x14ac:dyDescent="0.2">
      <c r="A16" s="2">
        <f t="shared" si="0"/>
        <v>48</v>
      </c>
      <c r="B16" s="108"/>
      <c r="C16" s="62" t="str">
        <f ca="1">OFFSET(MyBracket!$D$9,A16,0)</f>
        <v>BYU</v>
      </c>
      <c r="D16" s="61">
        <f ca="1">IF(RealBracket!D57=C16,1,0)</f>
        <v>0</v>
      </c>
    </row>
    <row r="17" spans="1:4" ht="15.95" customHeight="1" x14ac:dyDescent="0.2">
      <c r="A17" s="2">
        <f t="shared" si="0"/>
        <v>52</v>
      </c>
      <c r="B17" s="108"/>
      <c r="C17" s="62" t="str">
        <f ca="1">OFFSET(MyBracket!$D$9,A17,0)</f>
        <v>Baylor</v>
      </c>
      <c r="D17" s="61">
        <f ca="1">IF(RealBracket!D61=C17,1,0)</f>
        <v>0</v>
      </c>
    </row>
    <row r="18" spans="1:4" ht="15.95" customHeight="1" x14ac:dyDescent="0.2">
      <c r="A18" s="2">
        <f t="shared" si="0"/>
        <v>56</v>
      </c>
      <c r="B18" s="108"/>
      <c r="C18" s="62" t="str">
        <f ca="1">OFFSET(MyBracket!$D$9,A18,0)</f>
        <v>Ohio State</v>
      </c>
      <c r="D18" s="61">
        <f ca="1">IF(RealBracket!D65=C18,1,0)</f>
        <v>0</v>
      </c>
    </row>
    <row r="19" spans="1:4" ht="15.95" customHeight="1" x14ac:dyDescent="0.2">
      <c r="A19" s="2">
        <f t="shared" si="0"/>
        <v>60</v>
      </c>
      <c r="B19" s="108"/>
      <c r="C19" s="62" t="str">
        <f ca="1">OFFSET(MyBracket!$D$9,A19,0)</f>
        <v>Arizona</v>
      </c>
      <c r="D19" s="61">
        <f ca="1">IF(RealBracket!D69=C19,1,0)</f>
        <v>0</v>
      </c>
    </row>
    <row r="20" spans="1:4" ht="15.95" customHeight="1" x14ac:dyDescent="0.2">
      <c r="A20" s="2">
        <v>0</v>
      </c>
      <c r="B20" s="108"/>
      <c r="C20" s="62" t="str">
        <f ca="1">OFFSET(MyBracket!$Q$9,A20,0)</f>
        <v>Villanova</v>
      </c>
      <c r="D20" s="61">
        <f ca="1">IF(RealBracket!Q9=C20,1,0)</f>
        <v>0</v>
      </c>
    </row>
    <row r="21" spans="1:4" ht="15.95" customHeight="1" x14ac:dyDescent="0.2">
      <c r="A21" s="2">
        <f t="shared" si="0"/>
        <v>4</v>
      </c>
      <c r="B21" s="108"/>
      <c r="C21" s="62" t="str">
        <f ca="1">OFFSET(MyBracket!$Q$9,A21,0)</f>
        <v>NC State</v>
      </c>
      <c r="D21" s="61">
        <f ca="1">IF(RealBracket!Q13=C21,1,0)</f>
        <v>0</v>
      </c>
    </row>
    <row r="22" spans="1:4" ht="15.95" customHeight="1" x14ac:dyDescent="0.2">
      <c r="A22" s="2">
        <f t="shared" si="0"/>
        <v>8</v>
      </c>
      <c r="B22" s="108"/>
      <c r="C22" s="62" t="str">
        <f ca="1">OFFSET(MyBracket!$Q$9,A22,0)</f>
        <v>Northern Iowa</v>
      </c>
      <c r="D22" s="61">
        <f ca="1">IF(RealBracket!Q17=C22,1,0)</f>
        <v>0</v>
      </c>
    </row>
    <row r="23" spans="1:4" ht="15.95" customHeight="1" x14ac:dyDescent="0.2">
      <c r="A23" s="2">
        <f t="shared" si="0"/>
        <v>12</v>
      </c>
      <c r="B23" s="108"/>
      <c r="C23" s="62" t="str">
        <f ca="1">OFFSET(MyBracket!$Q$9,A23,0)</f>
        <v>Louisville</v>
      </c>
      <c r="D23" s="61">
        <f ca="1">IF(RealBracket!Q21=C23,1,0)</f>
        <v>0</v>
      </c>
    </row>
    <row r="24" spans="1:4" ht="15.95" customHeight="1" x14ac:dyDescent="0.2">
      <c r="A24" s="2">
        <f t="shared" si="0"/>
        <v>16</v>
      </c>
      <c r="B24" s="108"/>
      <c r="C24" s="62" t="str">
        <f ca="1">OFFSET(MyBracket!$Q$9,A24,0)</f>
        <v>Dayton</v>
      </c>
      <c r="D24" s="61">
        <f ca="1">IF(RealBracket!Q25=C24,1,0)</f>
        <v>0</v>
      </c>
    </row>
    <row r="25" spans="1:4" ht="15.95" customHeight="1" x14ac:dyDescent="0.2">
      <c r="A25" s="2">
        <f t="shared" si="0"/>
        <v>20</v>
      </c>
      <c r="B25" s="108"/>
      <c r="C25" s="62" t="str">
        <f ca="1">OFFSET(MyBracket!$Q$9,A25,0)</f>
        <v>Oklahoma</v>
      </c>
      <c r="D25" s="61">
        <f ca="1">IF(RealBracket!Q29=C25,1,0)</f>
        <v>0</v>
      </c>
    </row>
    <row r="26" spans="1:4" ht="15.95" customHeight="1" x14ac:dyDescent="0.2">
      <c r="A26" s="2">
        <f t="shared" si="0"/>
        <v>24</v>
      </c>
      <c r="B26" s="108"/>
      <c r="C26" s="62" t="str">
        <f ca="1">OFFSET(MyBracket!$Q$9,A26,0)</f>
        <v>Michigan St</v>
      </c>
      <c r="D26" s="61">
        <f ca="1">IF(RealBracket!Q33=C26,1,0)</f>
        <v>0</v>
      </c>
    </row>
    <row r="27" spans="1:4" ht="15.95" customHeight="1" x14ac:dyDescent="0.2">
      <c r="A27" s="2">
        <f t="shared" si="0"/>
        <v>28</v>
      </c>
      <c r="B27" s="108"/>
      <c r="C27" s="62" t="str">
        <f ca="1">OFFSET(MyBracket!$Q$9,A27,0)</f>
        <v>Virginia</v>
      </c>
      <c r="D27" s="61">
        <f ca="1">IF(RealBracket!Q37=C27,1,0)</f>
        <v>0</v>
      </c>
    </row>
    <row r="28" spans="1:4" ht="15.95" customHeight="1" x14ac:dyDescent="0.2">
      <c r="A28" s="2">
        <f t="shared" si="0"/>
        <v>32</v>
      </c>
      <c r="B28" s="108"/>
      <c r="C28" s="62" t="str">
        <f ca="1">OFFSET(MyBracket!$Q$9,A28,0)</f>
        <v>Duke</v>
      </c>
      <c r="D28" s="61">
        <f ca="1">IF(RealBracket!Q41=C28,1,0)</f>
        <v>0</v>
      </c>
    </row>
    <row r="29" spans="1:4" ht="15.95" customHeight="1" x14ac:dyDescent="0.2">
      <c r="A29" s="2">
        <f t="shared" si="0"/>
        <v>36</v>
      </c>
      <c r="B29" s="108"/>
      <c r="C29" s="62" t="str">
        <f ca="1">OFFSET(MyBracket!$Q$9,A29,0)</f>
        <v>San Diego St</v>
      </c>
      <c r="D29" s="61">
        <f ca="1">IF(RealBracket!Q45=C29,1,0)</f>
        <v>0</v>
      </c>
    </row>
    <row r="30" spans="1:4" ht="15.95" customHeight="1" x14ac:dyDescent="0.2">
      <c r="A30" s="2">
        <f t="shared" si="0"/>
        <v>40</v>
      </c>
      <c r="B30" s="108"/>
      <c r="C30" s="62" t="str">
        <f ca="1">OFFSET(MyBracket!$Q$9,A30,0)</f>
        <v>Utah</v>
      </c>
      <c r="D30" s="61">
        <f ca="1">IF(RealBracket!Q49=C30,1,0)</f>
        <v>0</v>
      </c>
    </row>
    <row r="31" spans="1:4" ht="15.95" customHeight="1" x14ac:dyDescent="0.2">
      <c r="A31" s="2">
        <f t="shared" si="0"/>
        <v>44</v>
      </c>
      <c r="B31" s="108"/>
      <c r="C31" s="62" t="str">
        <f ca="1">OFFSET(MyBracket!$Q$9,A31,0)</f>
        <v>Eastern Washington</v>
      </c>
      <c r="D31" s="61">
        <f ca="1">IF(RealBracket!Q53=C31,1,0)</f>
        <v>0</v>
      </c>
    </row>
    <row r="32" spans="1:4" ht="15.95" customHeight="1" x14ac:dyDescent="0.2">
      <c r="A32" s="2">
        <f t="shared" si="0"/>
        <v>48</v>
      </c>
      <c r="B32" s="108"/>
      <c r="C32" s="62" t="str">
        <f ca="1">OFFSET(MyBracket!$Q$9,A32,0)</f>
        <v>SMU</v>
      </c>
      <c r="D32" s="61">
        <f ca="1">IF(RealBracket!Q57=C32,1,0)</f>
        <v>0</v>
      </c>
    </row>
    <row r="33" spans="1:4" ht="15.95" customHeight="1" x14ac:dyDescent="0.2">
      <c r="A33" s="2">
        <f t="shared" si="0"/>
        <v>52</v>
      </c>
      <c r="B33" s="108"/>
      <c r="C33" s="62" t="str">
        <f ca="1">OFFSET(MyBracket!$Q$9,A33,0)</f>
        <v>Iowa State</v>
      </c>
      <c r="D33" s="61">
        <f ca="1">IF(RealBracket!Q61=C33,1,0)</f>
        <v>0</v>
      </c>
    </row>
    <row r="34" spans="1:4" ht="15.95" customHeight="1" x14ac:dyDescent="0.2">
      <c r="A34" s="2">
        <f t="shared" si="0"/>
        <v>56</v>
      </c>
      <c r="B34" s="108"/>
      <c r="C34" s="62" t="str">
        <f ca="1">OFFSET(MyBracket!$Q$9,A34,0)</f>
        <v>Davidson</v>
      </c>
      <c r="D34" s="61">
        <f ca="1">IF(RealBracket!Q65=C34,1,0)</f>
        <v>0</v>
      </c>
    </row>
    <row r="35" spans="1:4" ht="15.95" customHeight="1" x14ac:dyDescent="0.2">
      <c r="A35" s="2">
        <f t="shared" si="0"/>
        <v>60</v>
      </c>
      <c r="B35" s="109"/>
      <c r="C35" s="62" t="str">
        <f ca="1">OFFSET(MyBracket!$Q$9,A35,0)</f>
        <v>Gonzaga</v>
      </c>
      <c r="D35" s="61">
        <f ca="1">IF(RealBracket!Q69=C35,1,0)</f>
        <v>0</v>
      </c>
    </row>
    <row r="36" spans="1:4" ht="15.75" x14ac:dyDescent="0.2">
      <c r="B36" s="73" t="s">
        <v>11</v>
      </c>
      <c r="C36" s="64"/>
      <c r="D36" s="65">
        <f ca="1">SUM(D4:D35)</f>
        <v>0</v>
      </c>
    </row>
    <row r="37" spans="1:4" ht="8.1" customHeight="1" x14ac:dyDescent="0.2">
      <c r="B37" s="117"/>
      <c r="C37" s="118"/>
      <c r="D37" s="118"/>
    </row>
    <row r="38" spans="1:4" ht="25.5" customHeight="1" thickBot="1" x14ac:dyDescent="0.25">
      <c r="B38" s="59"/>
      <c r="C38" s="110" t="str">
        <f>C2</f>
        <v>YOUR NAME</v>
      </c>
      <c r="D38" s="110"/>
    </row>
    <row r="39" spans="1:4" ht="18" customHeight="1" x14ac:dyDescent="0.2">
      <c r="B39" s="63" t="s">
        <v>8</v>
      </c>
      <c r="C39" s="60" t="s">
        <v>9</v>
      </c>
      <c r="D39" s="60" t="s">
        <v>10</v>
      </c>
    </row>
    <row r="40" spans="1:4" ht="15.95" customHeight="1" x14ac:dyDescent="0.2">
      <c r="A40" s="2">
        <v>0</v>
      </c>
      <c r="B40" s="107" t="s">
        <v>18</v>
      </c>
      <c r="C40" s="62" t="str">
        <f ca="1">OFFSET(MyBracket!$E$11,A40,0)</f>
        <v>Kentucky</v>
      </c>
      <c r="D40" s="61">
        <f ca="1">IF(MyBracket!E11=C40, 1, 0)</f>
        <v>1</v>
      </c>
    </row>
    <row r="41" spans="1:4" ht="15.95" customHeight="1" x14ac:dyDescent="0.2">
      <c r="A41" s="2">
        <f>A40+8</f>
        <v>8</v>
      </c>
      <c r="B41" s="108"/>
      <c r="C41" s="62" t="str">
        <f ca="1">OFFSET(MyBracket!$E$11,A41,0)</f>
        <v>Maryland</v>
      </c>
      <c r="D41" s="61">
        <f ca="1">IF(MyBracket!E19=C41, 1, 0)</f>
        <v>1</v>
      </c>
    </row>
    <row r="42" spans="1:4" ht="15.95" customHeight="1" x14ac:dyDescent="0.2">
      <c r="A42" s="2">
        <f t="shared" ref="A42:A55" si="1">A41+8</f>
        <v>16</v>
      </c>
      <c r="B42" s="108"/>
      <c r="C42" s="62" t="str">
        <f ca="1">OFFSET(MyBracket!$E$11,A42,0)</f>
        <v>Notre Dame</v>
      </c>
      <c r="D42" s="61">
        <f ca="1">IF(MyBracket!E27=C42, 1, 0)</f>
        <v>1</v>
      </c>
    </row>
    <row r="43" spans="1:4" ht="15.95" customHeight="1" x14ac:dyDescent="0.2">
      <c r="A43" s="2">
        <f t="shared" si="1"/>
        <v>24</v>
      </c>
      <c r="B43" s="108"/>
      <c r="C43" s="62" t="str">
        <f ca="1">OFFSET(MyBracket!$E$11,A43,0)</f>
        <v>Kansas</v>
      </c>
      <c r="D43" s="61">
        <f ca="1">IF(MyBracket!E35=C43, 1, 0)</f>
        <v>1</v>
      </c>
    </row>
    <row r="44" spans="1:4" ht="15.95" customHeight="1" x14ac:dyDescent="0.2">
      <c r="A44" s="2">
        <f t="shared" si="1"/>
        <v>32</v>
      </c>
      <c r="B44" s="108"/>
      <c r="C44" s="62" t="str">
        <f ca="1">OFFSET(MyBracket!$E$11,A44,0)</f>
        <v>Wisconsin</v>
      </c>
      <c r="D44" s="61">
        <f ca="1">IF(MyBracket!E43=C44, 1, 0)</f>
        <v>1</v>
      </c>
    </row>
    <row r="45" spans="1:4" ht="15.95" customHeight="1" x14ac:dyDescent="0.2">
      <c r="A45" s="2">
        <f t="shared" si="1"/>
        <v>40</v>
      </c>
      <c r="B45" s="108"/>
      <c r="C45" s="62" t="str">
        <f ca="1">OFFSET(MyBracket!$E$11,A45,0)</f>
        <v>North Carolina</v>
      </c>
      <c r="D45" s="61">
        <f ca="1">IF(MyBracket!E51=C45, 1, 0)</f>
        <v>1</v>
      </c>
    </row>
    <row r="46" spans="1:4" ht="15.95" customHeight="1" x14ac:dyDescent="0.2">
      <c r="A46" s="2">
        <f t="shared" si="1"/>
        <v>48</v>
      </c>
      <c r="B46" s="108"/>
      <c r="C46" s="62" t="str">
        <f ca="1">OFFSET(MyBracket!$E$11,A46,0)</f>
        <v>Baylor</v>
      </c>
      <c r="D46" s="61">
        <f ca="1">IF(MyBracket!E59=C46, 1, 0)</f>
        <v>1</v>
      </c>
    </row>
    <row r="47" spans="1:4" ht="15.95" customHeight="1" x14ac:dyDescent="0.2">
      <c r="A47" s="2">
        <f t="shared" si="1"/>
        <v>56</v>
      </c>
      <c r="B47" s="108"/>
      <c r="C47" s="62" t="str">
        <f ca="1">OFFSET(MyBracket!$E$11,A47,0)</f>
        <v>Arizona</v>
      </c>
      <c r="D47" s="61">
        <f ca="1">IF(MyBracket!E67=C47, 1, 0)</f>
        <v>1</v>
      </c>
    </row>
    <row r="48" spans="1:4" ht="15.95" customHeight="1" x14ac:dyDescent="0.2">
      <c r="A48" s="2">
        <v>0</v>
      </c>
      <c r="B48" s="108"/>
      <c r="C48" s="62" t="str">
        <f ca="1">OFFSET(MyBracket!$P$11,A48,0)</f>
        <v>Villanova</v>
      </c>
      <c r="D48" s="61">
        <f ca="1">IF(MyBracket!P11=C48, 1, 0)</f>
        <v>1</v>
      </c>
    </row>
    <row r="49" spans="1:4" ht="15.95" customHeight="1" x14ac:dyDescent="0.2">
      <c r="A49" s="2">
        <f t="shared" si="1"/>
        <v>8</v>
      </c>
      <c r="B49" s="108"/>
      <c r="C49" s="62" t="str">
        <f ca="1">OFFSET(MyBracket!$P$11,A49,0)</f>
        <v>Louisville</v>
      </c>
      <c r="D49" s="61">
        <f ca="1">IF(MyBracket!P19=C49, 1, 0)</f>
        <v>1</v>
      </c>
    </row>
    <row r="50" spans="1:4" ht="15.95" customHeight="1" x14ac:dyDescent="0.2">
      <c r="A50" s="2">
        <f t="shared" si="1"/>
        <v>16</v>
      </c>
      <c r="B50" s="108"/>
      <c r="C50" s="62" t="str">
        <f ca="1">OFFSET(MyBracket!$P$11,A50,0)</f>
        <v>Dayton</v>
      </c>
      <c r="D50" s="61">
        <f ca="1">IF(MyBracket!P27=C50, 1, 0)</f>
        <v>1</v>
      </c>
    </row>
    <row r="51" spans="1:4" ht="15.95" customHeight="1" x14ac:dyDescent="0.2">
      <c r="A51" s="2">
        <f t="shared" si="1"/>
        <v>24</v>
      </c>
      <c r="B51" s="108"/>
      <c r="C51" s="62" t="str">
        <f ca="1">OFFSET(MyBracket!$P$11,A51,0)</f>
        <v>Virginia</v>
      </c>
      <c r="D51" s="61">
        <f ca="1">IF(MyBracket!P35=C51, 1, 0)</f>
        <v>1</v>
      </c>
    </row>
    <row r="52" spans="1:4" ht="15.95" customHeight="1" x14ac:dyDescent="0.2">
      <c r="A52" s="2">
        <f t="shared" si="1"/>
        <v>32</v>
      </c>
      <c r="B52" s="108"/>
      <c r="C52" s="62" t="str">
        <f ca="1">OFFSET(MyBracket!$P$11,A52,0)</f>
        <v>Duke</v>
      </c>
      <c r="D52" s="61">
        <f ca="1">IF(MyBracket!P43=C52, 1, 0)</f>
        <v>1</v>
      </c>
    </row>
    <row r="53" spans="1:4" ht="15.95" customHeight="1" x14ac:dyDescent="0.2">
      <c r="A53" s="2">
        <f t="shared" si="1"/>
        <v>40</v>
      </c>
      <c r="B53" s="108"/>
      <c r="C53" s="62" t="str">
        <f ca="1">OFFSET(MyBracket!$P$11,A53,0)</f>
        <v>Utah</v>
      </c>
      <c r="D53" s="61">
        <f ca="1">IF(MyBracket!P51=C53, 1, 0)</f>
        <v>1</v>
      </c>
    </row>
    <row r="54" spans="1:4" ht="15.95" customHeight="1" x14ac:dyDescent="0.2">
      <c r="A54" s="2">
        <f t="shared" si="1"/>
        <v>48</v>
      </c>
      <c r="B54" s="108"/>
      <c r="C54" s="62" t="str">
        <f ca="1">OFFSET(MyBracket!$P$11,A54,0)</f>
        <v>Iowa State</v>
      </c>
      <c r="D54" s="61">
        <f ca="1">IF(MyBracket!P59=C54, 1, 0)</f>
        <v>1</v>
      </c>
    </row>
    <row r="55" spans="1:4" ht="15.95" customHeight="1" x14ac:dyDescent="0.2">
      <c r="A55" s="2">
        <f t="shared" si="1"/>
        <v>56</v>
      </c>
      <c r="B55" s="109"/>
      <c r="C55" s="62" t="str">
        <f ca="1">OFFSET(MyBracket!$P$11,A55,0)</f>
        <v>Gonzaga</v>
      </c>
      <c r="D55" s="61">
        <f ca="1">IF(MyBracket!P67=C55, 1, 0)</f>
        <v>1</v>
      </c>
    </row>
    <row r="56" spans="1:4" ht="18" customHeight="1" x14ac:dyDescent="0.2">
      <c r="B56" s="72" t="s">
        <v>12</v>
      </c>
      <c r="C56" s="65"/>
      <c r="D56" s="65">
        <f ca="1">2*SUM(D40:D55)</f>
        <v>32</v>
      </c>
    </row>
    <row r="57" spans="1:4" ht="8.1" customHeight="1" x14ac:dyDescent="0.2">
      <c r="B57" s="117"/>
      <c r="C57" s="118"/>
      <c r="D57" s="118"/>
    </row>
    <row r="58" spans="1:4" ht="15.95" customHeight="1" x14ac:dyDescent="0.2">
      <c r="B58" s="111" t="s">
        <v>19</v>
      </c>
      <c r="C58" s="62" t="s">
        <v>7</v>
      </c>
      <c r="D58" s="61">
        <f>IF(MyBracket!F15=C58, 1, 0)</f>
        <v>0</v>
      </c>
    </row>
    <row r="59" spans="1:4" ht="15.95" customHeight="1" x14ac:dyDescent="0.2">
      <c r="B59" s="111"/>
      <c r="C59" s="62" t="s">
        <v>7</v>
      </c>
      <c r="D59" s="61">
        <f>IF(MyBracket!F31=C59, 1, 0)</f>
        <v>0</v>
      </c>
    </row>
    <row r="60" spans="1:4" ht="15.95" customHeight="1" x14ac:dyDescent="0.2">
      <c r="B60" s="111"/>
      <c r="C60" s="62" t="s">
        <v>7</v>
      </c>
      <c r="D60" s="61">
        <f>IF(MyBracket!F47=C60, 1, 0)</f>
        <v>0</v>
      </c>
    </row>
    <row r="61" spans="1:4" ht="15.95" customHeight="1" x14ac:dyDescent="0.2">
      <c r="B61" s="111"/>
      <c r="C61" s="62" t="s">
        <v>7</v>
      </c>
      <c r="D61" s="61">
        <f>IF(MyBracket!F63=C61, 1, 0)</f>
        <v>0</v>
      </c>
    </row>
    <row r="62" spans="1:4" ht="15.95" customHeight="1" x14ac:dyDescent="0.2">
      <c r="B62" s="111"/>
      <c r="C62" s="62" t="s">
        <v>7</v>
      </c>
      <c r="D62" s="61">
        <f>IF(MyBracket!O15=C62, 1, 0)</f>
        <v>0</v>
      </c>
    </row>
    <row r="63" spans="1:4" ht="15.95" customHeight="1" x14ac:dyDescent="0.2">
      <c r="B63" s="111"/>
      <c r="C63" s="62" t="s">
        <v>7</v>
      </c>
      <c r="D63" s="61">
        <f>IF(MyBracket!O31=C63, 1, 0)</f>
        <v>0</v>
      </c>
    </row>
    <row r="64" spans="1:4" ht="15.95" customHeight="1" x14ac:dyDescent="0.2">
      <c r="B64" s="111"/>
      <c r="C64" s="62" t="s">
        <v>7</v>
      </c>
      <c r="D64" s="61">
        <f>IF(MyBracket!O47=C64, 1, 0)</f>
        <v>0</v>
      </c>
    </row>
    <row r="65" spans="2:4" ht="15.95" customHeight="1" x14ac:dyDescent="0.2">
      <c r="B65" s="111"/>
      <c r="C65" s="62" t="s">
        <v>7</v>
      </c>
      <c r="D65" s="61">
        <f>IF(MyBracket!O63=C65, 1, 0)</f>
        <v>0</v>
      </c>
    </row>
    <row r="66" spans="2:4" ht="18" customHeight="1" x14ac:dyDescent="0.2">
      <c r="B66" s="72" t="s">
        <v>13</v>
      </c>
      <c r="C66" s="65"/>
      <c r="D66" s="65">
        <f>4*SUM(D58:D65)</f>
        <v>0</v>
      </c>
    </row>
    <row r="67" spans="2:4" ht="8.1" customHeight="1" x14ac:dyDescent="0.2">
      <c r="B67" s="117"/>
      <c r="C67" s="118"/>
      <c r="D67" s="118"/>
    </row>
    <row r="68" spans="2:4" ht="15.95" customHeight="1" x14ac:dyDescent="0.2">
      <c r="B68" s="111" t="s">
        <v>20</v>
      </c>
      <c r="C68" s="62" t="s">
        <v>7</v>
      </c>
      <c r="D68" s="61">
        <f>IF(MyBracket!G23=C68, 1, 0)</f>
        <v>0</v>
      </c>
    </row>
    <row r="69" spans="2:4" ht="15.95" customHeight="1" x14ac:dyDescent="0.2">
      <c r="B69" s="111"/>
      <c r="C69" s="62" t="s">
        <v>7</v>
      </c>
      <c r="D69" s="61">
        <f>IF(MyBracket!G55=C69, 1, 0)</f>
        <v>0</v>
      </c>
    </row>
    <row r="70" spans="2:4" ht="15.95" customHeight="1" x14ac:dyDescent="0.2">
      <c r="B70" s="111"/>
      <c r="C70" s="62" t="s">
        <v>7</v>
      </c>
      <c r="D70" s="61">
        <f>IF(MyBracket!M23=C70, 1, 0)</f>
        <v>0</v>
      </c>
    </row>
    <row r="71" spans="2:4" ht="15.95" customHeight="1" x14ac:dyDescent="0.2">
      <c r="B71" s="111"/>
      <c r="C71" s="62" t="s">
        <v>7</v>
      </c>
      <c r="D71" s="61">
        <f>IF(MyBracket!M55=C71, 1, 0)</f>
        <v>0</v>
      </c>
    </row>
    <row r="72" spans="2:4" ht="18" customHeight="1" x14ac:dyDescent="0.2">
      <c r="B72" s="72" t="s">
        <v>14</v>
      </c>
      <c r="C72" s="65"/>
      <c r="D72" s="65">
        <f>8*SUM(D68:D71)</f>
        <v>0</v>
      </c>
    </row>
    <row r="73" spans="2:4" ht="8.1" customHeight="1" x14ac:dyDescent="0.2">
      <c r="B73" s="113"/>
      <c r="C73" s="114"/>
      <c r="D73" s="114"/>
    </row>
    <row r="74" spans="2:4" ht="15.95" customHeight="1" x14ac:dyDescent="0.2">
      <c r="B74" s="112" t="s">
        <v>21</v>
      </c>
      <c r="C74" s="62" t="s">
        <v>7</v>
      </c>
      <c r="D74" s="61">
        <f>IF(MyBracket!I30=C74, 1, 0)</f>
        <v>0</v>
      </c>
    </row>
    <row r="75" spans="2:4" ht="15.95" customHeight="1" x14ac:dyDescent="0.2">
      <c r="B75" s="112"/>
      <c r="C75" s="62" t="s">
        <v>7</v>
      </c>
      <c r="D75" s="61">
        <f>IF(MyBracket!K48=C75, 1, 0)</f>
        <v>0</v>
      </c>
    </row>
    <row r="76" spans="2:4" ht="18" customHeight="1" x14ac:dyDescent="0.2">
      <c r="B76" s="72" t="s">
        <v>15</v>
      </c>
      <c r="C76" s="65"/>
      <c r="D76" s="65">
        <f>16*SUM(D74:D75)</f>
        <v>0</v>
      </c>
    </row>
    <row r="77" spans="2:4" ht="8.1" customHeight="1" x14ac:dyDescent="0.2">
      <c r="B77" s="113"/>
      <c r="C77" s="114"/>
      <c r="D77" s="114"/>
    </row>
    <row r="78" spans="2:4" ht="15.95" customHeight="1" x14ac:dyDescent="0.2">
      <c r="B78" s="66" t="s">
        <v>22</v>
      </c>
      <c r="C78" s="62" t="s">
        <v>7</v>
      </c>
      <c r="D78" s="61">
        <f>IF(MyBracket!J40=C78, 1, 0)</f>
        <v>0</v>
      </c>
    </row>
    <row r="79" spans="2:4" ht="18" customHeight="1" x14ac:dyDescent="0.2">
      <c r="B79" s="72" t="s">
        <v>16</v>
      </c>
      <c r="C79" s="65"/>
      <c r="D79" s="65">
        <f>32*SUM(D78)</f>
        <v>0</v>
      </c>
    </row>
    <row r="80" spans="2:4" ht="8.1" customHeight="1" x14ac:dyDescent="0.2">
      <c r="B80" s="115"/>
      <c r="C80" s="116"/>
      <c r="D80" s="116"/>
    </row>
    <row r="81" spans="2:4" ht="18" customHeight="1" x14ac:dyDescent="0.2">
      <c r="B81" s="72" t="s">
        <v>23</v>
      </c>
      <c r="C81" s="78" t="s">
        <v>31</v>
      </c>
      <c r="D81" s="65">
        <f ca="1">SUM(D36,D56,D66,D72,D76,D79)</f>
        <v>32</v>
      </c>
    </row>
  </sheetData>
  <sheetProtection sheet="1" objects="1" scenarios="1" selectLockedCells="1"/>
  <mergeCells count="13">
    <mergeCell ref="B77:D77"/>
    <mergeCell ref="B80:D80"/>
    <mergeCell ref="B37:D37"/>
    <mergeCell ref="B73:D73"/>
    <mergeCell ref="B67:D67"/>
    <mergeCell ref="C38:D38"/>
    <mergeCell ref="B58:B65"/>
    <mergeCell ref="B57:D57"/>
    <mergeCell ref="B4:B35"/>
    <mergeCell ref="B40:B55"/>
    <mergeCell ref="C2:D2"/>
    <mergeCell ref="B68:B71"/>
    <mergeCell ref="B74:B75"/>
  </mergeCells>
  <phoneticPr fontId="1" type="noConversion"/>
  <printOptions horizontalCentered="1" verticalCentered="1"/>
  <pageMargins left="0.5" right="0.5" top="1" bottom="1" header="0.5" footer="0.5"/>
  <pageSetup scale="70" fitToHeight="2" orientation="landscape" r:id="rId1"/>
  <headerFooter alignWithMargins="0">
    <oddHeader>&amp;C2008 NCAA</oddHeader>
    <oddFooter>Page &amp;P of &amp;N</oddFooter>
  </headerFooter>
  <rowBreaks count="1" manualBreakCount="1">
    <brk id="37" min="1" max="13" man="1"/>
  </rowBreaks>
  <ignoredErrors>
    <ignoredError sqref="C56:C57 B69:B73 D68:D69 C36:C37 D40:D55 D70:D71 D80 C79:C80 B41:B57 C72:C73 D74 D75 C76:C77 B75:B77 B79:B80 B5:B37 B59:B67 D36:D37 D57:D65 D67 D73 D77 C66:C67" emptyCellReference="1"/>
    <ignoredError sqref="C38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9"/>
  </sheetPr>
  <dimension ref="A1:BK3"/>
  <sheetViews>
    <sheetView workbookViewId="0"/>
  </sheetViews>
  <sheetFormatPr defaultRowHeight="12.75" x14ac:dyDescent="0.2"/>
  <cols>
    <col min="1" max="62" width="12.140625" bestFit="1" customWidth="1"/>
    <col min="63" max="63" width="14.7109375" bestFit="1" customWidth="1"/>
  </cols>
  <sheetData>
    <row r="1" spans="1:63" x14ac:dyDescent="0.2">
      <c r="A1" t="s">
        <v>7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  <c r="AE1" t="s">
        <v>7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  <c r="AQ1" t="s">
        <v>7</v>
      </c>
      <c r="AR1" t="s">
        <v>7</v>
      </c>
      <c r="AS1" t="s">
        <v>7</v>
      </c>
      <c r="AT1" t="s">
        <v>7</v>
      </c>
      <c r="AU1" t="s">
        <v>7</v>
      </c>
      <c r="AV1" t="s">
        <v>7</v>
      </c>
      <c r="AW1" t="s">
        <v>7</v>
      </c>
      <c r="AX1" t="s">
        <v>7</v>
      </c>
      <c r="AY1" t="s">
        <v>7</v>
      </c>
      <c r="AZ1" t="s">
        <v>7</v>
      </c>
      <c r="BA1" t="s">
        <v>7</v>
      </c>
      <c r="BB1" t="s">
        <v>7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</row>
    <row r="2" spans="1:63" x14ac:dyDescent="0.2">
      <c r="A2" t="str">
        <f>MyBracket!C8</f>
        <v>Kentucky</v>
      </c>
      <c r="B2" t="str">
        <f>MyBracket!C12</f>
        <v>Cincinnati</v>
      </c>
      <c r="C2" t="str">
        <f>MyBracket!C16</f>
        <v>West Virginia</v>
      </c>
      <c r="D2" t="str">
        <f>MyBracket!C20</f>
        <v>Maryland</v>
      </c>
      <c r="E2" t="str">
        <f>MyBracket!C24</f>
        <v>Butler</v>
      </c>
      <c r="F2" t="str">
        <f>MyBracket!C28</f>
        <v>Notre Dame</v>
      </c>
      <c r="G2" t="str">
        <f>MyBracket!C32</f>
        <v>Wichita St</v>
      </c>
      <c r="H2" t="str">
        <f>MyBracket!C36</f>
        <v>Kansas</v>
      </c>
      <c r="I2" t="str">
        <f>MyBracket!C40</f>
        <v>Wisconsin</v>
      </c>
      <c r="J2" t="str">
        <f>MyBracket!C44</f>
        <v>Oregon</v>
      </c>
      <c r="K2" t="str">
        <f>MyBracket!C48</f>
        <v>Arkansas</v>
      </c>
      <c r="L2" t="str">
        <f>MyBracket!C52</f>
        <v>North Carolina</v>
      </c>
      <c r="M2" t="str">
        <f>MyBracket!C56</f>
        <v>Xavier</v>
      </c>
      <c r="N2" t="str">
        <f>MyBracket!C60</f>
        <v>Baylor</v>
      </c>
      <c r="O2" t="str">
        <f>MyBracket!C64</f>
        <v>VCU</v>
      </c>
      <c r="P2" t="str">
        <f>MyBracket!C68</f>
        <v>Arizona</v>
      </c>
      <c r="Q2" t="str">
        <f>MyBracket!R8</f>
        <v>Villanova</v>
      </c>
      <c r="R2" t="str">
        <f>MyBracket!R12</f>
        <v>NC State</v>
      </c>
      <c r="S2" t="str">
        <f>MyBracket!R16</f>
        <v>Northern Iowa</v>
      </c>
      <c r="T2" t="str">
        <f>MyBracket!R20</f>
        <v>Louisville</v>
      </c>
      <c r="U2" t="str">
        <f>MyBracket!R24</f>
        <v>Providence</v>
      </c>
      <c r="V2" t="str">
        <f>MyBracket!R28</f>
        <v>Oklahoma</v>
      </c>
      <c r="W2" t="str">
        <f>MyBracket!R32</f>
        <v>Michigan St</v>
      </c>
      <c r="X2" t="str">
        <f>MyBracket!R36</f>
        <v>Virginia</v>
      </c>
      <c r="Y2" t="str">
        <f>MyBracket!R40</f>
        <v>Duke</v>
      </c>
      <c r="Z2" t="str">
        <f>MyBracket!R44</f>
        <v>San Diego St</v>
      </c>
      <c r="AA2" t="str">
        <f>MyBracket!R48</f>
        <v>Utah</v>
      </c>
      <c r="AB2" t="str">
        <f>MyBracket!R52</f>
        <v>Georgetown</v>
      </c>
      <c r="AC2" t="str">
        <f>MyBracket!R56</f>
        <v>SMU</v>
      </c>
      <c r="AD2" t="str">
        <f>MyBracket!R60</f>
        <v>Iowa State</v>
      </c>
      <c r="AE2" t="str">
        <f>MyBracket!R64</f>
        <v>Iowa</v>
      </c>
      <c r="AF2" t="str">
        <f>MyBracket!R68</f>
        <v>Gonzaga</v>
      </c>
      <c r="AG2" t="str">
        <f>IF(MyBracket!D9 &lt;&gt; "", MyBracket!D9, "— Undecided —")</f>
        <v>Kentucky</v>
      </c>
      <c r="AH2" t="str">
        <f>IF(MyBracket!D17 &lt;&gt; "", MyBracket!D17, "— Undecided —")</f>
        <v>Buffalo</v>
      </c>
      <c r="AI2" t="str">
        <f>IF(MyBracket!D25 &lt;&gt; "", MyBracket!D25, "— Undecided —")</f>
        <v>Texas</v>
      </c>
      <c r="AJ2" t="str">
        <f>IF(MyBracket!D33 &lt;&gt; "", MyBracket!D33, "— Undecided —")</f>
        <v>Wichita St</v>
      </c>
      <c r="AK2" t="str">
        <f>IF(MyBracket!D41 &lt;&gt; "", MyBracket!D41, "— Undecided —")</f>
        <v>Wisconsin</v>
      </c>
      <c r="AL2" t="str">
        <f>IF(MyBracket!D49 &lt;&gt; "", MyBracket!D49, "— Undecided —")</f>
        <v>Arkansas</v>
      </c>
      <c r="AM2" t="str">
        <f>IF(MyBracket!D57 &lt;&gt; "", MyBracket!D57, "— Undecided —")</f>
        <v>BYU</v>
      </c>
      <c r="AN2" t="str">
        <f>IF(MyBracket!D65 &lt;&gt; "", MyBracket!D65, "— Undecided —")</f>
        <v>Ohio State</v>
      </c>
      <c r="AO2" t="str">
        <f>IF(MyBracket!Q9 &lt;&gt; "", MyBracket!Q9,"— Undecided —")</f>
        <v>Villanova</v>
      </c>
      <c r="AP2" t="str">
        <f>IF(MyBracket!Q17 &lt;&gt; "", MyBracket!Q17, "— Undecided —")</f>
        <v>Northern Iowa</v>
      </c>
      <c r="AQ2" t="str">
        <f>IF(MyBracket!Q25 &lt;&gt; "", MyBracket!Q25, "— Undecided —")</f>
        <v>Dayton</v>
      </c>
      <c r="AR2" t="str">
        <f>IF(MyBracket!Q33 &lt;&gt; "", MyBracket!Q33, "— Undecided —")</f>
        <v>Michigan St</v>
      </c>
      <c r="AS2" t="str">
        <f>IF(MyBracket!Q41 &lt;&gt; "", MyBracket!Q41, "— Undecided —")</f>
        <v>Duke</v>
      </c>
      <c r="AT2" t="str">
        <f>IF(MyBracket!Q49 &lt;&gt; "", MyBracket!Q49, "— Undecided —")</f>
        <v>Utah</v>
      </c>
      <c r="AU2" t="str">
        <f>IF(MyBracket!Q57 &lt;&gt; "", MyBracket!Q57, "— Undecided —")</f>
        <v>SMU</v>
      </c>
      <c r="AV2" t="str">
        <f>IF(MyBracket!Q65 &lt;&gt; "", MyBracket!Q65, "— Undecided —")</f>
        <v>Davidson</v>
      </c>
      <c r="AW2" s="1" t="str">
        <f>IF(MyBracket!E11 &lt;&gt; "", MyBracket!E11, "— Undecided —")</f>
        <v>Kentucky</v>
      </c>
      <c r="AX2" s="1" t="str">
        <f>IF(MyBracket!E27 &lt;&gt; "", MyBracket!E27, "— Undecided —")</f>
        <v>Notre Dame</v>
      </c>
      <c r="AY2" s="1" t="str">
        <f>IF(MyBracket!E43 &lt;&gt; "", MyBracket!E43, "— Undecided —")</f>
        <v>Wisconsin</v>
      </c>
      <c r="AZ2" s="1" t="str">
        <f>IF(MyBracket!E59 &lt;&gt; "", MyBracket!E59, "— Undecided —")</f>
        <v>Baylor</v>
      </c>
      <c r="BA2" s="1" t="str">
        <f>IF(MyBracket!P11 &lt;&gt; "", MyBracket!P11, "— Undecided —")</f>
        <v>Villanova</v>
      </c>
      <c r="BB2" s="1" t="str">
        <f>IF(MyBracket!P27&lt;&gt; "", MyBracket!P27, "— Undecided —")</f>
        <v>Dayton</v>
      </c>
      <c r="BC2" s="1" t="str">
        <f>IF(MyBracket!P43 &lt;&gt; "", MyBracket!P43, "— Undecided —")</f>
        <v>Duke</v>
      </c>
      <c r="BD2" s="1" t="str">
        <f>IF(MyBracket!P59 &lt;&gt; "", MyBracket!P59, "— Undecided —")</f>
        <v>Iowa State</v>
      </c>
      <c r="BE2" s="1" t="str">
        <f>IF(MyBracket!F15 &lt;&gt; "", MyBracket!F15, "— Undecided —")</f>
        <v>Kentucky</v>
      </c>
      <c r="BF2" s="1" t="str">
        <f>IF(MyBracket!F47 &lt;&gt; "", MyBracket!F47, "— Undecided —")</f>
        <v>Wisconsin</v>
      </c>
      <c r="BG2" s="1" t="str">
        <f>IF(MyBracket!O15 &lt;&gt; "", MyBracket!O15, "— Undecided —")</f>
        <v>Villanova</v>
      </c>
      <c r="BH2" s="1" t="str">
        <f>IF(MyBracket!O47 &lt;&gt; "", MyBracket!O47, "— Undecided —")</f>
        <v>Duke</v>
      </c>
      <c r="BI2" s="1" t="str">
        <f>IF(MyBracket!G23 &lt;&gt; "", MyBracket!G23, "— Undecided —")</f>
        <v>Kentucky</v>
      </c>
      <c r="BJ2" s="1" t="str">
        <f>IF(MyBracket!M23 &lt;&gt; "", MyBracket!M23, "— Undecided —")</f>
        <v>Virginia</v>
      </c>
      <c r="BK2" s="1" t="str">
        <f>IF(MyBracket!I30 &lt;&gt; "", MyBracket!I30, "— Undecided —")</f>
        <v>Kentucky</v>
      </c>
    </row>
    <row r="3" spans="1:63" x14ac:dyDescent="0.2">
      <c r="A3" t="str">
        <f>MyBracket!C10</f>
        <v>Hampton/Manhattan</v>
      </c>
      <c r="B3" t="str">
        <f>MyBracket!C14</f>
        <v>Purdue</v>
      </c>
      <c r="C3" t="str">
        <f>MyBracket!C18</f>
        <v>Buffalo</v>
      </c>
      <c r="D3" t="str">
        <f>MyBracket!C22</f>
        <v>Valparaiso</v>
      </c>
      <c r="E3" t="str">
        <f>MyBracket!C26</f>
        <v>Texas</v>
      </c>
      <c r="F3" t="str">
        <f>MyBracket!C30</f>
        <v>Northeastern</v>
      </c>
      <c r="G3" t="str">
        <f>MyBracket!C34</f>
        <v>Indiana</v>
      </c>
      <c r="H3" t="str">
        <f>MyBracket!C38</f>
        <v>New Mexico St</v>
      </c>
      <c r="I3" t="str">
        <f>MyBracket!C42</f>
        <v>Coastal Carolina</v>
      </c>
      <c r="J3" t="str">
        <f>MyBracket!C46</f>
        <v>Oklahoma St</v>
      </c>
      <c r="K3" t="str">
        <f>MyBracket!C50</f>
        <v>Wofford</v>
      </c>
      <c r="L3" t="str">
        <f>MyBracket!C54</f>
        <v>Harvard</v>
      </c>
      <c r="M3" t="str">
        <f>MyBracket!C58</f>
        <v>BYU/Ole Miss</v>
      </c>
      <c r="N3" t="str">
        <f>MyBracket!C62</f>
        <v>Georgia St</v>
      </c>
      <c r="O3" t="str">
        <f>MyBracket!C66</f>
        <v>Ohio State</v>
      </c>
      <c r="P3" t="str">
        <f>MyBracket!C70</f>
        <v>Texas Southern</v>
      </c>
      <c r="Q3" t="str">
        <f>MyBracket!R10</f>
        <v>Lafayette</v>
      </c>
      <c r="R3" t="str">
        <f>MyBracket!R14</f>
        <v>LSU</v>
      </c>
      <c r="S3" t="str">
        <f>MyBracket!R18</f>
        <v>Wyoming</v>
      </c>
      <c r="T3" t="str">
        <f>MyBracket!R22</f>
        <v>UC Irvine</v>
      </c>
      <c r="U3" t="str">
        <f>MyBracket!R26</f>
        <v>Boise St/Dayton</v>
      </c>
      <c r="V3" t="str">
        <f>MyBracket!R30</f>
        <v>Albany</v>
      </c>
      <c r="W3" t="str">
        <f>MyBracket!R34</f>
        <v>Georgia</v>
      </c>
      <c r="X3" t="str">
        <f>MyBracket!R38</f>
        <v>Belmont</v>
      </c>
      <c r="Y3" t="str">
        <f>MyBracket!R42</f>
        <v>North Florida/Robert Morris</v>
      </c>
      <c r="Z3" t="str">
        <f>MyBracket!R46</f>
        <v>St. John's</v>
      </c>
      <c r="AA3" t="str">
        <f>MyBracket!R50</f>
        <v>Stephen F. Austin</v>
      </c>
      <c r="AB3" t="str">
        <f>MyBracket!R54</f>
        <v>Eastern Washington</v>
      </c>
      <c r="AC3" t="str">
        <f>MyBracket!R58</f>
        <v>UCLA</v>
      </c>
      <c r="AD3" t="str">
        <f>MyBracket!R62</f>
        <v>UAB</v>
      </c>
      <c r="AE3" t="str">
        <f>MyBracket!R66</f>
        <v>Davidson</v>
      </c>
      <c r="AF3" t="str">
        <f>MyBracket!R70</f>
        <v>North Dakota St</v>
      </c>
      <c r="AG3" t="str">
        <f>IF(MyBracket!D13 &lt;&gt; "", MyBracket!D13, "— Undecided —")</f>
        <v>Purdue</v>
      </c>
      <c r="AH3" t="str">
        <f>IF(MyBracket!D21 &lt;&gt; "", MyBracket!D21, "— Undecided —")</f>
        <v>Maryland</v>
      </c>
      <c r="AI3" t="str">
        <f>IF(MyBracket!D29 &lt;&gt; "", MyBracket!D29, "— Undecided —")</f>
        <v>Notre Dame</v>
      </c>
      <c r="AJ3" t="str">
        <f>IF(MyBracket!D37 &lt;&gt; "", MyBracket!D37, "— Undecided —")</f>
        <v>Kansas</v>
      </c>
      <c r="AK3" t="str">
        <f>IF(MyBracket!D45 &lt;&gt; "", MyBracket!D45, "— Undecided —")</f>
        <v>Oregon</v>
      </c>
      <c r="AL3" t="str">
        <f>IF(MyBracket!D53 &lt;&gt; "", MyBracket!D53, "— Undecided —")</f>
        <v>North Carolina</v>
      </c>
      <c r="AM3" t="str">
        <f>IF(MyBracket!D61 &lt;&gt; "", MyBracket!D61, "— Undecided —")</f>
        <v>Baylor</v>
      </c>
      <c r="AN3" t="str">
        <f>IF(MyBracket!D69 &lt;&gt; "", MyBracket!D69, "— Undecided —")</f>
        <v>Arizona</v>
      </c>
      <c r="AO3" t="str">
        <f>IF(MyBracket!Q13 &lt;&gt; "", MyBracket!Q13, "— Undecided —")</f>
        <v>NC State</v>
      </c>
      <c r="AP3" t="str">
        <f>IF(MyBracket!Q21 &lt;&gt; "", MyBracket!Q21, "— Undecided —")</f>
        <v>Louisville</v>
      </c>
      <c r="AQ3" t="str">
        <f>IF(MyBracket!Q29 &lt;&gt; "", MyBracket!Q29, "— Undecided —")</f>
        <v>Oklahoma</v>
      </c>
      <c r="AR3" t="str">
        <f>IF(MyBracket!Q37 &lt;&gt; "", MyBracket!Q37, "— Undecided —")</f>
        <v>Virginia</v>
      </c>
      <c r="AS3" t="str">
        <f>IF(MyBracket!Q45 &lt;&gt; "", MyBracket!Q45, "— Undecided —")</f>
        <v>San Diego St</v>
      </c>
      <c r="AT3" t="str">
        <f>IF(MyBracket!Q53 &lt;&gt; "", MyBracket!Q53, "— Undecided —")</f>
        <v>Eastern Washington</v>
      </c>
      <c r="AU3" t="str">
        <f>IF(MyBracket!Q61 &lt;&gt; "", MyBracket!Q61, "— Undecided —")</f>
        <v>Iowa State</v>
      </c>
      <c r="AV3" t="str">
        <f>IF(MyBracket!Q69 &lt;&gt; "", MyBracket!Q69, "— Undecided —")</f>
        <v>Gonzaga</v>
      </c>
      <c r="AW3" s="1" t="str">
        <f>IF(MyBracket!E19 &lt;&gt; "", MyBracket!E19, "— Undecided —")</f>
        <v>Maryland</v>
      </c>
      <c r="AX3" s="1" t="str">
        <f>IF(MyBracket!E35 &lt;&gt; "", MyBracket!E35, "— Undecided —")</f>
        <v>Kansas</v>
      </c>
      <c r="AY3" s="1" t="str">
        <f>IF(MyBracket!E51 &lt;&gt; "", MyBracket!E51, "— Undecided —")</f>
        <v>North Carolina</v>
      </c>
      <c r="AZ3" s="1" t="str">
        <f>IF(MyBracket!E67 &lt;&gt; "", MyBracket!E67, "— Undecided —")</f>
        <v>Arizona</v>
      </c>
      <c r="BA3" s="1" t="str">
        <f>IF(MyBracket!P19&lt;&gt; "", MyBracket!P19, "— Undecided —")</f>
        <v>Louisville</v>
      </c>
      <c r="BB3" s="1" t="str">
        <f>IF(MyBracket!P35&lt;&gt; "", MyBracket!P35, "— Undecided —")</f>
        <v>Virginia</v>
      </c>
      <c r="BC3" s="1" t="str">
        <f>IF(MyBracket!P51&lt;&gt; "", MyBracket!P51, "— Undecided —")</f>
        <v>Utah</v>
      </c>
      <c r="BD3" s="1" t="str">
        <f>IF(MyBracket!P67&lt;&gt; "", MyBracket!P67, "— Undecided —")</f>
        <v>Gonzaga</v>
      </c>
      <c r="BE3" s="1" t="str">
        <f>IF(MyBracket!F31 &lt;&gt; "", MyBracket!F31, "— Undecided —")</f>
        <v>Notre Dame</v>
      </c>
      <c r="BF3" s="1" t="str">
        <f>IF(MyBracket!F63 &lt;&gt; "", MyBracket!F63, "— Undecided —")</f>
        <v>Arizona</v>
      </c>
      <c r="BG3" s="1" t="str">
        <f>IF(MyBracket!O31 &lt;&gt; "", MyBracket!O31, "— Undecided —")</f>
        <v>Virginia</v>
      </c>
      <c r="BH3" s="1" t="str">
        <f>IF(MyBracket!O63 &lt;&gt; "", MyBracket!O63, "— Undecided —")</f>
        <v>Iowa State</v>
      </c>
      <c r="BI3" s="1" t="str">
        <f>IF(MyBracket!G55&lt;&gt; "", MyBracket!G55, "— Undecided —")</f>
        <v>Wisconsin</v>
      </c>
      <c r="BJ3" s="1" t="str">
        <f>IF(MyBracket!M55&lt;&gt; "", MyBracket!M55, "— Undecided —")</f>
        <v>Iowa State</v>
      </c>
      <c r="BK3" s="1" t="str">
        <f>IF(MyBracket!K48&lt;&gt; "", MyBracket!K48, "— Undecided —")</f>
        <v>Iowa State</v>
      </c>
    </row>
  </sheetData>
  <phoneticPr fontId="1" type="noConversion"/>
  <pageMargins left="0.75" right="0.75" top="1" bottom="1" header="0.5" footer="0.5"/>
  <pageSetup orientation="portrait" horizontalDpi="4294967292" verticalDpi="0" r:id="rId1"/>
  <headerFooter alignWithMargins="0"/>
  <ignoredErrors>
    <ignoredError sqref="A3:X3 A2:X2 BK3 BJ2 BJ3 BK2 BI2:BI3 AG2:BH2 AG3:BH3" emptyCellReferenc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2A67DE462054BAE3D65C6A4AD6832" ma:contentTypeVersion="0" ma:contentTypeDescription="Create a new document." ma:contentTypeScope="" ma:versionID="93574c179d4bac8df72cc1bf47b33ba8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3ac5d73c131723b97f7648b90606b3ab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YMK2ZCXUH6A7-1064-50</_dlc_DocId>
    <_dlc_DocIdUrl xmlns="acade835-edac-4a7e-af34-56d289d23a02">
      <Url>https://eis.usafa.edu/academics/management/or495spring2015/_layouts/DocIdRedir.aspx?ID=YMK2ZCXUH6A7-1064-50</Url>
      <Description>YMK2ZCXUH6A7-1064-50</Description>
    </_dlc_DocIdUrl>
  </documentManagement>
</p:properties>
</file>

<file path=customXml/itemProps1.xml><?xml version="1.0" encoding="utf-8"?>
<ds:datastoreItem xmlns:ds="http://schemas.openxmlformats.org/officeDocument/2006/customXml" ds:itemID="{CC4ED085-CF2D-43AE-9F1B-D33C77D44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35A174-4FBE-46B1-81FD-201D1E123FF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5C86F2E-001B-4F6B-8AD6-FD10D11465E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1CFC63C-D18E-428B-822D-DF41BEB9D81E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acade835-edac-4a7e-af34-56d289d23a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README</vt:lpstr>
      <vt:lpstr>Ratings</vt:lpstr>
      <vt:lpstr>MyBracket</vt:lpstr>
      <vt:lpstr>RealBracket</vt:lpstr>
      <vt:lpstr>Tracker</vt:lpstr>
      <vt:lpstr>Validation</vt:lpstr>
      <vt:lpstr>MyBracket!Print_Area</vt:lpstr>
      <vt:lpstr>RealBracket!Print_Area</vt:lpstr>
      <vt:lpstr>Tracker!Print_Area</vt:lpstr>
      <vt:lpstr>TEAMRATING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2007-03-12T01:02:51Z</cp:lastPrinted>
  <dcterms:created xsi:type="dcterms:W3CDTF">2007-02-15T21:15:43Z</dcterms:created>
  <dcterms:modified xsi:type="dcterms:W3CDTF">2015-03-18T12:38:55Z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TC103567801033</vt:lpwstr>
  </property>
  <property fmtid="{D5CDD505-2E9C-101B-9397-08002B2CF9AE}" pid="3" name="_dlc_DocIdItemGuid">
    <vt:lpwstr>afda7a7e-e4f0-4a0b-bae8-5c3c3b27938c</vt:lpwstr>
  </property>
  <property fmtid="{D5CDD505-2E9C-101B-9397-08002B2CF9AE}" pid="4" name="ContentTypeId">
    <vt:lpwstr>0x0101009512A67DE462054BAE3D65C6A4AD6832</vt:lpwstr>
  </property>
</Properties>
</file>