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eu Drive\Excel\"/>
    </mc:Choice>
  </mc:AlternateContent>
  <xr:revisionPtr revIDLastSave="0" documentId="8_{B1489428-E3F6-4665-AF12-CAE6DC9CD1B4}" xr6:coauthVersionLast="47" xr6:coauthVersionMax="47" xr10:uidLastSave="{00000000-0000-0000-0000-000000000000}"/>
  <bookViews>
    <workbookView xWindow="-108" yWindow="-108" windowWidth="23256" windowHeight="12456" xr2:uid="{AF836036-C993-42A3-BB23-C3509F456FA4}"/>
  </bookViews>
  <sheets>
    <sheet name="Planilha1" sheetId="1" r:id="rId1"/>
    <sheet name="Planilha2" sheetId="2" r:id="rId2"/>
  </sheets>
  <definedNames>
    <definedName name="APORTE">Planilha1!$D$16</definedName>
    <definedName name="PATRIMONIO">Planilha1!$D$19</definedName>
    <definedName name="QTD_ANOS">Planilha1!$D$17</definedName>
    <definedName name="RENDIMENTO_CARTEIRA">Planilha1!$D$12</definedName>
    <definedName name="SALARIO">Planilha1!$D$11</definedName>
    <definedName name="SUGESTAO">Planilha1!$D$13</definedName>
    <definedName name="TAXA_MENSAL">Planilha1!$D$18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7" i="1" l="1"/>
  <c r="C38" i="1"/>
  <c r="C39" i="1"/>
  <c r="C40" i="1"/>
  <c r="C41" i="1"/>
  <c r="D41" i="1" s="1"/>
  <c r="C36" i="1"/>
  <c r="H4" i="2"/>
  <c r="A10" i="2"/>
  <c r="A11" i="2"/>
  <c r="A12" i="2"/>
  <c r="A13" i="2"/>
  <c r="A14" i="2"/>
  <c r="A15" i="2"/>
  <c r="A16" i="2"/>
  <c r="A17" i="2"/>
  <c r="A18" i="2"/>
  <c r="A19" i="2"/>
  <c r="A20" i="2"/>
  <c r="A9" i="2"/>
  <c r="A4" i="2"/>
  <c r="A5" i="2"/>
  <c r="A6" i="2"/>
  <c r="A7" i="2"/>
  <c r="A8" i="2"/>
  <c r="A3" i="2"/>
  <c r="C33" i="1"/>
  <c r="D19" i="1"/>
  <c r="D20" i="1" s="1"/>
  <c r="D13" i="1"/>
  <c r="C24" i="1"/>
  <c r="D24" i="1" s="1"/>
  <c r="C25" i="1"/>
  <c r="D25" i="1" s="1"/>
  <c r="C26" i="1"/>
  <c r="D26" i="1" s="1"/>
  <c r="C27" i="1"/>
  <c r="D27" i="1" s="1"/>
  <c r="C23" i="1"/>
  <c r="D23" i="1" s="1"/>
  <c r="D39" i="1" l="1"/>
  <c r="D38" i="1"/>
  <c r="D36" i="1"/>
  <c r="D40" i="1"/>
  <c r="D37" i="1"/>
  <c r="D42" i="1" l="1"/>
</calcChain>
</file>

<file path=xl/sharedStrings.xml><?xml version="1.0" encoding="utf-8"?>
<sst xmlns="http://schemas.openxmlformats.org/spreadsheetml/2006/main" count="71" uniqueCount="34">
  <si>
    <t>Quanto investir por mês?</t>
  </si>
  <si>
    <t>Por quantos anos?</t>
  </si>
  <si>
    <t>Texa de rendimento mensal?</t>
  </si>
  <si>
    <t>Patrimonio acumulado?</t>
  </si>
  <si>
    <t>Dividendos mensais?</t>
  </si>
  <si>
    <t>INVESTIMENTO MENSAL</t>
  </si>
  <si>
    <t>Quanto em 2 anos?</t>
  </si>
  <si>
    <t>Quanto em 5 anos?</t>
  </si>
  <si>
    <t>Quanto em 10 anos?</t>
  </si>
  <si>
    <t>Quanto em 20 anos?</t>
  </si>
  <si>
    <t>Quanto em 30 anos?</t>
  </si>
  <si>
    <t>Cenários</t>
  </si>
  <si>
    <t>DIVIDENDO</t>
  </si>
  <si>
    <t>CONFIGURAÇÕES</t>
  </si>
  <si>
    <t>RENDIMENTO CARTEIRA</t>
  </si>
  <si>
    <t>SALARIO</t>
  </si>
  <si>
    <t>SUGESTAO INVESTIMENTO</t>
  </si>
  <si>
    <t>PERFIL</t>
  </si>
  <si>
    <t>AGRESSIVO</t>
  </si>
  <si>
    <t xml:space="preserve">VALOR A SER INVESTIDO MENSALMENTE </t>
  </si>
  <si>
    <t>TIPO DE FII</t>
  </si>
  <si>
    <t>PERCENTUAL SUFERIDO</t>
  </si>
  <si>
    <t>VALORES</t>
  </si>
  <si>
    <t>TIJOLO</t>
  </si>
  <si>
    <t>PAPEL</t>
  </si>
  <si>
    <t>HIBRIDOS</t>
  </si>
  <si>
    <t>FOFs</t>
  </si>
  <si>
    <t>DESENVOLVIMENTO</t>
  </si>
  <si>
    <t>HOTELARIAS</t>
  </si>
  <si>
    <t>CONSERVADOR</t>
  </si>
  <si>
    <t>%</t>
  </si>
  <si>
    <t>CHAVE</t>
  </si>
  <si>
    <t>MODERADO</t>
  </si>
  <si>
    <t>AGRESSIVO-HOTELARIAS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</si>
</sst>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8" formatCode="&quot;R$&quot;\ #,##0.00"/>
  </numFmts>
  <fonts count="9" x14ac:knownFonts="1"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2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2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20"/>
      <color theme="2"/>
      <name val="Arial Nova Cond"/>
      <family val="2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hair">
        <color theme="0" tint="-0.14996795556505021"/>
      </right>
      <top style="medium">
        <color indexed="64"/>
      </top>
      <bottom style="hair">
        <color theme="0" tint="-0.14996795556505021"/>
      </bottom>
      <diagonal/>
    </border>
    <border>
      <left style="hair">
        <color theme="0" tint="-0.14996795556505021"/>
      </left>
      <right style="hair">
        <color theme="0" tint="-0.14996795556505021"/>
      </right>
      <top style="medium">
        <color indexed="64"/>
      </top>
      <bottom style="hair">
        <color theme="0" tint="-0.14996795556505021"/>
      </bottom>
      <diagonal/>
    </border>
    <border>
      <left style="hair">
        <color theme="0" tint="-0.14996795556505021"/>
      </left>
      <right style="medium">
        <color indexed="64"/>
      </right>
      <top style="medium">
        <color indexed="64"/>
      </top>
      <bottom style="hair">
        <color theme="0" tint="-0.14996795556505021"/>
      </bottom>
      <diagonal/>
    </border>
    <border>
      <left style="medium">
        <color indexed="64"/>
      </left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14996795556505021"/>
      </left>
      <right style="medium">
        <color indexed="64"/>
      </right>
      <top style="hair">
        <color theme="0" tint="-0.14996795556505021"/>
      </top>
      <bottom style="hair">
        <color theme="0" tint="-0.14996795556505021"/>
      </bottom>
      <diagonal/>
    </border>
    <border>
      <left style="medium">
        <color indexed="64"/>
      </left>
      <right style="hair">
        <color theme="0" tint="-0.14996795556505021"/>
      </right>
      <top style="hair">
        <color theme="0" tint="-0.14996795556505021"/>
      </top>
      <bottom style="medium">
        <color indexed="64"/>
      </bottom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 style="medium">
        <color indexed="64"/>
      </bottom>
      <diagonal/>
    </border>
    <border>
      <left style="hair">
        <color theme="0" tint="-0.14996795556505021"/>
      </left>
      <right style="medium">
        <color indexed="64"/>
      </right>
      <top style="hair">
        <color theme="0" tint="-0.14996795556505021"/>
      </top>
      <bottom style="medium">
        <color indexed="64"/>
      </bottom>
      <diagonal/>
    </border>
    <border>
      <left style="medium">
        <color indexed="64"/>
      </left>
      <right style="hair">
        <color theme="0" tint="-0.14996795556505021"/>
      </right>
      <top/>
      <bottom style="hair">
        <color theme="0" tint="-0.14996795556505021"/>
      </bottom>
      <diagonal/>
    </border>
    <border>
      <left style="hair">
        <color theme="0" tint="-0.14996795556505021"/>
      </left>
      <right style="hair">
        <color theme="0" tint="-0.14996795556505021"/>
      </right>
      <top/>
      <bottom style="hair">
        <color theme="0" tint="-0.14996795556505021"/>
      </bottom>
      <diagonal/>
    </border>
    <border>
      <left style="hair">
        <color theme="0" tint="-0.14996795556505021"/>
      </left>
      <right style="medium">
        <color indexed="64"/>
      </right>
      <top style="hair">
        <color theme="0" tint="-0.24994659260841701"/>
      </top>
      <bottom style="hair">
        <color theme="0" tint="-0.14996795556505021"/>
      </bottom>
      <diagonal/>
    </border>
    <border>
      <left style="medium">
        <color indexed="64"/>
      </left>
      <right/>
      <top/>
      <bottom style="medium">
        <color theme="0" tint="-0.14996795556505021"/>
      </bottom>
      <diagonal/>
    </border>
    <border>
      <left/>
      <right style="thin">
        <color theme="0" tint="-0.14996795556505021"/>
      </right>
      <top/>
      <bottom style="medium">
        <color theme="0" tint="-0.14996795556505021"/>
      </bottom>
      <diagonal/>
    </border>
    <border>
      <left style="thin">
        <color theme="0" tint="-0.14996795556505021"/>
      </left>
      <right style="medium">
        <color indexed="64"/>
      </right>
      <top/>
      <bottom style="medium">
        <color theme="0" tint="-0.14996795556505021"/>
      </bottom>
      <diagonal/>
    </border>
    <border>
      <left style="medium">
        <color indexed="64"/>
      </left>
      <right/>
      <top style="medium">
        <color theme="0" tint="-0.14996795556505021"/>
      </top>
      <bottom style="medium">
        <color theme="0" tint="-0.14996795556505021"/>
      </bottom>
      <diagonal/>
    </border>
    <border>
      <left/>
      <right style="thin">
        <color theme="0" tint="-0.14996795556505021"/>
      </right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theme="0" tint="-0.14996795556505021"/>
      </left>
      <right style="medium">
        <color indexed="64"/>
      </right>
      <top style="medium">
        <color theme="0" tint="-0.14996795556505021"/>
      </top>
      <bottom style="medium">
        <color theme="0" tint="-0.14996795556505021"/>
      </bottom>
      <diagonal/>
    </border>
    <border>
      <left style="medium">
        <color indexed="64"/>
      </left>
      <right/>
      <top style="medium">
        <color theme="0" tint="-0.14996795556505021"/>
      </top>
      <bottom style="medium">
        <color indexed="64"/>
      </bottom>
      <diagonal/>
    </border>
    <border>
      <left/>
      <right style="thin">
        <color theme="0" tint="-0.14996795556505021"/>
      </right>
      <top style="medium">
        <color theme="0" tint="-0.14996795556505021"/>
      </top>
      <bottom style="medium">
        <color indexed="64"/>
      </bottom>
      <diagonal/>
    </border>
    <border>
      <left style="thin">
        <color theme="0" tint="-0.14996795556505021"/>
      </left>
      <right style="medium">
        <color indexed="64"/>
      </right>
      <top style="medium">
        <color theme="0" tint="-0.14996795556505021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7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0" fontId="6" fillId="3" borderId="7" xfId="0" applyFont="1" applyFill="1" applyBorder="1" applyAlignment="1">
      <alignment horizontal="center" vertical="center"/>
    </xf>
    <xf numFmtId="8" fontId="0" fillId="4" borderId="9" xfId="0" applyNumberFormat="1" applyFill="1" applyBorder="1" applyAlignment="1">
      <alignment horizontal="center"/>
    </xf>
    <xf numFmtId="8" fontId="0" fillId="4" borderId="12" xfId="0" applyNumberFormat="1" applyFill="1" applyBorder="1" applyAlignment="1">
      <alignment horizontal="center"/>
    </xf>
    <xf numFmtId="8" fontId="0" fillId="4" borderId="10" xfId="0" applyNumberFormat="1" applyFill="1" applyBorder="1" applyAlignment="1">
      <alignment horizontal="center"/>
    </xf>
    <xf numFmtId="8" fontId="0" fillId="4" borderId="13" xfId="0" applyNumberForma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4" borderId="15" xfId="0" applyFont="1" applyFill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168" fontId="0" fillId="0" borderId="19" xfId="0" applyNumberForma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0" fillId="0" borderId="22" xfId="0" applyBorder="1" applyAlignment="1">
      <alignment horizontal="center" vertical="center"/>
    </xf>
    <xf numFmtId="10" fontId="0" fillId="0" borderId="22" xfId="0" applyNumberFormat="1" applyBorder="1" applyAlignment="1">
      <alignment horizontal="center"/>
    </xf>
    <xf numFmtId="0" fontId="7" fillId="4" borderId="20" xfId="0" applyFont="1" applyFill="1" applyBorder="1" applyAlignment="1">
      <alignment horizontal="center"/>
    </xf>
    <xf numFmtId="0" fontId="7" fillId="4" borderId="21" xfId="0" applyFont="1" applyFill="1" applyBorder="1" applyAlignment="1">
      <alignment horizontal="center"/>
    </xf>
    <xf numFmtId="8" fontId="2" fillId="4" borderId="22" xfId="0" applyNumberFormat="1" applyFont="1" applyFill="1" applyBorder="1" applyAlignment="1">
      <alignment horizontal="center"/>
    </xf>
    <xf numFmtId="0" fontId="7" fillId="4" borderId="23" xfId="0" applyFont="1" applyFill="1" applyBorder="1" applyAlignment="1">
      <alignment horizontal="center"/>
    </xf>
    <xf numFmtId="0" fontId="7" fillId="4" borderId="24" xfId="0" applyFont="1" applyFill="1" applyBorder="1" applyAlignment="1">
      <alignment horizontal="center"/>
    </xf>
    <xf numFmtId="8" fontId="2" fillId="4" borderId="25" xfId="0" applyNumberFormat="1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68" fontId="0" fillId="4" borderId="13" xfId="0" applyNumberFormat="1" applyFill="1" applyBorder="1" applyAlignment="1">
      <alignment horizontal="center"/>
    </xf>
    <xf numFmtId="0" fontId="1" fillId="2" borderId="0" xfId="1"/>
    <xf numFmtId="0" fontId="1" fillId="2" borderId="0" xfId="1" applyAlignment="1">
      <alignment horizontal="center"/>
    </xf>
    <xf numFmtId="0" fontId="0" fillId="4" borderId="0" xfId="0" applyFill="1"/>
    <xf numFmtId="168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168" fontId="2" fillId="4" borderId="0" xfId="0" applyNumberFormat="1" applyFont="1" applyFill="1" applyAlignment="1">
      <alignment horizontal="center"/>
    </xf>
    <xf numFmtId="0" fontId="2" fillId="4" borderId="0" xfId="0" applyFont="1" applyFill="1"/>
    <xf numFmtId="9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0" fontId="2" fillId="2" borderId="0" xfId="1" applyFont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9" fontId="0" fillId="0" borderId="4" xfId="0" applyNumberFormat="1" applyBorder="1" applyAlignment="1">
      <alignment horizontal="center"/>
    </xf>
    <xf numFmtId="9" fontId="0" fillId="0" borderId="0" xfId="0" applyNumberFormat="1" applyFill="1" applyBorder="1" applyAlignment="1">
      <alignment horizontal="center"/>
    </xf>
    <xf numFmtId="10" fontId="0" fillId="0" borderId="10" xfId="0" applyNumberFormat="1" applyBorder="1" applyAlignment="1">
      <alignment horizontal="center"/>
    </xf>
    <xf numFmtId="0" fontId="3" fillId="6" borderId="0" xfId="0" applyFont="1" applyFill="1"/>
    <xf numFmtId="0" fontId="3" fillId="6" borderId="0" xfId="0" applyFont="1" applyFill="1" applyAlignment="1">
      <alignment horizontal="center"/>
    </xf>
  </cellXfs>
  <cellStyles count="2">
    <cellStyle name="Neutro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Planilha1!$C$35</c:f>
              <c:strCache>
                <c:ptCount val="1"/>
                <c:pt idx="0">
                  <c:v>PERCENTUAL SUFERIDO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Planilha1!$B$36:$B$41</c:f>
              <c:strCache>
                <c:ptCount val="6"/>
                <c:pt idx="0">
                  <c:v>TIJOLO</c:v>
                </c:pt>
                <c:pt idx="1">
                  <c:v>PAPEL</c:v>
                </c:pt>
                <c:pt idx="2">
                  <c:v>HIBRIDOS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Planilha1!$C$36:$C$41</c:f>
              <c:numCache>
                <c:formatCode>0%</c:formatCode>
                <c:ptCount val="6"/>
                <c:pt idx="0">
                  <c:v>0.35</c:v>
                </c:pt>
                <c:pt idx="1">
                  <c:v>0.32</c:v>
                </c:pt>
                <c:pt idx="2">
                  <c:v>0.08</c:v>
                </c:pt>
                <c:pt idx="3">
                  <c:v>0.05</c:v>
                </c:pt>
                <c:pt idx="4">
                  <c:v>0.1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1F-4E66-97C6-F532094827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144780</xdr:colOff>
      <xdr:row>0</xdr:row>
      <xdr:rowOff>83820</xdr:rowOff>
    </xdr:from>
    <xdr:to>
      <xdr:col>3</xdr:col>
      <xdr:colOff>1039906</xdr:colOff>
      <xdr:row>8</xdr:row>
      <xdr:rowOff>83467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67D8933-EBD9-4358-BA75-5BD093BEC57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9606"/>
        <a:stretch/>
      </xdr:blipFill>
      <xdr:spPr>
        <a:xfrm>
          <a:off x="144780" y="83820"/>
          <a:ext cx="6919408" cy="1434000"/>
        </a:xfrm>
        <a:prstGeom prst="rect">
          <a:avLst/>
        </a:prstGeom>
      </xdr:spPr>
    </xdr:pic>
    <xdr:clientData/>
  </xdr:twoCellAnchor>
  <xdr:twoCellAnchor>
    <xdr:from>
      <xdr:col>1</xdr:col>
      <xdr:colOff>3311</xdr:colOff>
      <xdr:row>42</xdr:row>
      <xdr:rowOff>149088</xdr:rowOff>
    </xdr:from>
    <xdr:to>
      <xdr:col>3</xdr:col>
      <xdr:colOff>1033669</xdr:colOff>
      <xdr:row>54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29FDA90-107D-053F-0E93-09F49EB123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F001A-2A9E-46AA-89F3-873295140F27}">
  <dimension ref="A9:F42"/>
  <sheetViews>
    <sheetView showGridLines="0" tabSelected="1" zoomScaleNormal="100" workbookViewId="0">
      <selection activeCell="C33" sqref="C33"/>
    </sheetView>
  </sheetViews>
  <sheetFormatPr defaultColWidth="0" defaultRowHeight="14.4" x14ac:dyDescent="0.3"/>
  <cols>
    <col min="1" max="1" width="4.33203125" customWidth="1"/>
    <col min="2" max="2" width="44" customWidth="1"/>
    <col min="3" max="3" width="39.44140625" customWidth="1"/>
    <col min="4" max="4" width="15.5546875" customWidth="1"/>
    <col min="5" max="5" width="7.88671875" customWidth="1"/>
    <col min="6" max="6" width="12.44140625" style="2" hidden="1" customWidth="1"/>
    <col min="7" max="11" width="8.88671875" hidden="1" customWidth="1"/>
    <col min="12" max="16384" width="8.88671875" hidden="1"/>
  </cols>
  <sheetData>
    <row r="9" spans="2:4" ht="15" thickBot="1" x14ac:dyDescent="0.35"/>
    <row r="10" spans="2:4" ht="25.2" x14ac:dyDescent="0.3">
      <c r="B10" s="35" t="s">
        <v>13</v>
      </c>
      <c r="C10" s="36"/>
      <c r="D10" s="37"/>
    </row>
    <row r="11" spans="2:4" ht="15.6" x14ac:dyDescent="0.3">
      <c r="B11" s="8" t="s">
        <v>15</v>
      </c>
      <c r="C11" s="9"/>
      <c r="D11" s="10">
        <v>2000</v>
      </c>
    </row>
    <row r="12" spans="2:4" ht="15.6" x14ac:dyDescent="0.3">
      <c r="B12" s="11" t="s">
        <v>14</v>
      </c>
      <c r="C12" s="12"/>
      <c r="D12" s="54">
        <v>6.0000000000000001E-3</v>
      </c>
    </row>
    <row r="13" spans="2:4" ht="16.2" thickBot="1" x14ac:dyDescent="0.35">
      <c r="B13" s="13" t="s">
        <v>16</v>
      </c>
      <c r="C13" s="14"/>
      <c r="D13" s="38">
        <f>D11*30%</f>
        <v>600</v>
      </c>
    </row>
    <row r="14" spans="2:4" ht="15" thickBot="1" x14ac:dyDescent="0.35"/>
    <row r="15" spans="2:4" ht="35.4" customHeight="1" x14ac:dyDescent="0.3">
      <c r="B15" s="30" t="s">
        <v>5</v>
      </c>
      <c r="C15" s="31"/>
      <c r="D15" s="32"/>
    </row>
    <row r="16" spans="2:4" ht="16.2" thickBot="1" x14ac:dyDescent="0.35">
      <c r="B16" s="15" t="s">
        <v>0</v>
      </c>
      <c r="C16" s="16"/>
      <c r="D16" s="17">
        <v>200</v>
      </c>
    </row>
    <row r="17" spans="1:4" ht="16.2" thickBot="1" x14ac:dyDescent="0.35">
      <c r="B17" s="18" t="s">
        <v>1</v>
      </c>
      <c r="C17" s="19"/>
      <c r="D17" s="20">
        <v>5</v>
      </c>
    </row>
    <row r="18" spans="1:4" ht="16.2" thickBot="1" x14ac:dyDescent="0.35">
      <c r="B18" s="18" t="s">
        <v>2</v>
      </c>
      <c r="C18" s="19"/>
      <c r="D18" s="21">
        <v>1.0789999999999999E-2</v>
      </c>
    </row>
    <row r="19" spans="1:4" ht="16.2" thickBot="1" x14ac:dyDescent="0.35">
      <c r="B19" s="22" t="s">
        <v>3</v>
      </c>
      <c r="C19" s="23"/>
      <c r="D19" s="24">
        <f>FV(TAXA_MENSAL,QTD_ANOS*12,APORTE*-1)</f>
        <v>16755.382799697527</v>
      </c>
    </row>
    <row r="20" spans="1:4" ht="16.2" thickBot="1" x14ac:dyDescent="0.35">
      <c r="B20" s="25" t="s">
        <v>4</v>
      </c>
      <c r="C20" s="26"/>
      <c r="D20" s="27">
        <f>PATRIMONIO*RENDIMENTO_CARTEIRA</f>
        <v>100.53229679818516</v>
      </c>
    </row>
    <row r="21" spans="1:4" ht="15" thickBot="1" x14ac:dyDescent="0.35"/>
    <row r="22" spans="1:4" ht="25.2" x14ac:dyDescent="0.3">
      <c r="B22" s="33" t="s">
        <v>11</v>
      </c>
      <c r="C22" s="34"/>
      <c r="D22" s="3" t="s">
        <v>12</v>
      </c>
    </row>
    <row r="23" spans="1:4" ht="15.6" x14ac:dyDescent="0.3">
      <c r="A23" s="1">
        <v>2</v>
      </c>
      <c r="B23" s="28" t="s">
        <v>6</v>
      </c>
      <c r="C23" s="4">
        <f>FV($D$18,$A23*12,$D$16*-1)</f>
        <v>5445.5254595290435</v>
      </c>
      <c r="D23" s="6">
        <f>C23*RENDIMENTO_CARTEIRA</f>
        <v>32.673152757174265</v>
      </c>
    </row>
    <row r="24" spans="1:4" ht="15.6" x14ac:dyDescent="0.3">
      <c r="A24" s="1">
        <v>5</v>
      </c>
      <c r="B24" s="28" t="s">
        <v>7</v>
      </c>
      <c r="C24" s="4">
        <f>FV($D$18,$A24*12,$D$16*-1)</f>
        <v>16755.382799697527</v>
      </c>
      <c r="D24" s="6">
        <f>C24*RENDIMENTO_CARTEIRA</f>
        <v>100.53229679818516</v>
      </c>
    </row>
    <row r="25" spans="1:4" ht="15.6" x14ac:dyDescent="0.3">
      <c r="A25" s="1">
        <v>10</v>
      </c>
      <c r="B25" s="28" t="s">
        <v>8</v>
      </c>
      <c r="C25" s="4">
        <f>FV($D$18,$A25*12,$D$16*-1)</f>
        <v>48656.842506034438</v>
      </c>
      <c r="D25" s="6">
        <f>C25*RENDIMENTO_CARTEIRA</f>
        <v>291.94105503620665</v>
      </c>
    </row>
    <row r="26" spans="1:4" ht="15.6" x14ac:dyDescent="0.3">
      <c r="A26" s="1">
        <v>20</v>
      </c>
      <c r="B26" s="28" t="s">
        <v>9</v>
      </c>
      <c r="C26" s="4">
        <f>FV($D$18,$A26*12,$D$16*-1)</f>
        <v>225039.68001941612</v>
      </c>
      <c r="D26" s="6">
        <f>C26*RENDIMENTO_CARTEIRA</f>
        <v>1350.2380801164968</v>
      </c>
    </row>
    <row r="27" spans="1:4" ht="16.2" thickBot="1" x14ac:dyDescent="0.35">
      <c r="A27" s="1">
        <v>30</v>
      </c>
      <c r="B27" s="29" t="s">
        <v>10</v>
      </c>
      <c r="C27" s="5">
        <f>FV($D$18,$A27*12,$D$16*-1)</f>
        <v>864433.93100094295</v>
      </c>
      <c r="D27" s="7">
        <f>C27*RENDIMENTO_CARTEIRA</f>
        <v>5186.6035860056581</v>
      </c>
    </row>
    <row r="32" spans="1:4" x14ac:dyDescent="0.3">
      <c r="B32" s="49" t="s">
        <v>17</v>
      </c>
      <c r="C32" s="49" t="s">
        <v>32</v>
      </c>
      <c r="D32" s="40"/>
    </row>
    <row r="33" spans="2:4" x14ac:dyDescent="0.3">
      <c r="B33" s="44" t="s">
        <v>19</v>
      </c>
      <c r="C33" s="45">
        <f>APORTE</f>
        <v>200</v>
      </c>
      <c r="D33" s="46"/>
    </row>
    <row r="35" spans="2:4" x14ac:dyDescent="0.3">
      <c r="B35" s="44" t="s">
        <v>20</v>
      </c>
      <c r="C35" s="44" t="s">
        <v>21</v>
      </c>
      <c r="D35" s="44" t="s">
        <v>22</v>
      </c>
    </row>
    <row r="36" spans="2:4" x14ac:dyDescent="0.3">
      <c r="B36" s="2" t="s">
        <v>23</v>
      </c>
      <c r="C36" s="47">
        <f>VLOOKUP($C$32&amp;"-"&amp;B36,Planilha2!$A:$D,4,)</f>
        <v>0.35</v>
      </c>
      <c r="D36" s="48">
        <f>C36*$C$33</f>
        <v>70</v>
      </c>
    </row>
    <row r="37" spans="2:4" x14ac:dyDescent="0.3">
      <c r="B37" s="2" t="s">
        <v>24</v>
      </c>
      <c r="C37" s="47">
        <f>VLOOKUP($C$32&amp;"-"&amp;B37,Planilha2!$A:$D,4,)</f>
        <v>0.32</v>
      </c>
      <c r="D37" s="48">
        <f t="shared" ref="D37:D41" si="0">C37*$C$33</f>
        <v>64</v>
      </c>
    </row>
    <row r="38" spans="2:4" x14ac:dyDescent="0.3">
      <c r="B38" s="2" t="s">
        <v>25</v>
      </c>
      <c r="C38" s="47">
        <f>VLOOKUP($C$32&amp;"-"&amp;B38,Planilha2!$A:$D,4,)</f>
        <v>0.08</v>
      </c>
      <c r="D38" s="48">
        <f t="shared" si="0"/>
        <v>16</v>
      </c>
    </row>
    <row r="39" spans="2:4" x14ac:dyDescent="0.3">
      <c r="B39" s="2" t="s">
        <v>26</v>
      </c>
      <c r="C39" s="47">
        <f>VLOOKUP($C$32&amp;"-"&amp;B39,Planilha2!$A:$D,4,)</f>
        <v>0.05</v>
      </c>
      <c r="D39" s="48">
        <f t="shared" si="0"/>
        <v>10</v>
      </c>
    </row>
    <row r="40" spans="2:4" x14ac:dyDescent="0.3">
      <c r="B40" s="2" t="s">
        <v>27</v>
      </c>
      <c r="C40" s="47">
        <f>VLOOKUP($C$32&amp;"-"&amp;B40,Planilha2!$A:$D,4,)</f>
        <v>0.1</v>
      </c>
      <c r="D40" s="48">
        <f t="shared" si="0"/>
        <v>20</v>
      </c>
    </row>
    <row r="41" spans="2:4" x14ac:dyDescent="0.3">
      <c r="B41" s="2" t="s">
        <v>28</v>
      </c>
      <c r="C41" s="47">
        <f>VLOOKUP($C$32&amp;"-"&amp;B41,Planilha2!$A:$D,4,)</f>
        <v>0.1</v>
      </c>
      <c r="D41" s="48">
        <f t="shared" si="0"/>
        <v>20</v>
      </c>
    </row>
    <row r="42" spans="2:4" x14ac:dyDescent="0.3">
      <c r="B42" s="43"/>
      <c r="C42" s="41"/>
      <c r="D42" s="42">
        <f>SUM(D36:D41)</f>
        <v>200</v>
      </c>
    </row>
  </sheetData>
  <mergeCells count="11">
    <mergeCell ref="B15:D15"/>
    <mergeCell ref="B10:D10"/>
    <mergeCell ref="B11:C11"/>
    <mergeCell ref="B12:C12"/>
    <mergeCell ref="B13:C13"/>
    <mergeCell ref="B22:C22"/>
    <mergeCell ref="B16:C16"/>
    <mergeCell ref="B17:C17"/>
    <mergeCell ref="B18:C18"/>
    <mergeCell ref="B19:C19"/>
    <mergeCell ref="B20:C20"/>
  </mergeCells>
  <dataValidations count="1">
    <dataValidation type="list" allowBlank="1" showInputMessage="1" showErrorMessage="1" sqref="C32" xr:uid="{32AEF562-8D75-40AF-9392-80EB8FD503DF}">
      <formula1>"CONSERVADOR,MODERADO,AGRESSIVO"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1580D-6828-4BBA-9A06-C77F927E2290}">
  <dimension ref="A2:H20"/>
  <sheetViews>
    <sheetView workbookViewId="0">
      <selection activeCell="D22" sqref="D22"/>
    </sheetView>
  </sheetViews>
  <sheetFormatPr defaultRowHeight="14.4" x14ac:dyDescent="0.3"/>
  <cols>
    <col min="1" max="1" width="31.5546875" bestFit="1" customWidth="1"/>
    <col min="2" max="2" width="14" bestFit="1" customWidth="1"/>
    <col min="3" max="3" width="17.6640625" bestFit="1" customWidth="1"/>
    <col min="7" max="7" width="21.6640625" bestFit="1" customWidth="1"/>
    <col min="8" max="8" width="8.88671875" style="2"/>
  </cols>
  <sheetData>
    <row r="2" spans="1:8" x14ac:dyDescent="0.3">
      <c r="A2" s="55" t="s">
        <v>31</v>
      </c>
      <c r="B2" s="56" t="s">
        <v>17</v>
      </c>
      <c r="C2" s="56" t="s">
        <v>20</v>
      </c>
      <c r="D2" s="56" t="s">
        <v>30</v>
      </c>
    </row>
    <row r="3" spans="1:8" x14ac:dyDescent="0.3">
      <c r="A3" t="str">
        <f>B3&amp;"-"&amp;C3</f>
        <v>CONSERVADOR-TIJOLO</v>
      </c>
      <c r="B3" s="2" t="s">
        <v>29</v>
      </c>
      <c r="C3" s="2" t="s">
        <v>23</v>
      </c>
      <c r="D3" s="47">
        <v>0.5</v>
      </c>
      <c r="H3" s="2" t="s">
        <v>30</v>
      </c>
    </row>
    <row r="4" spans="1:8" x14ac:dyDescent="0.3">
      <c r="A4" t="str">
        <f t="shared" ref="A4:A9" si="0">B4&amp;"-"&amp;C4</f>
        <v>CONSERVADOR-PAPEL</v>
      </c>
      <c r="B4" s="2" t="s">
        <v>29</v>
      </c>
      <c r="C4" s="2" t="s">
        <v>24</v>
      </c>
      <c r="D4" s="47">
        <v>0.3</v>
      </c>
      <c r="G4" s="39" t="s">
        <v>33</v>
      </c>
      <c r="H4" s="40">
        <f>VLOOKUP(G4,$A:$D,4,)</f>
        <v>0.1</v>
      </c>
    </row>
    <row r="5" spans="1:8" x14ac:dyDescent="0.3">
      <c r="A5" t="str">
        <f t="shared" si="0"/>
        <v>CONSERVADOR-HIBRIDOS</v>
      </c>
      <c r="B5" s="2" t="s">
        <v>29</v>
      </c>
      <c r="C5" s="2" t="s">
        <v>25</v>
      </c>
      <c r="D5" s="47">
        <v>0.1</v>
      </c>
    </row>
    <row r="6" spans="1:8" x14ac:dyDescent="0.3">
      <c r="A6" t="str">
        <f t="shared" si="0"/>
        <v>CONSERVADOR-FOFs</v>
      </c>
      <c r="B6" s="2" t="s">
        <v>29</v>
      </c>
      <c r="C6" s="2" t="s">
        <v>26</v>
      </c>
      <c r="D6" s="47">
        <v>0.1</v>
      </c>
    </row>
    <row r="7" spans="1:8" x14ac:dyDescent="0.3">
      <c r="A7" t="str">
        <f t="shared" si="0"/>
        <v>CONSERVADOR-DESENVOLVIMENTO</v>
      </c>
      <c r="B7" s="2" t="s">
        <v>29</v>
      </c>
      <c r="C7" s="2" t="s">
        <v>27</v>
      </c>
      <c r="D7" s="47">
        <v>0</v>
      </c>
    </row>
    <row r="8" spans="1:8" ht="15" thickBot="1" x14ac:dyDescent="0.35">
      <c r="A8" s="50" t="str">
        <f t="shared" si="0"/>
        <v>CONSERVADOR-HOTELARIAS</v>
      </c>
      <c r="B8" s="51" t="s">
        <v>29</v>
      </c>
      <c r="C8" s="51" t="s">
        <v>28</v>
      </c>
      <c r="D8" s="52">
        <v>0</v>
      </c>
    </row>
    <row r="9" spans="1:8" x14ac:dyDescent="0.3">
      <c r="A9" t="str">
        <f>B9&amp;"-"&amp;C9</f>
        <v>MODERADO-TIJOLO</v>
      </c>
      <c r="B9" s="2" t="s">
        <v>32</v>
      </c>
      <c r="C9" s="2" t="s">
        <v>23</v>
      </c>
      <c r="D9" s="53">
        <v>0.35</v>
      </c>
    </row>
    <row r="10" spans="1:8" x14ac:dyDescent="0.3">
      <c r="A10" t="str">
        <f t="shared" ref="A10:A20" si="1">B10&amp;"-"&amp;C10</f>
        <v>MODERADO-PAPEL</v>
      </c>
      <c r="B10" s="2" t="s">
        <v>32</v>
      </c>
      <c r="C10" s="2" t="s">
        <v>24</v>
      </c>
      <c r="D10" s="53">
        <v>0.32</v>
      </c>
    </row>
    <row r="11" spans="1:8" x14ac:dyDescent="0.3">
      <c r="A11" t="str">
        <f t="shared" si="1"/>
        <v>MODERADO-HIBRIDOS</v>
      </c>
      <c r="B11" s="2" t="s">
        <v>32</v>
      </c>
      <c r="C11" s="2" t="s">
        <v>25</v>
      </c>
      <c r="D11" s="53">
        <v>0.08</v>
      </c>
    </row>
    <row r="12" spans="1:8" x14ac:dyDescent="0.3">
      <c r="A12" t="str">
        <f t="shared" si="1"/>
        <v>MODERADO-FOFs</v>
      </c>
      <c r="B12" s="2" t="s">
        <v>32</v>
      </c>
      <c r="C12" s="2" t="s">
        <v>26</v>
      </c>
      <c r="D12" s="53">
        <v>0.05</v>
      </c>
    </row>
    <row r="13" spans="1:8" x14ac:dyDescent="0.3">
      <c r="A13" t="str">
        <f t="shared" si="1"/>
        <v>MODERADO-DESENVOLVIMENTO</v>
      </c>
      <c r="B13" s="2" t="s">
        <v>32</v>
      </c>
      <c r="C13" s="2" t="s">
        <v>27</v>
      </c>
      <c r="D13" s="53">
        <v>0.1</v>
      </c>
    </row>
    <row r="14" spans="1:8" ht="15" thickBot="1" x14ac:dyDescent="0.35">
      <c r="A14" s="50" t="str">
        <f t="shared" si="1"/>
        <v>MODERADO-HOTELARIAS</v>
      </c>
      <c r="B14" s="51" t="s">
        <v>32</v>
      </c>
      <c r="C14" s="51" t="s">
        <v>28</v>
      </c>
      <c r="D14" s="52">
        <v>0.1</v>
      </c>
    </row>
    <row r="15" spans="1:8" x14ac:dyDescent="0.3">
      <c r="A15" t="str">
        <f t="shared" si="1"/>
        <v>AGRESSIVO-TIJOLO</v>
      </c>
      <c r="B15" s="2" t="s">
        <v>18</v>
      </c>
      <c r="C15" s="2" t="s">
        <v>23</v>
      </c>
      <c r="D15" s="53">
        <v>0.1</v>
      </c>
    </row>
    <row r="16" spans="1:8" x14ac:dyDescent="0.3">
      <c r="A16" t="str">
        <f t="shared" si="1"/>
        <v>AGRESSIVO-PAPEL</v>
      </c>
      <c r="B16" s="2" t="s">
        <v>18</v>
      </c>
      <c r="C16" s="2" t="s">
        <v>24</v>
      </c>
      <c r="D16" s="53">
        <v>0.5</v>
      </c>
    </row>
    <row r="17" spans="1:4" x14ac:dyDescent="0.3">
      <c r="A17" t="str">
        <f t="shared" si="1"/>
        <v>AGRESSIVO-HIBRIDOS</v>
      </c>
      <c r="B17" s="2" t="s">
        <v>18</v>
      </c>
      <c r="C17" s="2" t="s">
        <v>25</v>
      </c>
      <c r="D17" s="53">
        <v>0.05</v>
      </c>
    </row>
    <row r="18" spans="1:4" x14ac:dyDescent="0.3">
      <c r="A18" t="str">
        <f t="shared" si="1"/>
        <v>AGRESSIVO-FOFs</v>
      </c>
      <c r="B18" s="2" t="s">
        <v>18</v>
      </c>
      <c r="C18" s="2" t="s">
        <v>26</v>
      </c>
      <c r="D18" s="53">
        <v>0.05</v>
      </c>
    </row>
    <row r="19" spans="1:4" x14ac:dyDescent="0.3">
      <c r="A19" t="str">
        <f t="shared" si="1"/>
        <v>AGRESSIVO-DESENVOLVIMENTO</v>
      </c>
      <c r="B19" s="2" t="s">
        <v>18</v>
      </c>
      <c r="C19" s="2" t="s">
        <v>27</v>
      </c>
      <c r="D19" s="47">
        <v>0.2</v>
      </c>
    </row>
    <row r="20" spans="1:4" x14ac:dyDescent="0.3">
      <c r="A20" t="str">
        <f t="shared" si="1"/>
        <v>AGRESSIVO-HOTELARIAS</v>
      </c>
      <c r="B20" s="2" t="s">
        <v>18</v>
      </c>
      <c r="C20" s="2" t="s">
        <v>28</v>
      </c>
      <c r="D20" s="47">
        <v>0.1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7</vt:i4>
      </vt:variant>
    </vt:vector>
  </HeadingPairs>
  <TitlesOfParts>
    <vt:vector size="9" baseType="lpstr">
      <vt:lpstr>Planilha1</vt:lpstr>
      <vt:lpstr>Planilha2</vt:lpstr>
      <vt:lpstr>APORTE</vt:lpstr>
      <vt:lpstr>PATRIMONIO</vt:lpstr>
      <vt:lpstr>QTD_ANOS</vt:lpstr>
      <vt:lpstr>RENDIMENTO_CARTEIRA</vt:lpstr>
      <vt:lpstr>SALARIO</vt:lpstr>
      <vt:lpstr>SUGESTAO</vt:lpstr>
      <vt:lpstr>TAXA_MENSAL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Nilson Lopes Soares Júnior</dc:creator>
  <cp:lastModifiedBy>Nilson Lopes Soares Júnior</cp:lastModifiedBy>
  <dcterms:created xsi:type="dcterms:W3CDTF">2025-06-29T02:24:23Z</dcterms:created>
  <dcterms:modified xsi:type="dcterms:W3CDTF">2025-06-29T06:31:55Z</dcterms:modified>
</cp:coreProperties>
</file>